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O:\True\Nova Estrutura\2. Securitização Financeira\1ªE - 1ª a 3ªS Consignados I &amp; BMG Angá &amp; Citibank\3. Operações\2. Fechamentos\2. Fechamento\2025\02\"/>
    </mc:Choice>
  </mc:AlternateContent>
  <xr:revisionPtr revIDLastSave="0" documentId="13_ncr:1_{0C097CD8-919F-4F09-9D1B-1C75159FA780}" xr6:coauthVersionLast="47" xr6:coauthVersionMax="47" xr10:uidLastSave="{00000000-0000-0000-0000-000000000000}"/>
  <bookViews>
    <workbookView xWindow="-1140" yWindow="-16320" windowWidth="29040" windowHeight="15720" tabRatio="877" firstSheet="1" activeTab="1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1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12" l="1"/>
  <c r="F20" i="12"/>
  <c r="F18" i="12"/>
  <c r="DP6" i="15" l="1"/>
  <c r="C8" i="17" l="1"/>
  <c r="P7" i="17"/>
  <c r="M21" i="17"/>
  <c r="C9" i="17" l="1"/>
  <c r="M19" i="17"/>
  <c r="C6" i="17" l="1"/>
  <c r="N19" i="17" l="1"/>
  <c r="E6" i="12"/>
  <c r="G4" i="18" l="1"/>
  <c r="F4" i="18"/>
  <c r="M26" i="17" l="1"/>
  <c r="O26" i="17"/>
  <c r="N26" i="17"/>
  <c r="N24" i="17"/>
  <c r="DG5" i="15" l="1"/>
  <c r="P30" i="12" l="1"/>
  <c r="K24" i="17" l="1"/>
  <c r="K19" i="17"/>
  <c r="DG7" i="15" l="1"/>
  <c r="P28" i="12" l="1"/>
  <c r="P29" i="12"/>
  <c r="AJ7" i="15" l="1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AS111" i="15" s="1"/>
  <c r="AT111" i="15" s="1"/>
  <c r="AU111" i="15" s="1"/>
  <c r="AV111" i="15" s="1"/>
  <c r="AW111" i="15" s="1"/>
  <c r="AX111" i="15" s="1"/>
  <c r="AY111" i="15" s="1"/>
  <c r="AZ111" i="15" s="1"/>
  <c r="BA111" i="15" s="1"/>
  <c r="BB111" i="15" s="1"/>
  <c r="BC111" i="15" s="1"/>
  <c r="BD111" i="15" s="1"/>
  <c r="BE111" i="15" s="1"/>
  <c r="BF111" i="15" s="1"/>
  <c r="BG111" i="15" s="1"/>
  <c r="BH111" i="15" s="1"/>
  <c r="BI111" i="15" s="1"/>
  <c r="BJ111" i="15" s="1"/>
  <c r="BK111" i="15" s="1"/>
  <c r="BL111" i="15" s="1"/>
  <c r="BM111" i="15" s="1"/>
  <c r="BN111" i="15" s="1"/>
  <c r="BO111" i="15" s="1"/>
  <c r="BP111" i="15" s="1"/>
  <c r="BQ111" i="15" s="1"/>
  <c r="C16" i="15"/>
  <c r="D16" i="15" s="1"/>
  <c r="D44" i="12"/>
  <c r="E44" i="12" s="1"/>
  <c r="F44" i="12" s="1"/>
  <c r="G44" i="12" s="1"/>
  <c r="H44" i="12" s="1"/>
  <c r="I44" i="12" s="1"/>
  <c r="J44" i="12" s="1"/>
  <c r="K44" i="12" s="1"/>
  <c r="L44" i="12" s="1"/>
  <c r="M44" i="12" s="1"/>
  <c r="N44" i="12" s="1"/>
  <c r="O44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BT5" i="15"/>
  <c r="BT7" i="15" s="1"/>
  <c r="BU5" i="15"/>
  <c r="BU7" i="15" s="1"/>
  <c r="BV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E4" i="18"/>
  <c r="F6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AS112" i="15" s="1"/>
  <c r="AT112" i="15" s="1"/>
  <c r="AU112" i="15" s="1"/>
  <c r="AV112" i="15" s="1"/>
  <c r="AW112" i="15" s="1"/>
  <c r="AX112" i="15" s="1"/>
  <c r="AY112" i="15" s="1"/>
  <c r="AZ112" i="15" s="1"/>
  <c r="BA112" i="15" s="1"/>
  <c r="BB112" i="15" s="1"/>
  <c r="BC112" i="15" s="1"/>
  <c r="BD112" i="15" s="1"/>
  <c r="BE112" i="15" s="1"/>
  <c r="BF112" i="15" s="1"/>
  <c r="BG112" i="15" s="1"/>
  <c r="BH112" i="15" s="1"/>
  <c r="BI112" i="15" s="1"/>
  <c r="BJ112" i="15" s="1"/>
  <c r="BK112" i="15" s="1"/>
  <c r="BL112" i="15" s="1"/>
  <c r="BM112" i="15" s="1"/>
  <c r="BN112" i="15" s="1"/>
  <c r="BO112" i="15" s="1"/>
  <c r="BP112" i="15" s="1"/>
  <c r="BQ112" i="15" s="1"/>
  <c r="X117" i="15" l="1"/>
  <c r="X116" i="15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AS103" i="15" s="1"/>
  <c r="AT103" i="15" s="1"/>
  <c r="AU103" i="15" s="1"/>
  <c r="AV103" i="15" s="1"/>
  <c r="AW103" i="15" s="1"/>
  <c r="AX103" i="15" s="1"/>
  <c r="AY103" i="15" s="1"/>
  <c r="AZ103" i="15" s="1"/>
  <c r="BA103" i="15" s="1"/>
  <c r="BB103" i="15" s="1"/>
  <c r="BC103" i="15" s="1"/>
  <c r="BD103" i="15" s="1"/>
  <c r="BE103" i="15" s="1"/>
  <c r="BF103" i="15" s="1"/>
  <c r="BG103" i="15" s="1"/>
  <c r="BH103" i="15" s="1"/>
  <c r="BI103" i="15" s="1"/>
  <c r="BJ103" i="15" s="1"/>
  <c r="BK103" i="15" s="1"/>
  <c r="BL103" i="15" s="1"/>
  <c r="BM103" i="15" s="1"/>
  <c r="BN103" i="15" s="1"/>
  <c r="BO103" i="15" s="1"/>
  <c r="BP103" i="15" s="1"/>
  <c r="BQ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AS102" i="15" s="1"/>
  <c r="AT102" i="15" s="1"/>
  <c r="AU102" i="15" s="1"/>
  <c r="AV102" i="15" s="1"/>
  <c r="AW102" i="15" s="1"/>
  <c r="AX102" i="15" s="1"/>
  <c r="AY102" i="15" s="1"/>
  <c r="AZ102" i="15" s="1"/>
  <c r="BA102" i="15" s="1"/>
  <c r="BB102" i="15" s="1"/>
  <c r="BC102" i="15" s="1"/>
  <c r="BD102" i="15" s="1"/>
  <c r="BE102" i="15" s="1"/>
  <c r="BF102" i="15" s="1"/>
  <c r="BG102" i="15" s="1"/>
  <c r="BH102" i="15" s="1"/>
  <c r="BI102" i="15" s="1"/>
  <c r="BJ102" i="15" s="1"/>
  <c r="BK102" i="15" s="1"/>
  <c r="BL102" i="15" s="1"/>
  <c r="BM102" i="15" s="1"/>
  <c r="BN102" i="15" s="1"/>
  <c r="BO102" i="15" s="1"/>
  <c r="BP102" i="15" s="1"/>
  <c r="BQ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AS94" i="15" s="1"/>
  <c r="AT94" i="15" s="1"/>
  <c r="AU94" i="15" s="1"/>
  <c r="AV94" i="15" s="1"/>
  <c r="AW94" i="15" s="1"/>
  <c r="AX94" i="15" s="1"/>
  <c r="AY94" i="15" s="1"/>
  <c r="AZ94" i="15" s="1"/>
  <c r="BA94" i="15" s="1"/>
  <c r="BB94" i="15" s="1"/>
  <c r="BC94" i="15" s="1"/>
  <c r="BD94" i="15" s="1"/>
  <c r="BE94" i="15" s="1"/>
  <c r="BF94" i="15" s="1"/>
  <c r="BG94" i="15" s="1"/>
  <c r="BH94" i="15" s="1"/>
  <c r="BI94" i="15" s="1"/>
  <c r="BJ94" i="15" s="1"/>
  <c r="BK94" i="15" s="1"/>
  <c r="BL94" i="15" s="1"/>
  <c r="BM94" i="15" s="1"/>
  <c r="BN94" i="15" s="1"/>
  <c r="BO94" i="15" s="1"/>
  <c r="BP94" i="15" s="1"/>
  <c r="BQ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AS93" i="15" s="1"/>
  <c r="AT93" i="15" s="1"/>
  <c r="AU93" i="15" s="1"/>
  <c r="AV93" i="15" s="1"/>
  <c r="AW93" i="15" s="1"/>
  <c r="AX93" i="15" s="1"/>
  <c r="AY93" i="15" s="1"/>
  <c r="AZ93" i="15" s="1"/>
  <c r="BA93" i="15" s="1"/>
  <c r="BB93" i="15" s="1"/>
  <c r="BC93" i="15" s="1"/>
  <c r="BD93" i="15" s="1"/>
  <c r="BE93" i="15" s="1"/>
  <c r="BF93" i="15" s="1"/>
  <c r="BG93" i="15" s="1"/>
  <c r="BH93" i="15" s="1"/>
  <c r="BI93" i="15" s="1"/>
  <c r="BJ93" i="15" s="1"/>
  <c r="BK93" i="15" s="1"/>
  <c r="BL93" i="15" s="1"/>
  <c r="BM93" i="15" s="1"/>
  <c r="BN93" i="15" s="1"/>
  <c r="BO93" i="15" s="1"/>
  <c r="BP93" i="15" s="1"/>
  <c r="BQ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31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AS85" i="15" s="1"/>
  <c r="AT85" i="15" s="1"/>
  <c r="AU85" i="15" s="1"/>
  <c r="AV85" i="15" s="1"/>
  <c r="AW85" i="15" s="1"/>
  <c r="AX85" i="15" s="1"/>
  <c r="AY85" i="15" s="1"/>
  <c r="AZ85" i="15" s="1"/>
  <c r="BA85" i="15" s="1"/>
  <c r="BB85" i="15" s="1"/>
  <c r="BC85" i="15" s="1"/>
  <c r="BD85" i="15" s="1"/>
  <c r="BE85" i="15" s="1"/>
  <c r="BF85" i="15" s="1"/>
  <c r="BG85" i="15" s="1"/>
  <c r="BH85" i="15" s="1"/>
  <c r="BI85" i="15" s="1"/>
  <c r="BJ85" i="15" s="1"/>
  <c r="BK85" i="15" s="1"/>
  <c r="BL85" i="15" s="1"/>
  <c r="BM85" i="15" s="1"/>
  <c r="BN85" i="15" s="1"/>
  <c r="BO85" i="15" s="1"/>
  <c r="BP85" i="15" s="1"/>
  <c r="BQ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AS84" i="15" s="1"/>
  <c r="AT84" i="15" s="1"/>
  <c r="AU84" i="15" s="1"/>
  <c r="AV84" i="15" s="1"/>
  <c r="AW84" i="15" s="1"/>
  <c r="AX84" i="15" s="1"/>
  <c r="AY84" i="15" s="1"/>
  <c r="AZ84" i="15" s="1"/>
  <c r="BA84" i="15" s="1"/>
  <c r="BB84" i="15" s="1"/>
  <c r="BC84" i="15" s="1"/>
  <c r="BD84" i="15" s="1"/>
  <c r="BE84" i="15" s="1"/>
  <c r="BF84" i="15" s="1"/>
  <c r="BG84" i="15" s="1"/>
  <c r="BH84" i="15" s="1"/>
  <c r="BI84" i="15" s="1"/>
  <c r="BJ84" i="15" s="1"/>
  <c r="BK84" i="15" s="1"/>
  <c r="BL84" i="15" s="1"/>
  <c r="BM84" i="15" s="1"/>
  <c r="BN84" i="15" s="1"/>
  <c r="BO84" i="15" s="1"/>
  <c r="BP84" i="15" s="1"/>
  <c r="BQ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AS76" i="15" s="1"/>
  <c r="AT76" i="15" s="1"/>
  <c r="AU76" i="15" s="1"/>
  <c r="AV76" i="15" s="1"/>
  <c r="AW76" i="15" s="1"/>
  <c r="AX76" i="15" s="1"/>
  <c r="AY76" i="15" s="1"/>
  <c r="AZ76" i="15" s="1"/>
  <c r="BA76" i="15" s="1"/>
  <c r="BB76" i="15" s="1"/>
  <c r="BC76" i="15" s="1"/>
  <c r="BD76" i="15" s="1"/>
  <c r="BE76" i="15" s="1"/>
  <c r="BF76" i="15" s="1"/>
  <c r="BG76" i="15" s="1"/>
  <c r="BH76" i="15" s="1"/>
  <c r="BI76" i="15" s="1"/>
  <c r="BJ76" i="15" s="1"/>
  <c r="BK76" i="15" s="1"/>
  <c r="BL76" i="15" s="1"/>
  <c r="BM76" i="15" s="1"/>
  <c r="BN76" i="15" s="1"/>
  <c r="BO76" i="15" s="1"/>
  <c r="BP76" i="15" s="1"/>
  <c r="BQ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AS75" i="15" s="1"/>
  <c r="AT75" i="15" s="1"/>
  <c r="AU75" i="15" s="1"/>
  <c r="AV75" i="15" s="1"/>
  <c r="AW75" i="15" s="1"/>
  <c r="AX75" i="15" s="1"/>
  <c r="AY75" i="15" s="1"/>
  <c r="AZ75" i="15" s="1"/>
  <c r="BA75" i="15" s="1"/>
  <c r="BB75" i="15" s="1"/>
  <c r="BC75" i="15" s="1"/>
  <c r="BD75" i="15" s="1"/>
  <c r="BE75" i="15" s="1"/>
  <c r="BF75" i="15" s="1"/>
  <c r="BG75" i="15" s="1"/>
  <c r="BH75" i="15" s="1"/>
  <c r="BI75" i="15" s="1"/>
  <c r="BJ75" i="15" s="1"/>
  <c r="BK75" i="15" s="1"/>
  <c r="BL75" i="15" s="1"/>
  <c r="BM75" i="15" s="1"/>
  <c r="BN75" i="15" s="1"/>
  <c r="BO75" i="15" s="1"/>
  <c r="BP75" i="15" s="1"/>
  <c r="BQ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AS67" i="15" s="1"/>
  <c r="AT67" i="15" s="1"/>
  <c r="AU67" i="15" s="1"/>
  <c r="AV67" i="15" s="1"/>
  <c r="AW67" i="15" s="1"/>
  <c r="AX67" i="15" s="1"/>
  <c r="AY67" i="15" s="1"/>
  <c r="AZ67" i="15" s="1"/>
  <c r="BA67" i="15" s="1"/>
  <c r="BB67" i="15" s="1"/>
  <c r="BC67" i="15" s="1"/>
  <c r="BD67" i="15" s="1"/>
  <c r="BE67" i="15" s="1"/>
  <c r="BF67" i="15" s="1"/>
  <c r="BG67" i="15" s="1"/>
  <c r="BH67" i="15" s="1"/>
  <c r="BI67" i="15" s="1"/>
  <c r="BJ67" i="15" s="1"/>
  <c r="BK67" i="15" s="1"/>
  <c r="BL67" i="15" s="1"/>
  <c r="BM67" i="15" s="1"/>
  <c r="BN67" i="15" s="1"/>
  <c r="BO67" i="15" s="1"/>
  <c r="BP67" i="15" s="1"/>
  <c r="BQ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AS22" i="15" s="1"/>
  <c r="AT22" i="15" s="1"/>
  <c r="AU22" i="15" s="1"/>
  <c r="AV22" i="15" s="1"/>
  <c r="AW22" i="15" s="1"/>
  <c r="AX22" i="15" s="1"/>
  <c r="AY22" i="15" s="1"/>
  <c r="AZ22" i="15" s="1"/>
  <c r="BA22" i="15" s="1"/>
  <c r="BB22" i="15" s="1"/>
  <c r="BC22" i="15" s="1"/>
  <c r="BD22" i="15" s="1"/>
  <c r="BE22" i="15" s="1"/>
  <c r="BF22" i="15" s="1"/>
  <c r="BG22" i="15" s="1"/>
  <c r="BH22" i="15" s="1"/>
  <c r="BI22" i="15" s="1"/>
  <c r="BJ22" i="15" s="1"/>
  <c r="BK22" i="15" s="1"/>
  <c r="BL22" i="15" s="1"/>
  <c r="BM22" i="15" s="1"/>
  <c r="BN22" i="15" s="1"/>
  <c r="BO22" i="15" s="1"/>
  <c r="BP22" i="15" s="1"/>
  <c r="BQ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AS31" i="15" s="1"/>
  <c r="AT31" i="15" s="1"/>
  <c r="AU31" i="15" s="1"/>
  <c r="AV31" i="15" s="1"/>
  <c r="AW31" i="15" s="1"/>
  <c r="AX31" i="15" s="1"/>
  <c r="AY31" i="15" s="1"/>
  <c r="AZ31" i="15" s="1"/>
  <c r="BA31" i="15" s="1"/>
  <c r="BB31" i="15" s="1"/>
  <c r="BC31" i="15" s="1"/>
  <c r="BD31" i="15" s="1"/>
  <c r="BE31" i="15" s="1"/>
  <c r="BF31" i="15" s="1"/>
  <c r="BG31" i="15" s="1"/>
  <c r="BH31" i="15" s="1"/>
  <c r="BI31" i="15" s="1"/>
  <c r="BJ31" i="15" s="1"/>
  <c r="BK31" i="15" s="1"/>
  <c r="BL31" i="15" s="1"/>
  <c r="BM31" i="15" s="1"/>
  <c r="BN31" i="15" s="1"/>
  <c r="BO31" i="15" s="1"/>
  <c r="BP31" i="15" s="1"/>
  <c r="BQ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AS40" i="15" s="1"/>
  <c r="AT40" i="15" s="1"/>
  <c r="AU40" i="15" s="1"/>
  <c r="AV40" i="15" s="1"/>
  <c r="AW40" i="15" s="1"/>
  <c r="AX40" i="15" s="1"/>
  <c r="AY40" i="15" s="1"/>
  <c r="AZ40" i="15" s="1"/>
  <c r="BA40" i="15" s="1"/>
  <c r="BB40" i="15" s="1"/>
  <c r="BC40" i="15" s="1"/>
  <c r="BD40" i="15" s="1"/>
  <c r="BE40" i="15" s="1"/>
  <c r="BF40" i="15" s="1"/>
  <c r="BG40" i="15" s="1"/>
  <c r="BH40" i="15" s="1"/>
  <c r="BI40" i="15" s="1"/>
  <c r="BJ40" i="15" s="1"/>
  <c r="BK40" i="15" s="1"/>
  <c r="BL40" i="15" s="1"/>
  <c r="BM40" i="15" s="1"/>
  <c r="BN40" i="15" s="1"/>
  <c r="BO40" i="15" s="1"/>
  <c r="BP40" i="15" s="1"/>
  <c r="BQ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AT49" i="15" s="1"/>
  <c r="AU49" i="15" s="1"/>
  <c r="AV49" i="15" s="1"/>
  <c r="AW49" i="15" s="1"/>
  <c r="AX49" i="15" s="1"/>
  <c r="AY49" i="15" s="1"/>
  <c r="AZ49" i="15" s="1"/>
  <c r="BA49" i="15" s="1"/>
  <c r="BB49" i="15" s="1"/>
  <c r="BC49" i="15" s="1"/>
  <c r="BD49" i="15" s="1"/>
  <c r="BE49" i="15" s="1"/>
  <c r="BF49" i="15" s="1"/>
  <c r="BG49" i="15" s="1"/>
  <c r="BH49" i="15" s="1"/>
  <c r="BI49" i="15" s="1"/>
  <c r="BJ49" i="15" s="1"/>
  <c r="BK49" i="15" s="1"/>
  <c r="BL49" i="15" s="1"/>
  <c r="BM49" i="15" s="1"/>
  <c r="BN49" i="15" s="1"/>
  <c r="BO49" i="15" s="1"/>
  <c r="BP49" i="15" s="1"/>
  <c r="BQ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AS58" i="15" s="1"/>
  <c r="AT58" i="15" s="1"/>
  <c r="AU58" i="15" s="1"/>
  <c r="AV58" i="15" s="1"/>
  <c r="AW58" i="15" s="1"/>
  <c r="AX58" i="15" s="1"/>
  <c r="AY58" i="15" s="1"/>
  <c r="AZ58" i="15" s="1"/>
  <c r="BA58" i="15" s="1"/>
  <c r="BB58" i="15" s="1"/>
  <c r="BC58" i="15" s="1"/>
  <c r="BD58" i="15" s="1"/>
  <c r="BE58" i="15" s="1"/>
  <c r="BF58" i="15" s="1"/>
  <c r="BG58" i="15" s="1"/>
  <c r="BH58" i="15" s="1"/>
  <c r="BI58" i="15" s="1"/>
  <c r="BJ58" i="15" s="1"/>
  <c r="BK58" i="15" s="1"/>
  <c r="BL58" i="15" s="1"/>
  <c r="BM58" i="15" s="1"/>
  <c r="BN58" i="15" s="1"/>
  <c r="BO58" i="15" s="1"/>
  <c r="BP58" i="15" s="1"/>
  <c r="BQ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AS13" i="15" s="1"/>
  <c r="AT13" i="15" s="1"/>
  <c r="AU13" i="15" s="1"/>
  <c r="AV13" i="15" s="1"/>
  <c r="AW13" i="15" s="1"/>
  <c r="AX13" i="15" s="1"/>
  <c r="AY13" i="15" s="1"/>
  <c r="AZ13" i="15" s="1"/>
  <c r="BA13" i="15" s="1"/>
  <c r="BB13" i="15" s="1"/>
  <c r="BC13" i="15" s="1"/>
  <c r="BD13" i="15" s="1"/>
  <c r="BE13" i="15" s="1"/>
  <c r="BF13" i="15" s="1"/>
  <c r="BG13" i="15" s="1"/>
  <c r="BH13" i="15" s="1"/>
  <c r="BI13" i="15" s="1"/>
  <c r="BJ13" i="15" s="1"/>
  <c r="BK13" i="15" s="1"/>
  <c r="BL13" i="15" s="1"/>
  <c r="BM13" i="15" s="1"/>
  <c r="BN13" i="15" s="1"/>
  <c r="BO13" i="15" s="1"/>
  <c r="BP13" i="15" s="1"/>
  <c r="BQ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AS57" i="15" s="1"/>
  <c r="AT57" i="15" s="1"/>
  <c r="AU57" i="15" s="1"/>
  <c r="AV57" i="15" s="1"/>
  <c r="AW57" i="15" s="1"/>
  <c r="AX57" i="15" s="1"/>
  <c r="AY57" i="15" s="1"/>
  <c r="AZ57" i="15" s="1"/>
  <c r="BA57" i="15" s="1"/>
  <c r="BB57" i="15" s="1"/>
  <c r="BC57" i="15" s="1"/>
  <c r="BD57" i="15" s="1"/>
  <c r="BE57" i="15" s="1"/>
  <c r="BF57" i="15" s="1"/>
  <c r="BG57" i="15" s="1"/>
  <c r="BH57" i="15" s="1"/>
  <c r="BI57" i="15" s="1"/>
  <c r="BJ57" i="15" s="1"/>
  <c r="BK57" i="15" s="1"/>
  <c r="BL57" i="15" s="1"/>
  <c r="BM57" i="15" s="1"/>
  <c r="BN57" i="15" s="1"/>
  <c r="BO57" i="15" s="1"/>
  <c r="BP57" i="15" s="1"/>
  <c r="BQ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BQ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AS12" i="15" s="1"/>
  <c r="AT12" i="15" s="1"/>
  <c r="AU12" i="15" s="1"/>
  <c r="AV12" i="15" s="1"/>
  <c r="AW12" i="15" s="1"/>
  <c r="AX12" i="15" s="1"/>
  <c r="AY12" i="15" s="1"/>
  <c r="AZ12" i="15" s="1"/>
  <c r="BA12" i="15" s="1"/>
  <c r="BB12" i="15" s="1"/>
  <c r="BC12" i="15" s="1"/>
  <c r="BD12" i="15" s="1"/>
  <c r="BE12" i="15" s="1"/>
  <c r="BF12" i="15" s="1"/>
  <c r="BG12" i="15" s="1"/>
  <c r="BH12" i="15" s="1"/>
  <c r="BI12" i="15" s="1"/>
  <c r="BJ12" i="15" s="1"/>
  <c r="BK12" i="15" s="1"/>
  <c r="BL12" i="15" s="1"/>
  <c r="BM12" i="15" s="1"/>
  <c r="BN12" i="15" s="1"/>
  <c r="BO12" i="15" s="1"/>
  <c r="BP12" i="15" s="1"/>
  <c r="BQ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AS21" i="15" s="1"/>
  <c r="AT21" i="15" s="1"/>
  <c r="AU21" i="15" s="1"/>
  <c r="AV21" i="15" s="1"/>
  <c r="AW21" i="15" s="1"/>
  <c r="AX21" i="15" s="1"/>
  <c r="AY21" i="15" s="1"/>
  <c r="AZ21" i="15" s="1"/>
  <c r="BA21" i="15" s="1"/>
  <c r="BB21" i="15" s="1"/>
  <c r="BC21" i="15" s="1"/>
  <c r="BD21" i="15" s="1"/>
  <c r="BE21" i="15" s="1"/>
  <c r="BF21" i="15" s="1"/>
  <c r="BG21" i="15" s="1"/>
  <c r="BH21" i="15" s="1"/>
  <c r="BI21" i="15" s="1"/>
  <c r="BJ21" i="15" s="1"/>
  <c r="BK21" i="15" s="1"/>
  <c r="BL21" i="15" s="1"/>
  <c r="BM21" i="15" s="1"/>
  <c r="BN21" i="15" s="1"/>
  <c r="BO21" i="15" s="1"/>
  <c r="BP21" i="15" s="1"/>
  <c r="BQ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AS30" i="15" s="1"/>
  <c r="AT30" i="15" s="1"/>
  <c r="AU30" i="15" s="1"/>
  <c r="AV30" i="15" s="1"/>
  <c r="AW30" i="15" s="1"/>
  <c r="AX30" i="15" s="1"/>
  <c r="AY30" i="15" s="1"/>
  <c r="AZ30" i="15" s="1"/>
  <c r="BA30" i="15" s="1"/>
  <c r="BB30" i="15" s="1"/>
  <c r="BC30" i="15" s="1"/>
  <c r="BD30" i="15" s="1"/>
  <c r="BE30" i="15" s="1"/>
  <c r="BF30" i="15" s="1"/>
  <c r="BG30" i="15" s="1"/>
  <c r="BH30" i="15" s="1"/>
  <c r="BI30" i="15" s="1"/>
  <c r="BJ30" i="15" s="1"/>
  <c r="BK30" i="15" s="1"/>
  <c r="BL30" i="15" s="1"/>
  <c r="BM30" i="15" s="1"/>
  <c r="BN30" i="15" s="1"/>
  <c r="BO30" i="15" s="1"/>
  <c r="BP30" i="15" s="1"/>
  <c r="BQ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AS66" i="15" s="1"/>
  <c r="AT66" i="15" s="1"/>
  <c r="AU66" i="15" s="1"/>
  <c r="AV66" i="15" s="1"/>
  <c r="AW66" i="15" s="1"/>
  <c r="AX66" i="15" s="1"/>
  <c r="AY66" i="15" s="1"/>
  <c r="AZ66" i="15" s="1"/>
  <c r="BA66" i="15" s="1"/>
  <c r="BB66" i="15" s="1"/>
  <c r="BC66" i="15" s="1"/>
  <c r="BD66" i="15" s="1"/>
  <c r="BE66" i="15" s="1"/>
  <c r="BF66" i="15" s="1"/>
  <c r="BG66" i="15" s="1"/>
  <c r="BH66" i="15" s="1"/>
  <c r="BI66" i="15" s="1"/>
  <c r="BJ66" i="15" s="1"/>
  <c r="BK66" i="15" s="1"/>
  <c r="BL66" i="15" s="1"/>
  <c r="BM66" i="15" s="1"/>
  <c r="BN66" i="15" s="1"/>
  <c r="BO66" i="15" s="1"/>
  <c r="BP66" i="15" s="1"/>
  <c r="BQ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AS39" i="15" s="1"/>
  <c r="AT39" i="15" s="1"/>
  <c r="AU39" i="15" s="1"/>
  <c r="AV39" i="15" s="1"/>
  <c r="AW39" i="15" s="1"/>
  <c r="AX39" i="15" s="1"/>
  <c r="AY39" i="15" s="1"/>
  <c r="AZ39" i="15" s="1"/>
  <c r="BA39" i="15" s="1"/>
  <c r="BB39" i="15" s="1"/>
  <c r="BC39" i="15" s="1"/>
  <c r="BD39" i="15" s="1"/>
  <c r="BE39" i="15" s="1"/>
  <c r="BF39" i="15" s="1"/>
  <c r="BG39" i="15" s="1"/>
  <c r="BH39" i="15" s="1"/>
  <c r="BI39" i="15" s="1"/>
  <c r="BJ39" i="15" s="1"/>
  <c r="BK39" i="15" s="1"/>
  <c r="BL39" i="15" s="1"/>
  <c r="BM39" i="15" s="1"/>
  <c r="BN39" i="15" s="1"/>
  <c r="BO39" i="15" s="1"/>
  <c r="BP39" i="15" s="1"/>
  <c r="BQ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S48" i="15" s="1"/>
  <c r="AT48" i="15" s="1"/>
  <c r="AU48" i="15" s="1"/>
  <c r="AV48" i="15" s="1"/>
  <c r="AW48" i="15" s="1"/>
  <c r="AX48" i="15" s="1"/>
  <c r="AY48" i="15" s="1"/>
  <c r="AZ48" i="15" s="1"/>
  <c r="BA48" i="15" s="1"/>
  <c r="BB48" i="15" s="1"/>
  <c r="BC48" i="15" s="1"/>
  <c r="BD48" i="15" s="1"/>
  <c r="BE48" i="15" s="1"/>
  <c r="BF48" i="15" s="1"/>
  <c r="BG48" i="15" s="1"/>
  <c r="BH48" i="15" s="1"/>
  <c r="BI48" i="15" s="1"/>
  <c r="BJ48" i="15" s="1"/>
  <c r="BK48" i="15" s="1"/>
  <c r="BL48" i="15" s="1"/>
  <c r="BM48" i="15" s="1"/>
  <c r="BN48" i="15" s="1"/>
  <c r="BO48" i="15" s="1"/>
  <c r="BP48" i="15" s="1"/>
  <c r="BQ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BE4" i="15" s="1"/>
  <c r="BF4" i="15" s="1"/>
  <c r="BG4" i="15" s="1"/>
  <c r="BH4" i="15" s="1"/>
  <c r="BI4" i="15" s="1"/>
  <c r="BJ4" i="15" s="1"/>
  <c r="BK4" i="15" s="1"/>
  <c r="BL4" i="15" s="1"/>
  <c r="BM4" i="15" s="1"/>
  <c r="BN4" i="15" s="1"/>
  <c r="BO4" i="15" s="1"/>
  <c r="BP4" i="15" s="1"/>
  <c r="BQ4" i="15" s="1"/>
  <c r="Z8" i="15"/>
  <c r="Z9" i="15"/>
  <c r="Y9" i="15"/>
  <c r="Y8" i="15"/>
  <c r="X9" i="15"/>
  <c r="X8" i="15"/>
  <c r="W8" i="15"/>
  <c r="W9" i="15"/>
  <c r="V9" i="15"/>
  <c r="V8" i="15"/>
  <c r="U9" i="15"/>
  <c r="U8" i="15"/>
  <c r="O41" i="12" l="1"/>
  <c r="N41" i="12"/>
  <c r="M41" i="12"/>
  <c r="L41" i="12"/>
  <c r="K41" i="12"/>
  <c r="N69" i="15"/>
  <c r="N68" i="15"/>
  <c r="N70" i="15" s="1"/>
  <c r="J41" i="12"/>
  <c r="I41" i="12"/>
  <c r="H41" i="12"/>
  <c r="D35" i="12"/>
  <c r="E35" i="12" s="1"/>
  <c r="F35" i="12" s="1"/>
  <c r="G35" i="12" s="1"/>
  <c r="H35" i="12" s="1"/>
  <c r="I35" i="12" s="1"/>
  <c r="J35" i="12" s="1"/>
  <c r="K35" i="12" s="1"/>
  <c r="L35" i="12" s="1"/>
  <c r="M35" i="12" s="1"/>
  <c r="N35" i="12" s="1"/>
  <c r="O35" i="12" s="1"/>
  <c r="D27" i="12"/>
  <c r="E27" i="12" s="1"/>
  <c r="F27" i="12" s="1"/>
  <c r="G27" i="12" s="1"/>
  <c r="H27" i="12" s="1"/>
  <c r="I27" i="12" s="1"/>
  <c r="J27" i="12" s="1"/>
  <c r="K27" i="12" s="1"/>
  <c r="L27" i="12" s="1"/>
  <c r="M27" i="12" s="1"/>
  <c r="N27" i="12" s="1"/>
  <c r="O27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S9" i="15" l="1"/>
  <c r="C41" i="12"/>
  <c r="E41" i="12"/>
  <c r="D41" i="12"/>
  <c r="P40" i="12" l="1"/>
  <c r="P39" i="12"/>
  <c r="P37" i="12"/>
  <c r="P36" i="12"/>
  <c r="P38" i="12"/>
  <c r="Z34" i="15"/>
  <c r="Z43" i="15"/>
  <c r="Y34" i="15"/>
  <c r="Y43" i="15"/>
  <c r="X34" i="15"/>
  <c r="X43" i="15"/>
  <c r="G41" i="12"/>
  <c r="T44" i="15"/>
  <c r="T45" i="15"/>
  <c r="F41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41" i="12" l="1"/>
  <c r="Z36" i="15"/>
  <c r="Z35" i="15"/>
  <c r="Z45" i="15"/>
  <c r="Z44" i="15"/>
  <c r="BY5" i="15"/>
  <c r="BY7" i="15" s="1"/>
  <c r="BX5" i="15"/>
  <c r="BX7" i="15" s="1"/>
  <c r="Y45" i="15"/>
  <c r="Y44" i="15"/>
  <c r="Y35" i="15"/>
  <c r="Y36" i="15"/>
  <c r="BW5" i="15"/>
  <c r="BW7" i="15" s="1"/>
  <c r="BV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BY8" i="15" l="1"/>
  <c r="BY11" i="15" s="1"/>
  <c r="BW8" i="15"/>
  <c r="BW10" i="15" s="1"/>
  <c r="BX8" i="15"/>
  <c r="BY9" i="15" l="1"/>
  <c r="BY10" i="15"/>
  <c r="BW9" i="15"/>
  <c r="BW11" i="15"/>
  <c r="BX10" i="15"/>
  <c r="BX11" i="15"/>
  <c r="BX9" i="15"/>
  <c r="D4" i="17" l="1"/>
  <c r="D5" i="17" s="1"/>
  <c r="D6" i="17" l="1"/>
  <c r="D7" i="17" s="1"/>
  <c r="D8" i="17" s="1"/>
  <c r="D9" i="17" s="1"/>
  <c r="AA34" i="15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BZ5" i="15" l="1"/>
  <c r="BZ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D10" i="17" l="1"/>
  <c r="D11" i="17" s="1"/>
  <c r="D12" i="17" s="1"/>
  <c r="BZ8" i="15"/>
  <c r="BZ11" i="15" s="1"/>
  <c r="BZ9" i="15" l="1"/>
  <c r="BZ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CB5" i="15"/>
  <c r="CB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CA5" i="15"/>
  <c r="CA7" i="15" s="1"/>
  <c r="AB89" i="15"/>
  <c r="AB90" i="15"/>
  <c r="AB116" i="15"/>
  <c r="AB117" i="15"/>
  <c r="CA8" i="15" l="1"/>
  <c r="CA11" i="15" s="1"/>
  <c r="CB8" i="15"/>
  <c r="CA10" i="15" l="1"/>
  <c r="CA9" i="15"/>
  <c r="CB10" i="15"/>
  <c r="CB9" i="15"/>
  <c r="CB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CE5" i="15"/>
  <c r="CE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CD5" i="15"/>
  <c r="CD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CC5" i="15"/>
  <c r="CC7" i="15" s="1"/>
  <c r="AD81" i="15"/>
  <c r="AD80" i="15"/>
  <c r="AD63" i="15"/>
  <c r="AD62" i="15"/>
  <c r="CE8" i="15" l="1"/>
  <c r="CE11" i="15" s="1"/>
  <c r="CC8" i="15"/>
  <c r="CC11" i="15" s="1"/>
  <c r="CD8" i="15"/>
  <c r="CE9" i="15" l="1"/>
  <c r="CE10" i="15"/>
  <c r="CC9" i="15"/>
  <c r="CC10" i="15"/>
  <c r="CD10" i="15"/>
  <c r="CD9" i="15"/>
  <c r="CD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CH5" i="15" l="1"/>
  <c r="CH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CG5" i="15"/>
  <c r="CG7" i="15" s="1"/>
  <c r="AH90" i="15"/>
  <c r="AH89" i="15"/>
  <c r="CF5" i="15"/>
  <c r="CF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CH8" i="15" l="1"/>
  <c r="CF8" i="15"/>
  <c r="CF11" i="15" s="1"/>
  <c r="CG8" i="15"/>
  <c r="CF9" i="15" l="1"/>
  <c r="CF10" i="15"/>
  <c r="CH11" i="15"/>
  <c r="CH10" i="15"/>
  <c r="CH9" i="15"/>
  <c r="CG11" i="15"/>
  <c r="CG10" i="15"/>
  <c r="CG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CI5" i="15" l="1"/>
  <c r="CI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CI8" i="15" l="1"/>
  <c r="CI11" i="15" s="1"/>
  <c r="CI10" i="15" l="1"/>
  <c r="CI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CJ5" i="15" l="1"/>
  <c r="CJ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CJ8" i="15" l="1"/>
  <c r="CJ10" i="15" s="1"/>
  <c r="CJ9" i="15" l="1"/>
  <c r="CJ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CL5" i="15"/>
  <c r="CL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CK5" i="15"/>
  <c r="CK7" i="15" s="1"/>
  <c r="CK8" i="15" l="1"/>
  <c r="CK10" i="15" s="1"/>
  <c r="CL8" i="15"/>
  <c r="CK9" i="15" l="1"/>
  <c r="CK11" i="15"/>
  <c r="CL9" i="15"/>
  <c r="CL11" i="15"/>
  <c r="CL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CM5" i="15" l="1"/>
  <c r="CM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CM8" i="15" l="1"/>
  <c r="CM10" i="15" s="1"/>
  <c r="AO43" i="15" l="1"/>
  <c r="AO45" i="15" s="1"/>
  <c r="CM11" i="15"/>
  <c r="CM9" i="15"/>
  <c r="AO44" i="15" l="1"/>
  <c r="AL115" i="15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34" i="15"/>
  <c r="AP115" i="15"/>
  <c r="AP52" i="15"/>
  <c r="AP7" i="15"/>
  <c r="AP106" i="15"/>
  <c r="AP72" i="15"/>
  <c r="AP71" i="15"/>
  <c r="AP99" i="15"/>
  <c r="AP98" i="15"/>
  <c r="AO98" i="15"/>
  <c r="AO99" i="15"/>
  <c r="AQ16" i="15" l="1"/>
  <c r="AQ17" i="15" s="1"/>
  <c r="AQ53" i="15"/>
  <c r="AQ54" i="15"/>
  <c r="AQ108" i="15"/>
  <c r="AQ107" i="15"/>
  <c r="AP116" i="15"/>
  <c r="AP117" i="15"/>
  <c r="AP107" i="15"/>
  <c r="AP108" i="15"/>
  <c r="AP9" i="15"/>
  <c r="AP8" i="15"/>
  <c r="AP36" i="15"/>
  <c r="AP35" i="15"/>
  <c r="AP54" i="15"/>
  <c r="AP53" i="15"/>
  <c r="AQ18" i="15" l="1"/>
  <c r="AQ115" i="15"/>
  <c r="AP43" i="15"/>
  <c r="AQ43" i="15"/>
  <c r="AR97" i="15" l="1"/>
  <c r="AR99" i="15" s="1"/>
  <c r="AR16" i="15"/>
  <c r="AQ34" i="15"/>
  <c r="AR34" i="15"/>
  <c r="AR70" i="15"/>
  <c r="AP44" i="15"/>
  <c r="AP45" i="15"/>
  <c r="AQ44" i="15"/>
  <c r="AQ45" i="15"/>
  <c r="AQ117" i="15"/>
  <c r="AQ116" i="15"/>
  <c r="AQ35" i="15" l="1"/>
  <c r="AQ36" i="15"/>
  <c r="AQ7" i="15"/>
  <c r="AR7" i="15"/>
  <c r="AR98" i="15"/>
  <c r="AR52" i="15"/>
  <c r="AR18" i="15"/>
  <c r="AR17" i="15"/>
  <c r="AR72" i="15"/>
  <c r="AR71" i="15"/>
  <c r="AR36" i="15"/>
  <c r="AR35" i="15"/>
  <c r="AS106" i="15" l="1"/>
  <c r="AS97" i="15"/>
  <c r="AS16" i="15"/>
  <c r="AR115" i="15"/>
  <c r="AS115" i="15"/>
  <c r="AQ70" i="15"/>
  <c r="AS70" i="15"/>
  <c r="AS34" i="15"/>
  <c r="AS61" i="15"/>
  <c r="AQ8" i="15"/>
  <c r="AQ9" i="15"/>
  <c r="AR54" i="15"/>
  <c r="AR53" i="15"/>
  <c r="AR9" i="15"/>
  <c r="AR8" i="15"/>
  <c r="AR61" i="15"/>
  <c r="AQ61" i="15"/>
  <c r="AP61" i="15"/>
  <c r="AO61" i="15"/>
  <c r="AR116" i="15" l="1"/>
  <c r="AR117" i="15"/>
  <c r="AQ71" i="15"/>
  <c r="AQ72" i="15"/>
  <c r="AS108" i="15"/>
  <c r="AS107" i="15"/>
  <c r="AS18" i="15"/>
  <c r="AS17" i="15"/>
  <c r="AR43" i="15"/>
  <c r="AS43" i="15"/>
  <c r="AS99" i="15"/>
  <c r="AS98" i="15"/>
  <c r="AS72" i="15"/>
  <c r="AS71" i="15"/>
  <c r="AS116" i="15"/>
  <c r="AS117" i="15"/>
  <c r="AS36" i="15"/>
  <c r="AS35" i="15"/>
  <c r="AS62" i="15"/>
  <c r="AS63" i="15"/>
  <c r="AR62" i="15"/>
  <c r="AR63" i="15"/>
  <c r="AQ63" i="15"/>
  <c r="AQ62" i="15"/>
  <c r="AP62" i="15"/>
  <c r="AP63" i="15"/>
  <c r="AO63" i="15"/>
  <c r="AO62" i="15"/>
  <c r="AR45" i="15" l="1"/>
  <c r="AR44" i="15"/>
  <c r="AS44" i="15"/>
  <c r="AS45" i="15"/>
  <c r="AS25" i="15" l="1"/>
  <c r="AS88" i="15"/>
  <c r="AS79" i="15"/>
  <c r="AR79" i="15"/>
  <c r="AR88" i="15"/>
  <c r="AR25" i="15"/>
  <c r="CQ5" i="15"/>
  <c r="CQ7" i="15" s="1"/>
  <c r="AQ88" i="15"/>
  <c r="AQ79" i="15"/>
  <c r="AQ25" i="15"/>
  <c r="CP5" i="15"/>
  <c r="CP7" i="15" s="1"/>
  <c r="AP25" i="15"/>
  <c r="AP88" i="15"/>
  <c r="AP79" i="15"/>
  <c r="AO88" i="15"/>
  <c r="AO79" i="15"/>
  <c r="CN5" i="15"/>
  <c r="CN7" i="15" s="1"/>
  <c r="AO25" i="15"/>
  <c r="AS89" i="15" l="1"/>
  <c r="AS90" i="15"/>
  <c r="AS80" i="15"/>
  <c r="AS81" i="15"/>
  <c r="AS27" i="15"/>
  <c r="AS26" i="15"/>
  <c r="CR5" i="15"/>
  <c r="CR7" i="15" s="1"/>
  <c r="AR89" i="15"/>
  <c r="AR90" i="15"/>
  <c r="AR81" i="15"/>
  <c r="AR80" i="15"/>
  <c r="AR26" i="15"/>
  <c r="AR27" i="15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CO5" i="15"/>
  <c r="CO7" i="15" s="1"/>
  <c r="CN8" i="15"/>
  <c r="CN11" i="15" s="1"/>
  <c r="AO27" i="15"/>
  <c r="AO26" i="15"/>
  <c r="AO89" i="15"/>
  <c r="AO90" i="15"/>
  <c r="AO81" i="15"/>
  <c r="AO80" i="15"/>
  <c r="CR8" i="15" l="1"/>
  <c r="CR10" i="15" s="1"/>
  <c r="CO8" i="15"/>
  <c r="CO11" i="15" s="1"/>
  <c r="CQ8" i="15"/>
  <c r="CP8" i="15"/>
  <c r="CN9" i="15"/>
  <c r="CN10" i="15"/>
  <c r="CR9" i="15" l="1"/>
  <c r="CR11" i="15"/>
  <c r="CO9" i="15"/>
  <c r="CO10" i="15"/>
  <c r="CQ11" i="15"/>
  <c r="CQ10" i="15"/>
  <c r="CQ9" i="15"/>
  <c r="CP11" i="15"/>
  <c r="CP10" i="15"/>
  <c r="CP9" i="15"/>
  <c r="AS7" i="15" l="1"/>
  <c r="AT7" i="15"/>
  <c r="AT115" i="15"/>
  <c r="AT25" i="15"/>
  <c r="AT106" i="15"/>
  <c r="AT70" i="15"/>
  <c r="AT88" i="15"/>
  <c r="AT79" i="15"/>
  <c r="AT16" i="15"/>
  <c r="AT97" i="15"/>
  <c r="AT52" i="15"/>
  <c r="AT61" i="15"/>
  <c r="AS8" i="15" l="1"/>
  <c r="AS9" i="15"/>
  <c r="AT8" i="15"/>
  <c r="AT9" i="15"/>
  <c r="AT81" i="15"/>
  <c r="AT80" i="15"/>
  <c r="AT98" i="15"/>
  <c r="AT99" i="15"/>
  <c r="CS5" i="15"/>
  <c r="CS7" i="15" s="1"/>
  <c r="AT62" i="15"/>
  <c r="AT63" i="15"/>
  <c r="AT17" i="15"/>
  <c r="AT18" i="15"/>
  <c r="AT27" i="15"/>
  <c r="AT26" i="15"/>
  <c r="AT54" i="15"/>
  <c r="AT53" i="15"/>
  <c r="AT89" i="15"/>
  <c r="AT90" i="15"/>
  <c r="AT72" i="15"/>
  <c r="AT71" i="15"/>
  <c r="AT107" i="15"/>
  <c r="AT108" i="15"/>
  <c r="AT116" i="15"/>
  <c r="AT117" i="15"/>
  <c r="CS8" i="15" l="1"/>
  <c r="CS11" i="15" s="1"/>
  <c r="CS9" i="15" l="1"/>
  <c r="CS10" i="15"/>
  <c r="BA88" i="15" l="1"/>
  <c r="BA7" i="15"/>
  <c r="BA16" i="15"/>
  <c r="BA97" i="15"/>
  <c r="BA79" i="15"/>
  <c r="BA25" i="15"/>
  <c r="BA61" i="15"/>
  <c r="BA106" i="15"/>
  <c r="BA34" i="15"/>
  <c r="BA70" i="15"/>
  <c r="BA115" i="15"/>
  <c r="BA52" i="15"/>
  <c r="BA43" i="15"/>
  <c r="AZ88" i="15"/>
  <c r="AZ97" i="15"/>
  <c r="AZ7" i="15"/>
  <c r="AZ16" i="15"/>
  <c r="AZ79" i="15"/>
  <c r="AZ25" i="15"/>
  <c r="AZ52" i="15"/>
  <c r="AZ61" i="15"/>
  <c r="AZ106" i="15"/>
  <c r="AZ34" i="15"/>
  <c r="AZ70" i="15"/>
  <c r="AZ115" i="15"/>
  <c r="AZ43" i="15"/>
  <c r="AY34" i="15"/>
  <c r="AY88" i="15"/>
  <c r="AY7" i="15"/>
  <c r="AY16" i="15"/>
  <c r="AY52" i="15"/>
  <c r="AY97" i="15"/>
  <c r="AY79" i="15"/>
  <c r="AY25" i="15"/>
  <c r="AY61" i="15"/>
  <c r="AY115" i="15"/>
  <c r="AY106" i="15"/>
  <c r="AY70" i="15"/>
  <c r="AY43" i="15"/>
  <c r="AX115" i="15"/>
  <c r="AX88" i="15"/>
  <c r="AX97" i="15"/>
  <c r="AX7" i="15"/>
  <c r="AX16" i="15"/>
  <c r="AX79" i="15"/>
  <c r="AX25" i="15"/>
  <c r="AX61" i="15"/>
  <c r="AX34" i="15"/>
  <c r="AX52" i="15"/>
  <c r="AX106" i="15"/>
  <c r="AX70" i="15"/>
  <c r="AX43" i="15"/>
  <c r="AW79" i="15"/>
  <c r="AW34" i="15"/>
  <c r="AW7" i="15"/>
  <c r="AW61" i="15"/>
  <c r="AW97" i="15"/>
  <c r="AW70" i="15"/>
  <c r="AW52" i="15"/>
  <c r="AW25" i="15"/>
  <c r="AW43" i="15"/>
  <c r="AW106" i="15"/>
  <c r="AW88" i="15"/>
  <c r="AW16" i="15"/>
  <c r="AW115" i="15"/>
  <c r="AV106" i="15"/>
  <c r="AV88" i="15"/>
  <c r="AV115" i="15"/>
  <c r="AV79" i="15"/>
  <c r="AV34" i="15"/>
  <c r="AV7" i="15"/>
  <c r="AV61" i="15"/>
  <c r="AV97" i="15"/>
  <c r="AV70" i="15"/>
  <c r="AV52" i="15"/>
  <c r="AV25" i="15"/>
  <c r="AV43" i="15"/>
  <c r="AV16" i="15"/>
  <c r="AU43" i="15"/>
  <c r="AU115" i="15"/>
  <c r="AU61" i="15"/>
  <c r="AU79" i="15"/>
  <c r="AU34" i="15"/>
  <c r="AU97" i="15"/>
  <c r="AU7" i="15"/>
  <c r="AU70" i="15"/>
  <c r="AU52" i="15"/>
  <c r="AU25" i="15"/>
  <c r="AU106" i="15"/>
  <c r="AU88" i="15"/>
  <c r="AU16" i="15"/>
  <c r="BA54" i="15" l="1"/>
  <c r="BA53" i="15"/>
  <c r="BA26" i="15"/>
  <c r="BA27" i="15"/>
  <c r="BA116" i="15"/>
  <c r="BA117" i="15"/>
  <c r="BA71" i="15"/>
  <c r="BA72" i="15"/>
  <c r="BA81" i="15"/>
  <c r="BA80" i="15"/>
  <c r="BA98" i="15"/>
  <c r="BA99" i="15"/>
  <c r="BA17" i="15"/>
  <c r="BA18" i="15"/>
  <c r="BA36" i="15"/>
  <c r="BA35" i="15"/>
  <c r="BA108" i="15"/>
  <c r="BA107" i="15"/>
  <c r="BA9" i="15"/>
  <c r="BA8" i="15"/>
  <c r="CZ5" i="15"/>
  <c r="CZ7" i="15" s="1"/>
  <c r="BA90" i="15"/>
  <c r="BA89" i="15"/>
  <c r="BA45" i="15"/>
  <c r="BA44" i="15"/>
  <c r="BA63" i="15"/>
  <c r="BA62" i="15"/>
  <c r="AZ27" i="15"/>
  <c r="AZ26" i="15"/>
  <c r="AZ72" i="15"/>
  <c r="AZ71" i="15"/>
  <c r="AZ36" i="15"/>
  <c r="AZ35" i="15"/>
  <c r="AZ107" i="15"/>
  <c r="AZ108" i="15"/>
  <c r="AZ9" i="15"/>
  <c r="AZ8" i="15"/>
  <c r="AZ99" i="15"/>
  <c r="AZ98" i="15"/>
  <c r="AZ45" i="15"/>
  <c r="AZ44" i="15"/>
  <c r="AZ89" i="15"/>
  <c r="AZ90" i="15"/>
  <c r="AZ117" i="15"/>
  <c r="AZ116" i="15"/>
  <c r="AZ81" i="15"/>
  <c r="AZ80" i="15"/>
  <c r="AZ17" i="15"/>
  <c r="AZ18" i="15"/>
  <c r="CY5" i="15"/>
  <c r="CY7" i="15" s="1"/>
  <c r="AZ63" i="15"/>
  <c r="AZ62" i="15"/>
  <c r="AZ53" i="15"/>
  <c r="AZ54" i="15"/>
  <c r="CX5" i="15"/>
  <c r="CX7" i="15" s="1"/>
  <c r="AY45" i="15"/>
  <c r="AY44" i="15"/>
  <c r="AY35" i="15"/>
  <c r="AY36" i="15"/>
  <c r="AY98" i="15"/>
  <c r="AY99" i="15"/>
  <c r="AY53" i="15"/>
  <c r="AY54" i="15"/>
  <c r="AY63" i="15"/>
  <c r="AY62" i="15"/>
  <c r="AY81" i="15"/>
  <c r="AY80" i="15"/>
  <c r="AY72" i="15"/>
  <c r="AY71" i="15"/>
  <c r="AY116" i="15"/>
  <c r="AY117" i="15"/>
  <c r="AY9" i="15"/>
  <c r="AY8" i="15"/>
  <c r="AY108" i="15"/>
  <c r="AY107" i="15"/>
  <c r="AY17" i="15"/>
  <c r="AY18" i="15"/>
  <c r="AY27" i="15"/>
  <c r="AY26" i="15"/>
  <c r="AY90" i="15"/>
  <c r="AY89" i="15"/>
  <c r="AX72" i="15"/>
  <c r="AX71" i="15"/>
  <c r="AX81" i="15"/>
  <c r="AX80" i="15"/>
  <c r="AX107" i="15"/>
  <c r="AX108" i="15"/>
  <c r="AX17" i="15"/>
  <c r="AX18" i="15"/>
  <c r="AX8" i="15"/>
  <c r="AX9" i="15"/>
  <c r="AX54" i="15"/>
  <c r="AX53" i="15"/>
  <c r="CW5" i="15"/>
  <c r="CW7" i="15" s="1"/>
  <c r="AX36" i="15"/>
  <c r="AX35" i="15"/>
  <c r="AX98" i="15"/>
  <c r="AX99" i="15"/>
  <c r="AX62" i="15"/>
  <c r="AX63" i="15"/>
  <c r="AX90" i="15"/>
  <c r="AX89" i="15"/>
  <c r="AX27" i="15"/>
  <c r="AX26" i="15"/>
  <c r="AX117" i="15"/>
  <c r="AX116" i="15"/>
  <c r="AX45" i="15"/>
  <c r="AX44" i="15"/>
  <c r="AW18" i="15"/>
  <c r="AW17" i="15"/>
  <c r="AW27" i="15"/>
  <c r="AW26" i="15"/>
  <c r="AW62" i="15"/>
  <c r="AW63" i="15"/>
  <c r="AW54" i="15"/>
  <c r="AW53" i="15"/>
  <c r="AW9" i="15"/>
  <c r="AW8" i="15"/>
  <c r="AW90" i="15"/>
  <c r="AW89" i="15"/>
  <c r="CV5" i="15"/>
  <c r="CV7" i="15" s="1"/>
  <c r="AW71" i="15"/>
  <c r="AW72" i="15"/>
  <c r="AW107" i="15"/>
  <c r="AW108" i="15"/>
  <c r="AW36" i="15"/>
  <c r="AW35" i="15"/>
  <c r="AW116" i="15"/>
  <c r="AW117" i="15"/>
  <c r="AW99" i="15"/>
  <c r="AW98" i="15"/>
  <c r="AW81" i="15"/>
  <c r="AW80" i="15"/>
  <c r="AW45" i="15"/>
  <c r="AW44" i="15"/>
  <c r="AV98" i="15"/>
  <c r="AV99" i="15"/>
  <c r="AV81" i="15"/>
  <c r="AV80" i="15"/>
  <c r="AV27" i="15"/>
  <c r="AV26" i="15"/>
  <c r="AV63" i="15"/>
  <c r="AV62" i="15"/>
  <c r="AV116" i="15"/>
  <c r="AV117" i="15"/>
  <c r="CU5" i="15"/>
  <c r="CU7" i="15" s="1"/>
  <c r="AV90" i="15"/>
  <c r="AV89" i="15"/>
  <c r="AV45" i="15"/>
  <c r="AV44" i="15"/>
  <c r="AV53" i="15"/>
  <c r="AV54" i="15"/>
  <c r="AV9" i="15"/>
  <c r="AV8" i="15"/>
  <c r="AV71" i="15"/>
  <c r="AV72" i="15"/>
  <c r="AV108" i="15"/>
  <c r="AV107" i="15"/>
  <c r="AV18" i="15"/>
  <c r="AV17" i="15"/>
  <c r="AV35" i="15"/>
  <c r="AV36" i="15"/>
  <c r="CT5" i="15"/>
  <c r="CT7" i="15" s="1"/>
  <c r="AU63" i="15"/>
  <c r="AU62" i="15"/>
  <c r="AU89" i="15"/>
  <c r="AU90" i="15"/>
  <c r="AU81" i="15"/>
  <c r="AU80" i="15"/>
  <c r="AU117" i="15"/>
  <c r="AU116" i="15"/>
  <c r="AU54" i="15"/>
  <c r="AU53" i="15"/>
  <c r="AU17" i="15"/>
  <c r="AU18" i="15"/>
  <c r="AU71" i="15"/>
  <c r="AU72" i="15"/>
  <c r="AU9" i="15"/>
  <c r="AU8" i="15"/>
  <c r="AU108" i="15"/>
  <c r="AU107" i="15"/>
  <c r="AU99" i="15"/>
  <c r="AU98" i="15"/>
  <c r="AU27" i="15"/>
  <c r="AU26" i="15"/>
  <c r="AU36" i="15"/>
  <c r="AU35" i="15"/>
  <c r="AU45" i="15"/>
  <c r="AU44" i="15"/>
  <c r="AP16" i="15" l="1"/>
  <c r="CX8" i="15"/>
  <c r="CX10" i="15" s="1"/>
  <c r="CZ8" i="15"/>
  <c r="CZ11" i="15" s="1"/>
  <c r="CY8" i="15"/>
  <c r="CY11" i="15" s="1"/>
  <c r="CW8" i="15"/>
  <c r="CW11" i="15" s="1"/>
  <c r="CV8" i="15"/>
  <c r="CV11" i="15" s="1"/>
  <c r="CT8" i="15"/>
  <c r="CT9" i="15" s="1"/>
  <c r="CU8" i="15"/>
  <c r="CX9" i="15" l="1"/>
  <c r="CX11" i="15"/>
  <c r="AP17" i="15"/>
  <c r="AP18" i="15"/>
  <c r="CZ9" i="15"/>
  <c r="CZ10" i="15"/>
  <c r="CY9" i="15"/>
  <c r="CY10" i="15"/>
  <c r="CW9" i="15"/>
  <c r="CW10" i="15"/>
  <c r="CV10" i="15"/>
  <c r="CV9" i="15"/>
  <c r="CT11" i="15"/>
  <c r="CT10" i="15"/>
  <c r="CU11" i="15"/>
  <c r="CU10" i="15"/>
  <c r="CU9" i="15"/>
  <c r="BD88" i="15" l="1"/>
  <c r="BD106" i="15"/>
  <c r="BD52" i="15"/>
  <c r="BD7" i="15"/>
  <c r="BD79" i="15"/>
  <c r="BD34" i="15"/>
  <c r="BD115" i="15"/>
  <c r="BD61" i="15"/>
  <c r="BD70" i="15"/>
  <c r="BD97" i="15"/>
  <c r="BD16" i="15"/>
  <c r="BD43" i="15"/>
  <c r="BD25" i="15"/>
  <c r="BC52" i="15"/>
  <c r="BC7" i="15"/>
  <c r="BC34" i="15"/>
  <c r="BC79" i="15"/>
  <c r="BC115" i="15"/>
  <c r="BC88" i="15"/>
  <c r="BC61" i="15"/>
  <c r="BC70" i="15"/>
  <c r="BC97" i="15"/>
  <c r="BC16" i="15"/>
  <c r="BC43" i="15"/>
  <c r="BC106" i="15"/>
  <c r="BC25" i="15"/>
  <c r="BB106" i="15"/>
  <c r="BB25" i="15"/>
  <c r="BB34" i="15"/>
  <c r="BB52" i="15"/>
  <c r="BB7" i="15"/>
  <c r="BB79" i="15"/>
  <c r="BB115" i="15"/>
  <c r="BB70" i="15"/>
  <c r="BB61" i="15"/>
  <c r="BB97" i="15"/>
  <c r="BB16" i="15"/>
  <c r="BB43" i="15"/>
  <c r="BB88" i="15"/>
  <c r="BD35" i="15" l="1"/>
  <c r="BD36" i="15"/>
  <c r="BD44" i="15"/>
  <c r="BD45" i="15"/>
  <c r="BD17" i="15"/>
  <c r="BD18" i="15"/>
  <c r="BD80" i="15"/>
  <c r="BD81" i="15"/>
  <c r="BD8" i="15"/>
  <c r="BD9" i="15"/>
  <c r="BD98" i="15"/>
  <c r="BD99" i="15"/>
  <c r="DC5" i="15"/>
  <c r="DC7" i="15" s="1"/>
  <c r="BD72" i="15"/>
  <c r="BD71" i="15"/>
  <c r="BD54" i="15"/>
  <c r="BD53" i="15"/>
  <c r="BD62" i="15"/>
  <c r="BD63" i="15"/>
  <c r="BD107" i="15"/>
  <c r="BD108" i="15"/>
  <c r="BD27" i="15"/>
  <c r="BD26" i="15"/>
  <c r="BD117" i="15"/>
  <c r="BD116" i="15"/>
  <c r="BD90" i="15"/>
  <c r="BD89" i="15"/>
  <c r="BC90" i="15"/>
  <c r="BC89" i="15"/>
  <c r="BC107" i="15"/>
  <c r="BC108" i="15"/>
  <c r="BC18" i="15"/>
  <c r="BC17" i="15"/>
  <c r="BC53" i="15"/>
  <c r="BC54" i="15"/>
  <c r="BC62" i="15"/>
  <c r="BC63" i="15"/>
  <c r="BC45" i="15"/>
  <c r="BC44" i="15"/>
  <c r="BC36" i="15"/>
  <c r="BC35" i="15"/>
  <c r="BC116" i="15"/>
  <c r="BC117" i="15"/>
  <c r="BC99" i="15"/>
  <c r="BC98" i="15"/>
  <c r="BC71" i="15"/>
  <c r="BC72" i="15"/>
  <c r="DB5" i="15"/>
  <c r="DB7" i="15" s="1"/>
  <c r="BC26" i="15"/>
  <c r="BC27" i="15"/>
  <c r="BC81" i="15"/>
  <c r="BC80" i="15"/>
  <c r="BC8" i="15"/>
  <c r="BC9" i="15"/>
  <c r="BB53" i="15"/>
  <c r="BB54" i="15"/>
  <c r="BB35" i="15"/>
  <c r="BB36" i="15"/>
  <c r="BB98" i="15"/>
  <c r="BB99" i="15"/>
  <c r="BB27" i="15"/>
  <c r="BB26" i="15"/>
  <c r="BB8" i="15"/>
  <c r="BB9" i="15"/>
  <c r="BB107" i="15"/>
  <c r="BB108" i="15"/>
  <c r="BB117" i="15"/>
  <c r="BB116" i="15"/>
  <c r="BB81" i="15"/>
  <c r="BB80" i="15"/>
  <c r="DA5" i="15"/>
  <c r="DA7" i="15" s="1"/>
  <c r="BB44" i="15"/>
  <c r="BB45" i="15"/>
  <c r="BB17" i="15"/>
  <c r="BB18" i="15"/>
  <c r="BB63" i="15"/>
  <c r="BB62" i="15"/>
  <c r="BB71" i="15"/>
  <c r="BB72" i="15"/>
  <c r="BB89" i="15"/>
  <c r="BB90" i="15"/>
  <c r="DB8" i="15" l="1"/>
  <c r="DC8" i="15"/>
  <c r="DC11" i="15" s="1"/>
  <c r="DA8" i="15"/>
  <c r="DA11" i="15" s="1"/>
  <c r="DA10" i="15" l="1"/>
  <c r="DA9" i="15"/>
  <c r="DC9" i="15"/>
  <c r="DC10" i="15"/>
  <c r="DB11" i="15"/>
  <c r="DB10" i="15"/>
  <c r="DB9" i="15"/>
  <c r="BE7" i="15" l="1"/>
  <c r="BE70" i="15"/>
  <c r="BE25" i="15"/>
  <c r="BE106" i="15"/>
  <c r="BE97" i="15"/>
  <c r="BE88" i="15"/>
  <c r="BE34" i="15"/>
  <c r="BE79" i="15"/>
  <c r="BE115" i="15"/>
  <c r="BE116" i="15" s="1"/>
  <c r="BE43" i="15"/>
  <c r="BE52" i="15"/>
  <c r="BE61" i="15"/>
  <c r="BE16" i="15"/>
  <c r="BE8" i="15" l="1"/>
  <c r="BE9" i="15"/>
  <c r="BE80" i="15"/>
  <c r="BE81" i="15"/>
  <c r="BE62" i="15"/>
  <c r="BE63" i="15"/>
  <c r="BE26" i="15"/>
  <c r="BE27" i="15"/>
  <c r="BE90" i="15"/>
  <c r="BE89" i="15"/>
  <c r="BE45" i="15"/>
  <c r="BE44" i="15"/>
  <c r="BE99" i="15"/>
  <c r="BE98" i="15"/>
  <c r="BE108" i="15"/>
  <c r="BE107" i="15"/>
  <c r="BE54" i="15"/>
  <c r="BE53" i="15"/>
  <c r="BE117" i="15"/>
  <c r="DD5" i="15"/>
  <c r="DD7" i="15" s="1"/>
  <c r="BE36" i="15"/>
  <c r="BE35" i="15"/>
  <c r="BE17" i="15"/>
  <c r="BE18" i="15"/>
  <c r="BE72" i="15"/>
  <c r="BE71" i="15"/>
  <c r="DD8" i="15" l="1"/>
  <c r="DD10" i="15" s="1"/>
  <c r="DD9" i="15" l="1"/>
  <c r="DD11" i="15"/>
  <c r="BG25" i="15" l="1"/>
  <c r="BG34" i="15"/>
  <c r="BG52" i="15"/>
  <c r="BG79" i="15"/>
  <c r="BG88" i="15"/>
  <c r="BG70" i="15"/>
  <c r="BG106" i="15"/>
  <c r="BG7" i="15"/>
  <c r="BG43" i="15"/>
  <c r="BG97" i="15"/>
  <c r="BG61" i="15"/>
  <c r="BG115" i="15"/>
  <c r="BG16" i="15"/>
  <c r="BF115" i="15"/>
  <c r="BF70" i="15"/>
  <c r="BF25" i="15"/>
  <c r="BF106" i="15"/>
  <c r="BF88" i="15"/>
  <c r="BF34" i="15"/>
  <c r="BF7" i="15"/>
  <c r="BF43" i="15"/>
  <c r="BF97" i="15"/>
  <c r="BF52" i="15"/>
  <c r="BF79" i="15"/>
  <c r="BF16" i="15"/>
  <c r="BF61" i="15"/>
  <c r="BG9" i="15" l="1"/>
  <c r="BG8" i="15"/>
  <c r="BG116" i="15"/>
  <c r="BG117" i="15"/>
  <c r="BG62" i="15"/>
  <c r="BG63" i="15"/>
  <c r="BG80" i="15"/>
  <c r="BG81" i="15"/>
  <c r="BG45" i="15"/>
  <c r="BG44" i="15"/>
  <c r="BG71" i="15"/>
  <c r="BG72" i="15"/>
  <c r="BG90" i="15"/>
  <c r="BG89" i="15"/>
  <c r="BG98" i="15"/>
  <c r="BG99" i="15"/>
  <c r="BG54" i="15"/>
  <c r="BG53" i="15"/>
  <c r="BG36" i="15"/>
  <c r="BG35" i="15"/>
  <c r="DF5" i="15"/>
  <c r="DF7" i="15" s="1"/>
  <c r="BG17" i="15"/>
  <c r="BG18" i="15"/>
  <c r="BG26" i="15"/>
  <c r="BG27" i="15"/>
  <c r="BG108" i="15"/>
  <c r="BG107" i="15"/>
  <c r="BF98" i="15"/>
  <c r="BF99" i="15"/>
  <c r="BF44" i="15"/>
  <c r="BF45" i="15"/>
  <c r="DE5" i="15"/>
  <c r="DE7" i="15" s="1"/>
  <c r="BF81" i="15"/>
  <c r="BF80" i="15"/>
  <c r="BF35" i="15"/>
  <c r="BF36" i="15"/>
  <c r="BF63" i="15"/>
  <c r="BF62" i="15"/>
  <c r="BF18" i="15"/>
  <c r="BF17" i="15"/>
  <c r="BF108" i="15"/>
  <c r="BF107" i="15"/>
  <c r="BF8" i="15"/>
  <c r="BF9" i="15"/>
  <c r="BF27" i="15"/>
  <c r="BF26" i="15"/>
  <c r="BF72" i="15"/>
  <c r="BF71" i="15"/>
  <c r="BF53" i="15"/>
  <c r="BF54" i="15"/>
  <c r="BF89" i="15"/>
  <c r="BF90" i="15"/>
  <c r="BF117" i="15"/>
  <c r="BF116" i="15"/>
  <c r="DG8" i="15" l="1"/>
  <c r="DG10" i="15" s="1"/>
  <c r="DE8" i="15"/>
  <c r="DE11" i="15" s="1"/>
  <c r="DF8" i="15"/>
  <c r="DE9" i="15" l="1"/>
  <c r="DE10" i="15"/>
  <c r="DG9" i="15"/>
  <c r="DG11" i="15"/>
  <c r="DF11" i="15"/>
  <c r="DF10" i="15"/>
  <c r="DF9" i="15"/>
  <c r="BH52" i="15" l="1"/>
  <c r="BH115" i="15"/>
  <c r="BH43" i="15" l="1"/>
  <c r="BH44" i="15" s="1"/>
  <c r="BH16" i="15"/>
  <c r="BH7" i="15"/>
  <c r="BH53" i="15"/>
  <c r="BH54" i="15"/>
  <c r="BH34" i="15"/>
  <c r="BH116" i="15"/>
  <c r="BH117" i="15"/>
  <c r="BH45" i="15" l="1"/>
  <c r="BH9" i="15"/>
  <c r="BH8" i="15"/>
  <c r="BH17" i="15"/>
  <c r="BH18" i="15"/>
  <c r="BH35" i="15"/>
  <c r="BH36" i="15"/>
  <c r="BH25" i="15" l="1"/>
  <c r="BH26" i="15" l="1"/>
  <c r="BH27" i="15"/>
  <c r="BH70" i="15"/>
  <c r="BH71" i="15" l="1"/>
  <c r="BH72" i="15"/>
  <c r="BH97" i="15"/>
  <c r="BH98" i="15" l="1"/>
  <c r="BH99" i="15"/>
  <c r="BI52" i="15" l="1"/>
  <c r="BI7" i="15" l="1"/>
  <c r="BI54" i="15"/>
  <c r="BI53" i="15"/>
  <c r="BI8" i="15" l="1"/>
  <c r="BI9" i="15"/>
  <c r="BJ52" i="15" l="1"/>
  <c r="BJ54" i="15" l="1"/>
  <c r="BJ53" i="15"/>
  <c r="BH61" i="15" l="1"/>
  <c r="BH62" i="15" l="1"/>
  <c r="BH63" i="15"/>
  <c r="BH79" i="15" l="1"/>
  <c r="BH81" i="15" l="1"/>
  <c r="BH80" i="15"/>
  <c r="AR106" i="15" l="1"/>
  <c r="BH106" i="15"/>
  <c r="AR108" i="15" l="1"/>
  <c r="AR107" i="15"/>
  <c r="BH107" i="15"/>
  <c r="BH108" i="15"/>
  <c r="BI115" i="15" l="1"/>
  <c r="BJ34" i="15" l="1"/>
  <c r="BI116" i="15"/>
  <c r="BI117" i="15"/>
  <c r="BI34" i="15"/>
  <c r="BJ36" i="15" l="1"/>
  <c r="BJ35" i="15"/>
  <c r="BI36" i="15"/>
  <c r="BI35" i="15"/>
  <c r="BH88" i="15" l="1"/>
  <c r="BH90" i="15" l="1"/>
  <c r="BH89" i="15"/>
  <c r="BI25" i="15" l="1"/>
  <c r="BI27" i="15" l="1"/>
  <c r="BI26" i="15"/>
  <c r="BJ43" i="15" l="1"/>
  <c r="BI43" i="15"/>
  <c r="BJ44" i="15" l="1"/>
  <c r="BJ45" i="15"/>
  <c r="BI45" i="15"/>
  <c r="BI44" i="15"/>
  <c r="BK16" i="15" l="1"/>
  <c r="BJ16" i="15"/>
  <c r="BI16" i="15"/>
  <c r="BK18" i="15" l="1"/>
  <c r="BK17" i="15"/>
  <c r="BJ17" i="15"/>
  <c r="BJ18" i="15"/>
  <c r="BI18" i="15"/>
  <c r="BI17" i="15"/>
  <c r="BL16" i="15" l="1"/>
  <c r="BL17" i="15" l="1"/>
  <c r="BL18" i="15"/>
  <c r="BI61" i="15"/>
  <c r="BI62" i="15" l="1"/>
  <c r="BI63" i="15"/>
  <c r="BI106" i="15" l="1"/>
  <c r="BI70" i="15"/>
  <c r="BI79" i="15"/>
  <c r="BI97" i="15"/>
  <c r="BI88" i="15"/>
  <c r="BL115" i="15" l="1"/>
  <c r="BK115" i="15"/>
  <c r="BJ115" i="15"/>
  <c r="BI81" i="15"/>
  <c r="BI80" i="15"/>
  <c r="BI90" i="15"/>
  <c r="BI89" i="15"/>
  <c r="BI108" i="15"/>
  <c r="BI107" i="15"/>
  <c r="DH5" i="15"/>
  <c r="DH7" i="15" s="1"/>
  <c r="BI71" i="15"/>
  <c r="BI72" i="15"/>
  <c r="BI98" i="15"/>
  <c r="BI99" i="15"/>
  <c r="BL116" i="15" l="1"/>
  <c r="BL117" i="15"/>
  <c r="BK117" i="15"/>
  <c r="BK116" i="15"/>
  <c r="BJ116" i="15"/>
  <c r="BJ117" i="15"/>
  <c r="DH8" i="15"/>
  <c r="DH10" i="15" s="1"/>
  <c r="DH9" i="15" l="1"/>
  <c r="DH11" i="15"/>
  <c r="BL25" i="15" l="1"/>
  <c r="BK25" i="15"/>
  <c r="BJ25" i="15"/>
  <c r="BL27" i="15" l="1"/>
  <c r="BL26" i="15"/>
  <c r="BL70" i="15"/>
  <c r="BK70" i="15"/>
  <c r="BK27" i="15"/>
  <c r="BK26" i="15"/>
  <c r="BJ27" i="15"/>
  <c r="BJ26" i="15"/>
  <c r="BJ70" i="15"/>
  <c r="BL71" i="15" l="1"/>
  <c r="BL72" i="15"/>
  <c r="BL7" i="15"/>
  <c r="BK7" i="15"/>
  <c r="BK71" i="15"/>
  <c r="BK72" i="15"/>
  <c r="BJ71" i="15"/>
  <c r="BJ72" i="15"/>
  <c r="BJ7" i="15"/>
  <c r="BL9" i="15" l="1"/>
  <c r="BL8" i="15"/>
  <c r="BL97" i="15"/>
  <c r="BK97" i="15"/>
  <c r="BK8" i="15"/>
  <c r="BK9" i="15"/>
  <c r="BJ97" i="15"/>
  <c r="BJ9" i="15"/>
  <c r="BJ8" i="15"/>
  <c r="BL99" i="15" l="1"/>
  <c r="BL98" i="15"/>
  <c r="BK99" i="15"/>
  <c r="BK98" i="15"/>
  <c r="BJ99" i="15"/>
  <c r="BJ98" i="15"/>
  <c r="BL79" i="15" l="1"/>
  <c r="BK79" i="15"/>
  <c r="BJ79" i="15"/>
  <c r="BL61" i="15" l="1"/>
  <c r="BL81" i="15"/>
  <c r="BL80" i="15"/>
  <c r="BK61" i="15"/>
  <c r="BK81" i="15"/>
  <c r="BK80" i="15"/>
  <c r="BJ61" i="15"/>
  <c r="BJ81" i="15"/>
  <c r="BJ80" i="15"/>
  <c r="BL63" i="15" l="1"/>
  <c r="BL62" i="15"/>
  <c r="BK63" i="15"/>
  <c r="BK62" i="15"/>
  <c r="BJ62" i="15"/>
  <c r="BJ63" i="15"/>
  <c r="BL106" i="15" l="1"/>
  <c r="BK106" i="15"/>
  <c r="BJ106" i="15"/>
  <c r="BL52" i="15" l="1"/>
  <c r="BL43" i="15"/>
  <c r="BL34" i="15"/>
  <c r="BL107" i="15"/>
  <c r="BL108" i="15"/>
  <c r="BK34" i="15"/>
  <c r="BK43" i="15"/>
  <c r="BK52" i="15"/>
  <c r="BK108" i="15"/>
  <c r="BK107" i="15"/>
  <c r="BJ107" i="15"/>
  <c r="BJ108" i="15"/>
  <c r="BL45" i="15" l="1"/>
  <c r="BL44" i="15"/>
  <c r="BL36" i="15"/>
  <c r="BL35" i="15"/>
  <c r="BL53" i="15"/>
  <c r="BL54" i="15"/>
  <c r="BK36" i="15"/>
  <c r="BK35" i="15"/>
  <c r="BK53" i="15"/>
  <c r="BK54" i="15"/>
  <c r="BK44" i="15"/>
  <c r="BK45" i="15"/>
  <c r="BL88" i="15" l="1"/>
  <c r="DK5" i="15"/>
  <c r="DK7" i="15" s="1"/>
  <c r="DJ5" i="15"/>
  <c r="DJ7" i="15" s="1"/>
  <c r="BK88" i="15"/>
  <c r="DI5" i="15"/>
  <c r="DI7" i="15" s="1"/>
  <c r="BJ88" i="15"/>
  <c r="BL89" i="15" l="1"/>
  <c r="BL90" i="15"/>
  <c r="DK8" i="15"/>
  <c r="DK11" i="15" s="1"/>
  <c r="BK90" i="15"/>
  <c r="BK89" i="15"/>
  <c r="DI8" i="15"/>
  <c r="DI11" i="15" s="1"/>
  <c r="DJ8" i="15"/>
  <c r="BJ90" i="15"/>
  <c r="BJ89" i="15"/>
  <c r="DK9" i="15" l="1"/>
  <c r="DK10" i="15"/>
  <c r="DI9" i="15"/>
  <c r="DI10" i="15"/>
  <c r="DJ11" i="15"/>
  <c r="DJ10" i="15"/>
  <c r="DJ9" i="15"/>
  <c r="AT34" i="15" l="1"/>
  <c r="AT43" i="15"/>
  <c r="AQ97" i="15"/>
  <c r="AS52" i="15"/>
  <c r="BQ32" i="15" l="1"/>
  <c r="BQ34" i="15" s="1"/>
  <c r="BQ33" i="15"/>
  <c r="BQ42" i="15"/>
  <c r="BQ41" i="15"/>
  <c r="BQ43" i="15" s="1"/>
  <c r="BQ51" i="15"/>
  <c r="BQ50" i="15"/>
  <c r="BQ52" i="15" s="1"/>
  <c r="BQ5" i="15"/>
  <c r="BQ7" i="15" s="1"/>
  <c r="BQ6" i="15"/>
  <c r="BQ87" i="15"/>
  <c r="BQ86" i="15"/>
  <c r="BQ88" i="15" s="1"/>
  <c r="BQ77" i="15"/>
  <c r="BQ79" i="15" s="1"/>
  <c r="BQ78" i="15"/>
  <c r="BQ69" i="15"/>
  <c r="BQ68" i="15"/>
  <c r="BQ70" i="15" s="1"/>
  <c r="BQ105" i="15"/>
  <c r="BQ104" i="15"/>
  <c r="BQ106" i="15" s="1"/>
  <c r="BQ15" i="15"/>
  <c r="BQ14" i="15"/>
  <c r="BQ16" i="15" s="1"/>
  <c r="BQ114" i="15"/>
  <c r="BQ113" i="15"/>
  <c r="BQ115" i="15" s="1"/>
  <c r="BQ60" i="15"/>
  <c r="BQ59" i="15"/>
  <c r="BQ61" i="15" s="1"/>
  <c r="BQ95" i="15"/>
  <c r="BQ97" i="15" s="1"/>
  <c r="BQ96" i="15"/>
  <c r="BQ23" i="15"/>
  <c r="BQ25" i="15" s="1"/>
  <c r="BQ24" i="15"/>
  <c r="BP61" i="15"/>
  <c r="BP34" i="15"/>
  <c r="BP7" i="15"/>
  <c r="BP88" i="15"/>
  <c r="BP43" i="15"/>
  <c r="BP52" i="15"/>
  <c r="BP79" i="15"/>
  <c r="BP70" i="15"/>
  <c r="BP106" i="15"/>
  <c r="BP16" i="15"/>
  <c r="BP115" i="15"/>
  <c r="BP97" i="15"/>
  <c r="BP25" i="15"/>
  <c r="BO61" i="15"/>
  <c r="BO52" i="15"/>
  <c r="BO34" i="15"/>
  <c r="BO43" i="15"/>
  <c r="BO70" i="15"/>
  <c r="BO79" i="15"/>
  <c r="BO88" i="15"/>
  <c r="BO106" i="15"/>
  <c r="BO16" i="15"/>
  <c r="BO7" i="15"/>
  <c r="BO115" i="15"/>
  <c r="BO97" i="15"/>
  <c r="BO25" i="15"/>
  <c r="BN43" i="15"/>
  <c r="BN34" i="15"/>
  <c r="BN52" i="15"/>
  <c r="BN88" i="15"/>
  <c r="BN70" i="15"/>
  <c r="BN106" i="15"/>
  <c r="BN79" i="15"/>
  <c r="BN16" i="15"/>
  <c r="BN61" i="15"/>
  <c r="BN7" i="15"/>
  <c r="BN115" i="15"/>
  <c r="BN97" i="15"/>
  <c r="BN25" i="15"/>
  <c r="AS53" i="15"/>
  <c r="AS54" i="15"/>
  <c r="AT35" i="15"/>
  <c r="AT36" i="15"/>
  <c r="AT44" i="15"/>
  <c r="AT45" i="15"/>
  <c r="AQ98" i="15"/>
  <c r="AQ99" i="15"/>
  <c r="K50" i="12"/>
  <c r="H50" i="12"/>
  <c r="M50" i="12"/>
  <c r="BM34" i="15"/>
  <c r="BM52" i="15"/>
  <c r="BM7" i="15"/>
  <c r="P48" i="12"/>
  <c r="P47" i="12"/>
  <c r="C50" i="12"/>
  <c r="P45" i="12"/>
  <c r="F7" i="12" s="1"/>
  <c r="BM88" i="15"/>
  <c r="F50" i="12"/>
  <c r="N50" i="12"/>
  <c r="P46" i="12"/>
  <c r="BM43" i="15"/>
  <c r="L50" i="12"/>
  <c r="BM70" i="15"/>
  <c r="P49" i="12"/>
  <c r="BM106" i="15"/>
  <c r="BM79" i="15"/>
  <c r="D50" i="12"/>
  <c r="BM61" i="15"/>
  <c r="O50" i="12"/>
  <c r="BM16" i="15"/>
  <c r="BM115" i="15"/>
  <c r="J50" i="12"/>
  <c r="E50" i="12"/>
  <c r="G50" i="12"/>
  <c r="I50" i="12"/>
  <c r="BM97" i="15"/>
  <c r="BM25" i="15"/>
  <c r="BQ80" i="15" l="1"/>
  <c r="BQ81" i="15"/>
  <c r="BQ90" i="15"/>
  <c r="BQ89" i="15"/>
  <c r="BQ116" i="15"/>
  <c r="BQ117" i="15"/>
  <c r="BQ17" i="15"/>
  <c r="BQ18" i="15"/>
  <c r="BQ108" i="15"/>
  <c r="BQ107" i="15"/>
  <c r="BQ72" i="15"/>
  <c r="BQ71" i="15"/>
  <c r="BQ98" i="15"/>
  <c r="BQ99" i="15"/>
  <c r="BQ63" i="15"/>
  <c r="BQ62" i="15"/>
  <c r="DP5" i="15"/>
  <c r="DP7" i="15" s="1"/>
  <c r="BQ8" i="15"/>
  <c r="BQ9" i="15"/>
  <c r="BQ54" i="15"/>
  <c r="BQ53" i="15"/>
  <c r="BQ45" i="15"/>
  <c r="BQ44" i="15"/>
  <c r="BQ27" i="15"/>
  <c r="BQ26" i="15"/>
  <c r="BQ35" i="15"/>
  <c r="BQ36" i="15"/>
  <c r="BP45" i="15"/>
  <c r="BP44" i="15"/>
  <c r="BP90" i="15"/>
  <c r="BP89" i="15"/>
  <c r="BP54" i="15"/>
  <c r="BP53" i="15"/>
  <c r="BP18" i="15"/>
  <c r="BP17" i="15"/>
  <c r="BP8" i="15"/>
  <c r="BP9" i="15"/>
  <c r="BP108" i="15"/>
  <c r="BP107" i="15"/>
  <c r="DO5" i="15"/>
  <c r="DO7" i="15" s="1"/>
  <c r="BP99" i="15"/>
  <c r="BP98" i="15"/>
  <c r="BP72" i="15"/>
  <c r="BP71" i="15"/>
  <c r="BP35" i="15"/>
  <c r="BP36" i="15"/>
  <c r="BP62" i="15"/>
  <c r="BP63" i="15"/>
  <c r="BP117" i="15"/>
  <c r="BP116" i="15"/>
  <c r="BP27" i="15"/>
  <c r="BP26" i="15"/>
  <c r="BP80" i="15"/>
  <c r="BP81" i="15"/>
  <c r="BO71" i="15"/>
  <c r="BO72" i="15"/>
  <c r="DN5" i="15"/>
  <c r="DN7" i="15" s="1"/>
  <c r="BO18" i="15"/>
  <c r="BO17" i="15"/>
  <c r="BO36" i="15"/>
  <c r="BO35" i="15"/>
  <c r="BO107" i="15"/>
  <c r="BO108" i="15"/>
  <c r="BO53" i="15"/>
  <c r="BO54" i="15"/>
  <c r="BO81" i="15"/>
  <c r="BO80" i="15"/>
  <c r="BO44" i="15"/>
  <c r="BO45" i="15"/>
  <c r="BO98" i="15"/>
  <c r="BO99" i="15"/>
  <c r="BO116" i="15"/>
  <c r="BO117" i="15"/>
  <c r="BO8" i="15"/>
  <c r="BO9" i="15"/>
  <c r="BO90" i="15"/>
  <c r="BO89" i="15"/>
  <c r="BO63" i="15"/>
  <c r="BO62" i="15"/>
  <c r="BO27" i="15"/>
  <c r="BO26" i="15"/>
  <c r="BN81" i="15"/>
  <c r="BN80" i="15"/>
  <c r="BN45" i="15"/>
  <c r="BN44" i="15"/>
  <c r="BN107" i="15"/>
  <c r="BN108" i="15"/>
  <c r="BN116" i="15"/>
  <c r="BN117" i="15"/>
  <c r="DM5" i="15"/>
  <c r="DM7" i="15" s="1"/>
  <c r="BN9" i="15"/>
  <c r="BN8" i="15"/>
  <c r="BN90" i="15"/>
  <c r="BN89" i="15"/>
  <c r="BN62" i="15"/>
  <c r="BN63" i="15"/>
  <c r="BN54" i="15"/>
  <c r="BN53" i="15"/>
  <c r="BN99" i="15"/>
  <c r="BN98" i="15"/>
  <c r="BN71" i="15"/>
  <c r="BN72" i="15"/>
  <c r="BN36" i="15"/>
  <c r="BN35" i="15"/>
  <c r="BN18" i="15"/>
  <c r="BN17" i="15"/>
  <c r="BN27" i="15"/>
  <c r="BN26" i="15"/>
  <c r="BM108" i="15"/>
  <c r="BM107" i="15"/>
  <c r="BM81" i="15"/>
  <c r="BM80" i="15"/>
  <c r="BM90" i="15"/>
  <c r="BM89" i="15"/>
  <c r="P50" i="12"/>
  <c r="F6" i="12"/>
  <c r="BM117" i="15"/>
  <c r="BM116" i="15"/>
  <c r="BM71" i="15"/>
  <c r="BM72" i="15"/>
  <c r="BM17" i="15"/>
  <c r="BM18" i="15"/>
  <c r="BM26" i="15"/>
  <c r="BM27" i="15"/>
  <c r="DL5" i="15"/>
  <c r="DL7" i="15" s="1"/>
  <c r="BM53" i="15"/>
  <c r="BM54" i="15"/>
  <c r="BM63" i="15"/>
  <c r="BM62" i="15"/>
  <c r="BM36" i="15"/>
  <c r="BM35" i="15"/>
  <c r="BM8" i="15"/>
  <c r="BM9" i="15"/>
  <c r="BM45" i="15"/>
  <c r="BM44" i="15"/>
  <c r="BM99" i="15"/>
  <c r="BM98" i="15"/>
  <c r="DP8" i="15" l="1"/>
  <c r="DP11" i="15" s="1"/>
  <c r="DO8" i="15"/>
  <c r="DO11" i="15" s="1"/>
  <c r="DN8" i="15"/>
  <c r="DN11" i="15" s="1"/>
  <c r="DL8" i="15"/>
  <c r="DL10" i="15" s="1"/>
  <c r="DM8" i="15"/>
  <c r="DL9" i="15"/>
  <c r="DL11" i="15"/>
  <c r="DP9" i="15" l="1"/>
  <c r="DP10" i="15"/>
  <c r="DO9" i="15"/>
  <c r="DO10" i="15"/>
  <c r="DN9" i="15"/>
  <c r="DN10" i="15"/>
  <c r="DM11" i="15"/>
  <c r="DM10" i="15"/>
  <c r="DM9" i="15"/>
</calcChain>
</file>

<file path=xl/sharedStrings.xml><?xml version="1.0" encoding="utf-8"?>
<sst xmlns="http://schemas.openxmlformats.org/spreadsheetml/2006/main" count="6797" uniqueCount="218">
  <si>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</si>
  <si>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</si>
  <si>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</si>
  <si>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</si>
  <si>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</si>
  <si>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</si>
  <si>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</si>
  <si>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</si>
  <si>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</si>
  <si>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</si>
  <si>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</si>
  <si>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</si>
  <si>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</si>
  <si>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</si>
  <si>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</si>
  <si>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</si>
  <si>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</si>
  <si>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</si>
  <si>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</si>
  <si>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</si>
  <si>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</si>
  <si>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</si>
  <si>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</si>
  <si>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</si>
  <si>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</si>
  <si>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</si>
  <si>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</si>
  <si>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</si>
  <si>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</si>
  <si>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</si>
  <si>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</si>
  <si>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</si>
  <si>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</si>
  <si>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</si>
  <si>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</si>
  <si>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</si>
  <si>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</si>
  <si>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</si>
  <si>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</si>
  <si>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</si>
  <si>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</si>
  <si>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</si>
  <si>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</si>
  <si>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</si>
  <si>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</si>
  <si>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</si>
  <si>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</si>
  <si>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</si>
  <si>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</si>
  <si>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</si>
  <si>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</si>
  <si>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</si>
  <si>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</si>
  <si>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</si>
  <si>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</si>
  <si>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</si>
  <si>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</si>
  <si>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</si>
  <si>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</si>
  <si>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</si>
  <si>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</si>
  <si>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</si>
  <si>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</si>
  <si>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</si>
  <si>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</si>
  <si>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</si>
  <si>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</si>
  <si>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</si>
  <si>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</si>
  <si>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</si>
  <si>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</si>
  <si>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</si>
  <si>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</si>
  <si>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</si>
  <si>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</si>
  <si>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</si>
  <si>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</si>
  <si>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</si>
  <si>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</si>
  <si>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</si>
  <si>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</si>
  <si>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</si>
  <si>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</si>
  <si>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</si>
  <si>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</si>
  <si>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</si>
  <si>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</si>
  <si>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</si>
  <si>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</si>
  <si>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</si>
  <si>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</si>
  <si>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</si>
  <si>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</si>
  <si>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</si>
  <si>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</si>
  <si>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</si>
  <si>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</si>
  <si>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</si>
  <si>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</si>
  <si>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</si>
  <si>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</si>
  <si>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</si>
  <si>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</si>
  <si>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</si>
  <si>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</si>
  <si>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</si>
  <si>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</si>
  <si>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</si>
  <si>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</si>
  <si>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</si>
  <si>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</si>
  <si>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</si>
  <si>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</si>
  <si>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</si>
  <si>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</si>
  <si>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</si>
  <si>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</si>
  <si>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</si>
  <si>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</si>
  <si>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</si>
  <si>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</si>
  <si>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</si>
  <si>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</si>
  <si>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</si>
  <si>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</si>
  <si>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</si>
  <si>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</si>
  <si>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</si>
  <si>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</si>
  <si>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</si>
  <si>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</si>
  <si>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</si>
  <si>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</si>
  <si>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</si>
  <si>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</si>
  <si>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</si>
  <si>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</si>
  <si>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</si>
  <si>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</si>
  <si>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</si>
  <si>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</si>
  <si>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</si>
  <si>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</si>
  <si>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</si>
  <si>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</si>
  <si>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</si>
  <si>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</si>
  <si>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</si>
  <si>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</si>
  <si>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</si>
  <si>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</si>
  <si>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</si>
  <si>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</si>
  <si>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</si>
  <si>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</si>
  <si>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</si>
  <si>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</si>
  <si>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</si>
  <si>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</si>
  <si>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</si>
  <si>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</si>
  <si>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</si>
  <si>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</si>
  <si>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</si>
  <si>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</si>
  <si>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</si>
  <si>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</si>
  <si>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</si>
  <si>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</si>
  <si>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</si>
  <si>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</si>
  <si>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</si>
  <si>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</si>
  <si>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</si>
  <si>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</si>
  <si>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</si>
  <si>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</si>
  <si>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</si>
  <si>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</si>
  <si>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</si>
  <si>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</si>
  <si>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</si>
  <si>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</si>
  <si>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</si>
  <si>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</si>
  <si>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</si>
  <si>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</si>
  <si>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</si>
  <si>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</si>
  <si>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</si>
  <si>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</si>
  <si>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</si>
  <si>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</si>
  <si>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</si>
  <si>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</si>
  <si>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</si>
  <si>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</si>
  <si>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</si>
  <si>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</si>
  <si>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</si>
  <si>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</si>
  <si>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</si>
  <si>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</si>
  <si>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</si>
  <si>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</si>
  <si>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OK</t>
  </si>
  <si>
    <t>PMTs Ordinárias Validadas com Agente Fiduciário</t>
  </si>
  <si>
    <t>PMT's finais que serão pagas no evento do mês</t>
  </si>
  <si>
    <t>Composição Fundo de Reserva</t>
  </si>
  <si>
    <t>Créditos Conta Corrente</t>
  </si>
  <si>
    <t>Recebimento</t>
  </si>
  <si>
    <t>Considerando a clausula 5.6.5 (i) da Debenture e o Saldo Devedor residual da 1ª série após ultimo pagamento, foi acionado um Evento de Aceleração, sendo que com isso o Regime de Amortização 2 foi ativado.
Este regime, por sua vez, exige que todo o recurso seja alocado para a 1ª Série até o limite de 98% do valor de emissão, sendo que após isso, o recurso excedente da cascata é direcionado a um fundo para poder, quando possível, resgatar a operação.
Diante disso, o Juros da CSCF21 (2ª Série) será incorporado mensalmente até o resgate da CSCF11 (1ª Série).</t>
  </si>
  <si>
    <t>JUROS (Incorporação)</t>
  </si>
  <si>
    <t xml:space="preserve">TED 318.0000BANCO BMG S	</t>
  </si>
  <si>
    <t>Fundo de Reserva (Valor Bruto 16/01/2025)</t>
  </si>
  <si>
    <t>Fundo de Litígio (Valor Bruto 16/01/2025)</t>
  </si>
  <si>
    <t>Recebíveis Conta Corrente (Créditos até 14/02/2025)</t>
  </si>
  <si>
    <t>Fundo Soberano (Aplicações recebimentos até 14/02/2025) Valor Líquido 17/02/2025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</si>
</sst>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11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4" fontId="8" fillId="0" borderId="0" xfId="4" applyNumberFormat="1" applyFont="1" applyFill="1" applyBorder="1" applyAlignment="1">
      <alignment horizontal="left" vertical="center"/>
    </xf>
    <xf numFmtId="9" fontId="0" fillId="0" borderId="0" xfId="45" applyFont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167" fontId="23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4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1320389</xdr:colOff>
      <xdr:row>17</xdr:row>
      <xdr:rowOff>97043</xdr:rowOff>
    </xdr:from>
    <xdr:to>
      <xdr:col>1</xdr:col>
      <xdr:colOff>1839669</xdr:colOff>
      <xdr:row>26</xdr:row>
      <xdr:rowOff>31713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AFE896F9-1B89-C81E-FE1A-FE653E845D1A}"/>
            </a:ext>
          </a:extLst>
        </xdr:cNvPr>
        <xdr:cNvSpPr/>
      </xdr:nvSpPr>
      <xdr:spPr>
        <a:xfrm rot="10800000">
          <a:off x="1925507" y="3145043"/>
          <a:ext cx="519280" cy="1548317"/>
        </a:xfrm>
        <a:prstGeom prst="downArrow">
          <a:avLst/>
        </a:prstGeom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124</xdr:col>
      <xdr:colOff>204374</xdr:colOff>
      <xdr:row>18</xdr:row>
      <xdr:rowOff>39486</xdr:rowOff>
    </xdr:from>
    <xdr:to>
      <xdr:col>132</xdr:col>
      <xdr:colOff>358830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133</xdr:col>
      <xdr:colOff>0</xdr:colOff>
      <xdr:row>0</xdr:row>
      <xdr:rowOff>99785</xdr:rowOff>
    </xdr:from>
    <xdr:to>
      <xdr:col>140</xdr:col>
      <xdr:colOff>478426</xdr:colOff>
      <xdr:row>22</xdr:row>
      <xdr:rowOff>55794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133</xdr:col>
      <xdr:colOff>54429</xdr:colOff>
      <xdr:row>24</xdr:row>
      <xdr:rowOff>9071</xdr:rowOff>
    </xdr:from>
    <xdr:to>
      <xdr:col>140</xdr:col>
      <xdr:colOff>363310</xdr:colOff>
      <xdr:row>30</xdr:row>
      <xdr:rowOff>95127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133</xdr:col>
      <xdr:colOff>0</xdr:colOff>
      <xdr:row>31</xdr:row>
      <xdr:rowOff>0</xdr:rowOff>
    </xdr:from>
    <xdr:to>
      <xdr:col>141</xdr:col>
      <xdr:colOff>36283</xdr:colOff>
      <xdr:row>48</xdr:row>
      <xdr:rowOff>96834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142</xdr:col>
      <xdr:colOff>0</xdr:colOff>
      <xdr:row>1</xdr:row>
      <xdr:rowOff>0</xdr:rowOff>
    </xdr:from>
    <xdr:to>
      <xdr:col>150</xdr:col>
      <xdr:colOff>459495</xdr:colOff>
      <xdr:row>13</xdr:row>
      <xdr:rowOff>132237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151</xdr:col>
      <xdr:colOff>136071</xdr:colOff>
      <xdr:row>1</xdr:row>
      <xdr:rowOff>81643</xdr:rowOff>
    </xdr:from>
    <xdr:to>
      <xdr:col>161</xdr:col>
      <xdr:colOff>286924</xdr:colOff>
      <xdr:row>10</xdr:row>
      <xdr:rowOff>21753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142</xdr:col>
      <xdr:colOff>0</xdr:colOff>
      <xdr:row>15</xdr:row>
      <xdr:rowOff>0</xdr:rowOff>
    </xdr:from>
    <xdr:to>
      <xdr:col>150</xdr:col>
      <xdr:colOff>515697</xdr:colOff>
      <xdr:row>26</xdr:row>
      <xdr:rowOff>94526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124</xdr:col>
      <xdr:colOff>184300</xdr:colOff>
      <xdr:row>0</xdr:row>
      <xdr:rowOff>0</xdr:rowOff>
    </xdr:from>
    <xdr:to>
      <xdr:col>131</xdr:col>
      <xdr:colOff>207644</xdr:colOff>
      <xdr:row>17</xdr:row>
      <xdr:rowOff>1930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90750" y="0"/>
          <a:ext cx="4166720" cy="3066664"/>
        </a:xfrm>
        <a:prstGeom prst="rect">
          <a:avLst/>
        </a:prstGeom>
      </xdr:spPr>
    </xdr:pic>
    <xdr:clientData/>
  </xdr:twoCellAnchor>
  <xdr:twoCellAnchor editAs="oneCell">
    <xdr:from>
      <xdr:col>150</xdr:col>
      <xdr:colOff>535215</xdr:colOff>
      <xdr:row>11</xdr:row>
      <xdr:rowOff>99787</xdr:rowOff>
    </xdr:from>
    <xdr:to>
      <xdr:col>163</xdr:col>
      <xdr:colOff>134952</xdr:colOff>
      <xdr:row>38</xdr:row>
      <xdr:rowOff>20264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70</xdr:col>
      <xdr:colOff>153261</xdr:colOff>
      <xdr:row>12</xdr:row>
      <xdr:rowOff>9071</xdr:rowOff>
    </xdr:from>
    <xdr:to>
      <xdr:col>95</xdr:col>
      <xdr:colOff>130768</xdr:colOff>
      <xdr:row>31</xdr:row>
      <xdr:rowOff>107349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https://apiceimobiliaria.sharepoint.com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39">
      <pivotArea outline="0" collapsedLevelsAreSubtotals="1" fieldPosition="0"/>
    </format>
    <format dxfId="38">
      <pivotArea dataOnly="0" labelOnly="1" outline="0" fieldPosition="0">
        <references count="1">
          <reference field="23" count="0"/>
        </references>
      </pivotArea>
    </format>
    <format dxfId="37">
      <pivotArea dataOnly="0" labelOnly="1" outline="0" axis="axisValues" fieldPosition="0"/>
    </format>
    <format dxfId="36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35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4">
      <pivotArea outline="0" collapsedLevelsAreSubtotals="1" fieldPosition="0"/>
    </format>
    <format dxfId="33">
      <pivotArea dataOnly="0" labelOnly="1" outline="0" fieldPosition="0">
        <references count="1">
          <reference field="23" count="0"/>
        </references>
      </pivotArea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23" count="0"/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5" x14ac:dyDescent="0.35"/>
  <cols>
    <col min="1" max="1" width="8.90625" customWidth="1"/>
    <col min="2" max="2" width="55.6328125" bestFit="1" customWidth="1"/>
    <col min="3" max="3" width="22.36328125" style="3" customWidth="1"/>
    <col min="4" max="4" width="17" bestFit="1" customWidth="1"/>
    <col min="7" max="7" width="74" bestFit="1" customWidth="1"/>
  </cols>
  <sheetData>
    <row r="2" spans="1:7" x14ac:dyDescent="0.35">
      <c r="B2" s="2" t="s">
        <v>12</v>
      </c>
    </row>
    <row r="3" spans="1:7" x14ac:dyDescent="0.35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5">
      <c r="F4" t="s">
        <v>48</v>
      </c>
      <c r="G4" t="s">
        <v>49</v>
      </c>
    </row>
    <row r="5" spans="1:7" x14ac:dyDescent="0.35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5">
      <c r="B6" s="2" t="s">
        <v>15</v>
      </c>
      <c r="F6" t="s">
        <v>51</v>
      </c>
      <c r="G6" t="s">
        <v>16</v>
      </c>
    </row>
    <row r="7" spans="1:7" ht="23.25" customHeight="1" x14ac:dyDescent="0.35">
      <c r="B7" s="6"/>
      <c r="F7" t="s">
        <v>52</v>
      </c>
      <c r="G7" t="s">
        <v>53</v>
      </c>
    </row>
    <row r="8" spans="1:7" x14ac:dyDescent="0.35">
      <c r="B8" s="2" t="s">
        <v>16</v>
      </c>
      <c r="F8" t="s">
        <v>54</v>
      </c>
      <c r="G8" t="s">
        <v>44</v>
      </c>
    </row>
    <row r="9" spans="1:7" x14ac:dyDescent="0.35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5">
      <c r="B10" t="s">
        <v>19</v>
      </c>
      <c r="F10" t="s">
        <v>57</v>
      </c>
      <c r="G10" t="s">
        <v>58</v>
      </c>
    </row>
    <row r="11" spans="1:7" x14ac:dyDescent="0.35">
      <c r="B11" t="s">
        <v>20</v>
      </c>
      <c r="F11" t="s">
        <v>59</v>
      </c>
      <c r="G11" t="s">
        <v>60</v>
      </c>
    </row>
    <row r="12" spans="1:7" x14ac:dyDescent="0.35">
      <c r="B12" t="s">
        <v>21</v>
      </c>
      <c r="F12" t="s">
        <v>61</v>
      </c>
      <c r="G12" t="s">
        <v>62</v>
      </c>
    </row>
    <row r="13" spans="1:7" x14ac:dyDescent="0.35">
      <c r="B13" t="s">
        <v>22</v>
      </c>
      <c r="F13" t="s">
        <v>63</v>
      </c>
      <c r="G13" t="s">
        <v>64</v>
      </c>
    </row>
    <row r="14" spans="1:7" x14ac:dyDescent="0.35">
      <c r="B14" s="2" t="s">
        <v>23</v>
      </c>
      <c r="C14" s="7"/>
      <c r="F14" t="s">
        <v>65</v>
      </c>
      <c r="G14" t="s">
        <v>66</v>
      </c>
    </row>
    <row r="15" spans="1:7" ht="19.5" customHeight="1" x14ac:dyDescent="0.35">
      <c r="C15" s="8"/>
      <c r="F15" t="s">
        <v>67</v>
      </c>
      <c r="G15" t="s">
        <v>68</v>
      </c>
    </row>
    <row r="16" spans="1:7" x14ac:dyDescent="0.35">
      <c r="B16" s="2" t="s">
        <v>24</v>
      </c>
      <c r="C16" s="8"/>
    </row>
    <row r="17" spans="2:3" x14ac:dyDescent="0.35">
      <c r="B17" s="2" t="s">
        <v>25</v>
      </c>
      <c r="C17" s="2" t="s">
        <v>18</v>
      </c>
    </row>
    <row r="18" spans="2:3" x14ac:dyDescent="0.35">
      <c r="B18" t="s">
        <v>26</v>
      </c>
      <c r="C18" s="3">
        <v>0</v>
      </c>
    </row>
    <row r="19" spans="2:3" x14ac:dyDescent="0.35">
      <c r="B19" t="s">
        <v>27</v>
      </c>
      <c r="C19" s="3">
        <v>323.66000000000003</v>
      </c>
    </row>
    <row r="20" spans="2:3" x14ac:dyDescent="0.35">
      <c r="B20" t="s">
        <v>28</v>
      </c>
      <c r="C20" s="3">
        <v>0</v>
      </c>
    </row>
    <row r="21" spans="2:3" x14ac:dyDescent="0.35">
      <c r="B21" t="s">
        <v>29</v>
      </c>
      <c r="C21" s="3">
        <v>0</v>
      </c>
    </row>
    <row r="22" spans="2:3" x14ac:dyDescent="0.35">
      <c r="B22" t="s">
        <v>30</v>
      </c>
      <c r="C22" s="3">
        <v>0</v>
      </c>
    </row>
    <row r="23" spans="2:3" x14ac:dyDescent="0.35">
      <c r="B23" t="s">
        <v>31</v>
      </c>
      <c r="C23" s="3">
        <v>0</v>
      </c>
    </row>
    <row r="24" spans="2:3" x14ac:dyDescent="0.35">
      <c r="B24" t="s">
        <v>32</v>
      </c>
      <c r="C24" s="3">
        <v>0</v>
      </c>
    </row>
    <row r="25" spans="2:3" x14ac:dyDescent="0.35">
      <c r="B25" s="2" t="s">
        <v>33</v>
      </c>
      <c r="C25" s="7">
        <f>SUM(C18:C24)</f>
        <v>323.66000000000003</v>
      </c>
    </row>
    <row r="26" spans="2:3" ht="19.5" customHeight="1" x14ac:dyDescent="0.35">
      <c r="C26" s="8"/>
    </row>
    <row r="27" spans="2:3" x14ac:dyDescent="0.35">
      <c r="B27" s="2" t="s">
        <v>34</v>
      </c>
    </row>
    <row r="28" spans="2:3" x14ac:dyDescent="0.35">
      <c r="B28" s="2" t="s">
        <v>25</v>
      </c>
      <c r="C28" s="2" t="s">
        <v>18</v>
      </c>
    </row>
    <row r="29" spans="2:3" x14ac:dyDescent="0.35">
      <c r="B29" t="s">
        <v>26</v>
      </c>
      <c r="C29" s="3">
        <v>6907.94</v>
      </c>
    </row>
    <row r="30" spans="2:3" x14ac:dyDescent="0.35">
      <c r="B30" t="s">
        <v>27</v>
      </c>
      <c r="C30" s="3">
        <v>0</v>
      </c>
    </row>
    <row r="31" spans="2:3" x14ac:dyDescent="0.35">
      <c r="B31" t="s">
        <v>28</v>
      </c>
      <c r="C31" s="3">
        <v>0</v>
      </c>
    </row>
    <row r="32" spans="2:3" x14ac:dyDescent="0.35">
      <c r="B32" t="s">
        <v>29</v>
      </c>
      <c r="C32" s="3">
        <v>0</v>
      </c>
    </row>
    <row r="33" spans="2:3" x14ac:dyDescent="0.35">
      <c r="B33" t="s">
        <v>30</v>
      </c>
      <c r="C33" s="3">
        <v>0</v>
      </c>
    </row>
    <row r="34" spans="2:3" x14ac:dyDescent="0.35">
      <c r="B34" t="s">
        <v>31</v>
      </c>
      <c r="C34" s="3">
        <v>0</v>
      </c>
    </row>
    <row r="35" spans="2:3" x14ac:dyDescent="0.35">
      <c r="B35" t="s">
        <v>32</v>
      </c>
      <c r="C35" s="3">
        <v>0</v>
      </c>
    </row>
    <row r="36" spans="2:3" x14ac:dyDescent="0.35">
      <c r="B36" s="2" t="s">
        <v>33</v>
      </c>
      <c r="C36" s="7">
        <f>SUM(C29:C35)</f>
        <v>6907.94</v>
      </c>
    </row>
    <row r="37" spans="2:3" ht="18.75" customHeight="1" x14ac:dyDescent="0.35">
      <c r="B37" s="6"/>
      <c r="C37" s="9"/>
    </row>
    <row r="38" spans="2:3" x14ac:dyDescent="0.35">
      <c r="B38" s="2" t="s">
        <v>35</v>
      </c>
    </row>
    <row r="39" spans="2:3" x14ac:dyDescent="0.35">
      <c r="B39" s="2" t="s">
        <v>36</v>
      </c>
      <c r="C39" s="2" t="s">
        <v>37</v>
      </c>
    </row>
    <row r="40" spans="2:3" x14ac:dyDescent="0.35">
      <c r="B40" t="s">
        <v>11</v>
      </c>
      <c r="C40" s="3">
        <v>13916.699999999993</v>
      </c>
    </row>
    <row r="41" spans="2:3" x14ac:dyDescent="0.35">
      <c r="B41" t="s">
        <v>38</v>
      </c>
      <c r="C41" s="3">
        <v>3954600.9199999985</v>
      </c>
    </row>
    <row r="42" spans="2:3" x14ac:dyDescent="0.35">
      <c r="B42" t="s">
        <v>10</v>
      </c>
      <c r="C42" s="3">
        <v>2115805.7799999984</v>
      </c>
    </row>
    <row r="43" spans="2:3" x14ac:dyDescent="0.35">
      <c r="B43" t="s">
        <v>1</v>
      </c>
      <c r="C43" s="3">
        <v>4804032.8899999997</v>
      </c>
    </row>
    <row r="44" spans="2:3" x14ac:dyDescent="0.35">
      <c r="B44" s="2" t="s">
        <v>33</v>
      </c>
      <c r="C44" s="7">
        <f>SUM(C40:C43)</f>
        <v>10888356.289999995</v>
      </c>
    </row>
    <row r="45" spans="2:3" ht="19.5" customHeight="1" x14ac:dyDescent="0.35"/>
    <row r="46" spans="2:3" x14ac:dyDescent="0.35">
      <c r="B46" s="2" t="s">
        <v>39</v>
      </c>
      <c r="C46" s="2" t="s">
        <v>40</v>
      </c>
    </row>
    <row r="47" spans="2:3" x14ac:dyDescent="0.35">
      <c r="B47" t="s">
        <v>41</v>
      </c>
      <c r="C47" s="3">
        <v>543514.09</v>
      </c>
    </row>
    <row r="48" spans="2:3" x14ac:dyDescent="0.35">
      <c r="B48" t="s">
        <v>42</v>
      </c>
      <c r="C48" s="3">
        <v>100203.55</v>
      </c>
    </row>
    <row r="49" spans="2:3" x14ac:dyDescent="0.35">
      <c r="B49" t="s">
        <v>43</v>
      </c>
      <c r="C49" s="3">
        <v>2864747.23</v>
      </c>
    </row>
    <row r="50" spans="2:3" x14ac:dyDescent="0.35">
      <c r="B50" s="2" t="s">
        <v>33</v>
      </c>
      <c r="C50" s="7">
        <f>SUM(C47:C49)</f>
        <v>3508464.87</v>
      </c>
    </row>
    <row r="51" spans="2:3" ht="19.5" customHeight="1" x14ac:dyDescent="0.35"/>
    <row r="52" spans="2:3" x14ac:dyDescent="0.35">
      <c r="B52" s="2" t="s">
        <v>44</v>
      </c>
    </row>
    <row r="53" spans="2:3" x14ac:dyDescent="0.35">
      <c r="B53" s="2" t="s">
        <v>45</v>
      </c>
      <c r="C53" s="2" t="s">
        <v>40</v>
      </c>
    </row>
    <row r="54" spans="2:3" x14ac:dyDescent="0.35">
      <c r="B54" t="s">
        <v>7</v>
      </c>
      <c r="C54" s="3">
        <v>191388.41</v>
      </c>
    </row>
    <row r="55" spans="2:3" x14ac:dyDescent="0.35">
      <c r="B55" t="s">
        <v>6</v>
      </c>
      <c r="C55" s="3">
        <v>286727.45999999996</v>
      </c>
    </row>
    <row r="56" spans="2:3" x14ac:dyDescent="0.35">
      <c r="B56" t="s">
        <v>5</v>
      </c>
      <c r="C56" s="3">
        <v>505462.86999999994</v>
      </c>
    </row>
    <row r="57" spans="2:3" x14ac:dyDescent="0.35">
      <c r="B57" t="s">
        <v>8</v>
      </c>
      <c r="C57" s="3">
        <v>17105.79</v>
      </c>
    </row>
    <row r="58" spans="2:3" x14ac:dyDescent="0.35">
      <c r="B58" t="s">
        <v>9</v>
      </c>
      <c r="C58" s="3">
        <v>42140</v>
      </c>
    </row>
    <row r="59" spans="2:3" x14ac:dyDescent="0.35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1.453125" style="41" bestFit="1" customWidth="1"/>
    <col min="22" max="22" width="20.36328125" style="79" bestFit="1" customWidth="1"/>
    <col min="23" max="16384" width="8.6328125" style="8"/>
  </cols>
  <sheetData>
    <row r="1" spans="1:22" x14ac:dyDescent="0.35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79" t="s">
        <v>179</v>
      </c>
      <c r="V1" s="79" t="s">
        <v>71</v>
      </c>
    </row>
    <row r="2" spans="1:22" x14ac:dyDescent="0.35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0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1">
        <v>7243.05</v>
      </c>
      <c r="U2" s="80" t="str">
        <f t="shared" ref="U2:U65" si="0">MONTH(D2)&amp;YEAR(D2)</f>
        <v>22020</v>
      </c>
      <c r="V2" s="79" t="str">
        <f>_xlfn.IFS(G2&lt;-120,"Acima de 120 dias",G2&lt;=-90,"91 a 120 dias",G2&lt;=-61,"61 a 90 dias",G2&lt;=-31,"31 a 60 dias",G2&gt;=-30,"1 a 30 dias")</f>
        <v>Acima de 120 dias</v>
      </c>
    </row>
    <row r="3" spans="1:22" x14ac:dyDescent="0.35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0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1">
        <v>4156.6499999999996</v>
      </c>
      <c r="U3" s="80" t="str">
        <f t="shared" si="0"/>
        <v>12020</v>
      </c>
      <c r="V3" s="79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5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0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1">
        <v>8612.83</v>
      </c>
      <c r="U4" s="80" t="str">
        <f t="shared" si="0"/>
        <v>32020</v>
      </c>
      <c r="V4" s="79" t="str">
        <f t="shared" si="1"/>
        <v>Acima de 120 dias</v>
      </c>
    </row>
    <row r="5" spans="1:22" x14ac:dyDescent="0.35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0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1">
        <v>14001.5</v>
      </c>
      <c r="U5" s="80" t="str">
        <f t="shared" si="0"/>
        <v>22020</v>
      </c>
      <c r="V5" s="79" t="str">
        <f t="shared" si="1"/>
        <v>Acima de 120 dias</v>
      </c>
    </row>
    <row r="6" spans="1:22" x14ac:dyDescent="0.35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0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1">
        <v>3778.75</v>
      </c>
      <c r="U6" s="80" t="str">
        <f t="shared" si="0"/>
        <v>112019</v>
      </c>
      <c r="V6" s="79" t="str">
        <f t="shared" si="1"/>
        <v>Acima de 120 dias</v>
      </c>
    </row>
    <row r="7" spans="1:22" x14ac:dyDescent="0.35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0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1">
        <v>10342.200000000001</v>
      </c>
      <c r="U7" s="80" t="str">
        <f t="shared" si="0"/>
        <v>112019</v>
      </c>
      <c r="V7" s="79" t="str">
        <f t="shared" si="1"/>
        <v>Acima de 120 dias</v>
      </c>
    </row>
    <row r="8" spans="1:22" x14ac:dyDescent="0.35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0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1">
        <v>10002.94</v>
      </c>
      <c r="U8" s="80" t="str">
        <f t="shared" si="0"/>
        <v>122019</v>
      </c>
      <c r="V8" s="79" t="str">
        <f t="shared" si="1"/>
        <v>Acima de 120 dias</v>
      </c>
    </row>
    <row r="9" spans="1:22" x14ac:dyDescent="0.35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0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1">
        <v>10508.39</v>
      </c>
      <c r="U9" s="80" t="str">
        <f t="shared" si="0"/>
        <v>122019</v>
      </c>
      <c r="V9" s="79" t="str">
        <f t="shared" si="1"/>
        <v>Acima de 120 dias</v>
      </c>
    </row>
    <row r="10" spans="1:22" x14ac:dyDescent="0.35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0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1">
        <v>12755.94</v>
      </c>
      <c r="U10" s="80" t="str">
        <f t="shared" si="0"/>
        <v>122019</v>
      </c>
      <c r="V10" s="79" t="str">
        <f t="shared" si="1"/>
        <v>Acima de 120 dias</v>
      </c>
    </row>
    <row r="11" spans="1:22" x14ac:dyDescent="0.35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0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1">
        <v>13567.32</v>
      </c>
      <c r="U11" s="80" t="str">
        <f t="shared" si="0"/>
        <v>122019</v>
      </c>
      <c r="V11" s="79" t="str">
        <f t="shared" si="1"/>
        <v>Acima de 120 dias</v>
      </c>
    </row>
    <row r="12" spans="1:22" x14ac:dyDescent="0.35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0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1">
        <v>14688.71</v>
      </c>
      <c r="U12" s="80" t="str">
        <f t="shared" si="0"/>
        <v>122019</v>
      </c>
      <c r="V12" s="79" t="str">
        <f t="shared" si="1"/>
        <v>Acima de 120 dias</v>
      </c>
    </row>
    <row r="13" spans="1:22" x14ac:dyDescent="0.35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0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1">
        <v>13828.359999999999</v>
      </c>
      <c r="U13" s="80" t="str">
        <f t="shared" si="0"/>
        <v>12020</v>
      </c>
      <c r="V13" s="79" t="str">
        <f t="shared" si="1"/>
        <v>Acima de 120 dias</v>
      </c>
    </row>
    <row r="14" spans="1:22" x14ac:dyDescent="0.35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0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1">
        <v>6634.71</v>
      </c>
      <c r="U14" s="80" t="str">
        <f t="shared" si="0"/>
        <v>112019</v>
      </c>
      <c r="V14" s="79" t="str">
        <f t="shared" si="1"/>
        <v>Acima de 120 dias</v>
      </c>
    </row>
    <row r="15" spans="1:22" x14ac:dyDescent="0.35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0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1">
        <v>5280.45</v>
      </c>
      <c r="U15" s="80" t="str">
        <f t="shared" si="0"/>
        <v>12020</v>
      </c>
      <c r="V15" s="79" t="str">
        <f t="shared" si="1"/>
        <v>91 a 120 dias</v>
      </c>
    </row>
    <row r="16" spans="1:22" x14ac:dyDescent="0.35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0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1">
        <v>6251.73</v>
      </c>
      <c r="U16" s="80" t="str">
        <f t="shared" si="0"/>
        <v>12020</v>
      </c>
      <c r="V16" s="79" t="str">
        <f t="shared" si="1"/>
        <v>Acima de 120 dias</v>
      </c>
    </row>
    <row r="17" spans="1:22" x14ac:dyDescent="0.35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0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1">
        <v>3979.9</v>
      </c>
      <c r="U17" s="80" t="str">
        <f t="shared" si="0"/>
        <v>12020</v>
      </c>
      <c r="V17" s="79" t="str">
        <f t="shared" si="1"/>
        <v>Acima de 120 dias</v>
      </c>
    </row>
    <row r="18" spans="1:22" x14ac:dyDescent="0.35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0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1">
        <v>12831.07</v>
      </c>
      <c r="U18" s="80" t="str">
        <f t="shared" si="0"/>
        <v>22020</v>
      </c>
      <c r="V18" s="79" t="str">
        <f t="shared" si="1"/>
        <v>Acima de 120 dias</v>
      </c>
    </row>
    <row r="19" spans="1:22" x14ac:dyDescent="0.35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0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1">
        <v>7821.4599999999991</v>
      </c>
      <c r="U19" s="80" t="str">
        <f t="shared" si="0"/>
        <v>122019</v>
      </c>
      <c r="V19" s="79" t="str">
        <f t="shared" si="1"/>
        <v>Acima de 120 dias</v>
      </c>
    </row>
    <row r="20" spans="1:22" x14ac:dyDescent="0.35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0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1">
        <v>2317.3399999999997</v>
      </c>
      <c r="U20" s="80" t="str">
        <f t="shared" si="0"/>
        <v>122019</v>
      </c>
      <c r="V20" s="79" t="str">
        <f t="shared" si="1"/>
        <v>1 a 30 dias</v>
      </c>
    </row>
    <row r="21" spans="1:22" x14ac:dyDescent="0.35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0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1">
        <v>15630.11</v>
      </c>
      <c r="U21" s="80" t="str">
        <f t="shared" si="0"/>
        <v>12020</v>
      </c>
      <c r="V21" s="79" t="str">
        <f t="shared" si="1"/>
        <v>Acima de 120 dias</v>
      </c>
    </row>
    <row r="22" spans="1:22" x14ac:dyDescent="0.35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0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1">
        <v>10742.28</v>
      </c>
      <c r="U22" s="80" t="str">
        <f t="shared" si="0"/>
        <v>22020</v>
      </c>
      <c r="V22" s="79" t="str">
        <f t="shared" si="1"/>
        <v>1 a 30 dias</v>
      </c>
    </row>
    <row r="23" spans="1:22" x14ac:dyDescent="0.35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0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1">
        <v>11342.75</v>
      </c>
      <c r="U23" s="80" t="str">
        <f t="shared" si="0"/>
        <v>22020</v>
      </c>
      <c r="V23" s="79" t="str">
        <f t="shared" si="1"/>
        <v>Acima de 120 dias</v>
      </c>
    </row>
    <row r="24" spans="1:22" x14ac:dyDescent="0.35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0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1">
        <v>5662.24</v>
      </c>
      <c r="U24" s="80" t="str">
        <f t="shared" si="0"/>
        <v>122019</v>
      </c>
      <c r="V24" s="79" t="str">
        <f t="shared" si="1"/>
        <v>1 a 30 dias</v>
      </c>
    </row>
    <row r="25" spans="1:22" x14ac:dyDescent="0.35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0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1">
        <v>8662.82</v>
      </c>
      <c r="U25" s="80" t="str">
        <f t="shared" si="0"/>
        <v>122019</v>
      </c>
      <c r="V25" s="79" t="str">
        <f t="shared" si="1"/>
        <v>Acima de 120 dias</v>
      </c>
    </row>
    <row r="26" spans="1:22" x14ac:dyDescent="0.35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0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1">
        <v>4010.9</v>
      </c>
      <c r="U26" s="80" t="str">
        <f t="shared" si="0"/>
        <v>12020</v>
      </c>
      <c r="V26" s="79" t="str">
        <f t="shared" si="1"/>
        <v>1 a 30 dias</v>
      </c>
    </row>
    <row r="27" spans="1:22" x14ac:dyDescent="0.35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0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1">
        <v>9956.6400000000012</v>
      </c>
      <c r="U27" s="80" t="str">
        <f t="shared" si="0"/>
        <v>122019</v>
      </c>
      <c r="V27" s="79" t="str">
        <f t="shared" si="1"/>
        <v>Acima de 120 dias</v>
      </c>
    </row>
    <row r="28" spans="1:22" x14ac:dyDescent="0.35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0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1">
        <v>9050.7999999999993</v>
      </c>
      <c r="U28" s="80" t="str">
        <f t="shared" si="0"/>
        <v>122019</v>
      </c>
      <c r="V28" s="79" t="str">
        <f t="shared" si="1"/>
        <v>Acima de 120 dias</v>
      </c>
    </row>
    <row r="29" spans="1:22" x14ac:dyDescent="0.35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0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1">
        <v>4281.3500000000004</v>
      </c>
      <c r="U29" s="80" t="str">
        <f t="shared" si="0"/>
        <v>12020</v>
      </c>
      <c r="V29" s="79" t="str">
        <f t="shared" si="1"/>
        <v>Acima de 120 dias</v>
      </c>
    </row>
    <row r="30" spans="1:22" x14ac:dyDescent="0.35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0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1">
        <v>5422.86</v>
      </c>
      <c r="U30" s="80" t="str">
        <f t="shared" si="0"/>
        <v>12020</v>
      </c>
      <c r="V30" s="79" t="str">
        <f t="shared" si="1"/>
        <v>1 a 30 dias</v>
      </c>
    </row>
    <row r="31" spans="1:22" x14ac:dyDescent="0.35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0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1">
        <v>9463.0500000000011</v>
      </c>
      <c r="U31" s="80" t="str">
        <f t="shared" si="0"/>
        <v>32020</v>
      </c>
      <c r="V31" s="79" t="str">
        <f t="shared" si="1"/>
        <v>1 a 30 dias</v>
      </c>
    </row>
    <row r="32" spans="1:22" x14ac:dyDescent="0.35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0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1">
        <v>3863.3399999999997</v>
      </c>
      <c r="U32" s="80" t="str">
        <f t="shared" si="0"/>
        <v>112019</v>
      </c>
      <c r="V32" s="79" t="str">
        <f t="shared" si="1"/>
        <v>Acima de 120 dias</v>
      </c>
    </row>
    <row r="33" spans="1:22" x14ac:dyDescent="0.35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0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1">
        <v>11173.29</v>
      </c>
      <c r="U33" s="80" t="str">
        <f t="shared" si="0"/>
        <v>112019</v>
      </c>
      <c r="V33" s="79" t="str">
        <f t="shared" si="1"/>
        <v>Acima de 120 dias</v>
      </c>
    </row>
    <row r="34" spans="1:22" x14ac:dyDescent="0.35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0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1">
        <v>11409.13</v>
      </c>
      <c r="U34" s="80" t="str">
        <f t="shared" si="0"/>
        <v>122019</v>
      </c>
      <c r="V34" s="79" t="str">
        <f t="shared" si="1"/>
        <v>Acima de 120 dias</v>
      </c>
    </row>
    <row r="35" spans="1:22" x14ac:dyDescent="0.35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0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1">
        <v>10586.7</v>
      </c>
      <c r="U35" s="80" t="str">
        <f t="shared" si="0"/>
        <v>12020</v>
      </c>
      <c r="V35" s="79" t="str">
        <f t="shared" si="1"/>
        <v>Acima de 120 dias</v>
      </c>
    </row>
    <row r="36" spans="1:22" x14ac:dyDescent="0.35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0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1">
        <v>16227.48</v>
      </c>
      <c r="U36" s="80" t="str">
        <f t="shared" si="0"/>
        <v>122019</v>
      </c>
      <c r="V36" s="79" t="str">
        <f t="shared" si="1"/>
        <v>Acima de 120 dias</v>
      </c>
    </row>
    <row r="37" spans="1:22" x14ac:dyDescent="0.35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0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1">
        <v>12137.72</v>
      </c>
      <c r="U37" s="80" t="str">
        <f t="shared" si="0"/>
        <v>12020</v>
      </c>
      <c r="V37" s="79" t="str">
        <f t="shared" si="1"/>
        <v>Acima de 120 dias</v>
      </c>
    </row>
    <row r="38" spans="1:22" x14ac:dyDescent="0.35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0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1">
        <v>41691.35</v>
      </c>
      <c r="U38" s="80" t="str">
        <f t="shared" si="0"/>
        <v>22020</v>
      </c>
      <c r="V38" s="79" t="str">
        <f t="shared" si="1"/>
        <v>1 a 30 dias</v>
      </c>
    </row>
    <row r="39" spans="1:22" x14ac:dyDescent="0.35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0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1">
        <v>4675.78</v>
      </c>
      <c r="U39" s="80" t="str">
        <f t="shared" si="0"/>
        <v>12020</v>
      </c>
      <c r="V39" s="79" t="str">
        <f t="shared" si="1"/>
        <v>1 a 30 dias</v>
      </c>
    </row>
    <row r="40" spans="1:22" x14ac:dyDescent="0.35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0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1">
        <v>7899.0499999999993</v>
      </c>
      <c r="U40" s="80" t="str">
        <f t="shared" si="0"/>
        <v>12020</v>
      </c>
      <c r="V40" s="79" t="str">
        <f t="shared" si="1"/>
        <v>Acima de 120 dias</v>
      </c>
    </row>
    <row r="41" spans="1:22" x14ac:dyDescent="0.35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0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1">
        <v>6004.83</v>
      </c>
      <c r="U41" s="80" t="str">
        <f t="shared" si="0"/>
        <v>12020</v>
      </c>
      <c r="V41" s="79" t="str">
        <f t="shared" si="1"/>
        <v>Acima de 120 dias</v>
      </c>
    </row>
    <row r="42" spans="1:22" x14ac:dyDescent="0.35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0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1">
        <v>13362.19</v>
      </c>
      <c r="U42" s="80" t="str">
        <f t="shared" si="0"/>
        <v>22020</v>
      </c>
      <c r="V42" s="79" t="str">
        <f t="shared" si="1"/>
        <v>Acima de 120 dias</v>
      </c>
    </row>
    <row r="43" spans="1:22" x14ac:dyDescent="0.35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0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1">
        <v>11304.49</v>
      </c>
      <c r="U43" s="80" t="str">
        <f t="shared" si="0"/>
        <v>122019</v>
      </c>
      <c r="V43" s="79" t="str">
        <f t="shared" si="1"/>
        <v>Acima de 120 dias</v>
      </c>
    </row>
    <row r="44" spans="1:22" x14ac:dyDescent="0.35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0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1">
        <v>14486.53</v>
      </c>
      <c r="U44" s="80" t="str">
        <f t="shared" si="0"/>
        <v>22020</v>
      </c>
      <c r="V44" s="79" t="str">
        <f t="shared" si="1"/>
        <v>Acima de 120 dias</v>
      </c>
    </row>
    <row r="45" spans="1:22" x14ac:dyDescent="0.35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0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1">
        <v>4353.25</v>
      </c>
      <c r="U45" s="80" t="str">
        <f t="shared" si="0"/>
        <v>112019</v>
      </c>
      <c r="V45" s="79" t="str">
        <f t="shared" si="1"/>
        <v>Acima de 120 dias</v>
      </c>
    </row>
    <row r="46" spans="1:22" x14ac:dyDescent="0.35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0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1">
        <v>3671.88</v>
      </c>
      <c r="U46" s="80" t="str">
        <f t="shared" si="0"/>
        <v>122019</v>
      </c>
      <c r="V46" s="79" t="str">
        <f t="shared" si="1"/>
        <v>Acima de 120 dias</v>
      </c>
    </row>
    <row r="47" spans="1:22" x14ac:dyDescent="0.35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0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1">
        <v>19962.349999999999</v>
      </c>
      <c r="U47" s="80" t="str">
        <f t="shared" si="0"/>
        <v>22020</v>
      </c>
      <c r="V47" s="79" t="str">
        <f t="shared" si="1"/>
        <v>Acima de 120 dias</v>
      </c>
    </row>
    <row r="48" spans="1:22" x14ac:dyDescent="0.35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0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1">
        <v>5073.67</v>
      </c>
      <c r="U48" s="80" t="str">
        <f t="shared" si="0"/>
        <v>112019</v>
      </c>
      <c r="V48" s="79" t="str">
        <f t="shared" si="1"/>
        <v>Acima de 120 dias</v>
      </c>
    </row>
    <row r="49" spans="1:22" x14ac:dyDescent="0.35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0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1">
        <v>5685.59</v>
      </c>
      <c r="U49" s="80" t="str">
        <f t="shared" si="0"/>
        <v>122019</v>
      </c>
      <c r="V49" s="79" t="str">
        <f t="shared" si="1"/>
        <v>Acima de 120 dias</v>
      </c>
    </row>
    <row r="50" spans="1:22" x14ac:dyDescent="0.35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0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1">
        <v>9227.4399999999987</v>
      </c>
      <c r="U50" s="80" t="str">
        <f t="shared" si="0"/>
        <v>12020</v>
      </c>
      <c r="V50" s="79" t="str">
        <f t="shared" si="1"/>
        <v>Acima de 120 dias</v>
      </c>
    </row>
    <row r="51" spans="1:22" x14ac:dyDescent="0.35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0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1">
        <v>5837.88</v>
      </c>
      <c r="U51" s="80" t="str">
        <f t="shared" si="0"/>
        <v>122019</v>
      </c>
      <c r="V51" s="79" t="str">
        <f t="shared" si="1"/>
        <v>Acima de 120 dias</v>
      </c>
    </row>
    <row r="52" spans="1:22" x14ac:dyDescent="0.35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0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1">
        <v>9922.52</v>
      </c>
      <c r="U52" s="80" t="str">
        <f t="shared" si="0"/>
        <v>122019</v>
      </c>
      <c r="V52" s="79" t="str">
        <f t="shared" si="1"/>
        <v>Acima de 120 dias</v>
      </c>
    </row>
    <row r="53" spans="1:22" x14ac:dyDescent="0.35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0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1">
        <v>5515.32</v>
      </c>
      <c r="U53" s="80" t="str">
        <f t="shared" si="0"/>
        <v>22020</v>
      </c>
      <c r="V53" s="79" t="str">
        <f t="shared" si="1"/>
        <v>Acima de 120 dias</v>
      </c>
    </row>
    <row r="54" spans="1:22" x14ac:dyDescent="0.35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0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1">
        <v>9584.14</v>
      </c>
      <c r="U54" s="80" t="str">
        <f t="shared" si="0"/>
        <v>22020</v>
      </c>
      <c r="V54" s="79" t="str">
        <f t="shared" si="1"/>
        <v>Acima de 120 dias</v>
      </c>
    </row>
    <row r="55" spans="1:22" x14ac:dyDescent="0.35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0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1">
        <v>7785.5300000000007</v>
      </c>
      <c r="U55" s="80" t="str">
        <f t="shared" si="0"/>
        <v>22020</v>
      </c>
      <c r="V55" s="79" t="str">
        <f t="shared" si="1"/>
        <v>Acima de 120 dias</v>
      </c>
    </row>
    <row r="56" spans="1:22" x14ac:dyDescent="0.35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0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1">
        <v>7091.32</v>
      </c>
      <c r="U56" s="80" t="str">
        <f t="shared" si="0"/>
        <v>112019</v>
      </c>
      <c r="V56" s="79" t="str">
        <f t="shared" si="1"/>
        <v>Acima de 120 dias</v>
      </c>
    </row>
    <row r="57" spans="1:22" x14ac:dyDescent="0.35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0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1">
        <v>16704.379999999997</v>
      </c>
      <c r="U57" s="80" t="str">
        <f t="shared" si="0"/>
        <v>122019</v>
      </c>
      <c r="V57" s="79" t="str">
        <f t="shared" si="1"/>
        <v>Acima de 120 dias</v>
      </c>
    </row>
    <row r="58" spans="1:22" x14ac:dyDescent="0.35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0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1">
        <v>8216.92</v>
      </c>
      <c r="U58" s="80" t="str">
        <f t="shared" si="0"/>
        <v>12020</v>
      </c>
      <c r="V58" s="79" t="str">
        <f t="shared" si="1"/>
        <v>1 a 30 dias</v>
      </c>
    </row>
    <row r="59" spans="1:22" x14ac:dyDescent="0.35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0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1">
        <v>3627.26</v>
      </c>
      <c r="U59" s="80" t="str">
        <f t="shared" si="0"/>
        <v>12020</v>
      </c>
      <c r="V59" s="79" t="str">
        <f t="shared" si="1"/>
        <v>1 a 30 dias</v>
      </c>
    </row>
    <row r="60" spans="1:22" x14ac:dyDescent="0.35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0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1">
        <v>5587.58</v>
      </c>
      <c r="U60" s="80" t="str">
        <f t="shared" si="0"/>
        <v>12020</v>
      </c>
      <c r="V60" s="79" t="str">
        <f t="shared" si="1"/>
        <v>61 a 90 dias</v>
      </c>
    </row>
    <row r="61" spans="1:22" x14ac:dyDescent="0.35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0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1">
        <v>7851.14</v>
      </c>
      <c r="U61" s="80" t="str">
        <f t="shared" si="0"/>
        <v>122019</v>
      </c>
      <c r="V61" s="79" t="str">
        <f t="shared" si="1"/>
        <v>Acima de 120 dias</v>
      </c>
    </row>
    <row r="62" spans="1:22" x14ac:dyDescent="0.35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0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1">
        <v>7140.08</v>
      </c>
      <c r="U62" s="80" t="str">
        <f t="shared" si="0"/>
        <v>22020</v>
      </c>
      <c r="V62" s="79" t="str">
        <f t="shared" si="1"/>
        <v>Acima de 120 dias</v>
      </c>
    </row>
    <row r="63" spans="1:22" x14ac:dyDescent="0.35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0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1">
        <v>10325.4</v>
      </c>
      <c r="U63" s="80" t="str">
        <f t="shared" si="0"/>
        <v>32020</v>
      </c>
      <c r="V63" s="79" t="str">
        <f t="shared" si="1"/>
        <v>1 a 30 dias</v>
      </c>
    </row>
    <row r="64" spans="1:22" x14ac:dyDescent="0.35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0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1">
        <v>18870.629999999997</v>
      </c>
      <c r="U64" s="80" t="str">
        <f t="shared" si="0"/>
        <v>22020</v>
      </c>
      <c r="V64" s="79" t="str">
        <f t="shared" si="1"/>
        <v>1 a 30 dias</v>
      </c>
    </row>
    <row r="65" spans="1:22" x14ac:dyDescent="0.35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0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1">
        <v>16542.43</v>
      </c>
      <c r="U65" s="80" t="str">
        <f t="shared" si="0"/>
        <v>12020</v>
      </c>
      <c r="V65" s="79" t="str">
        <f t="shared" si="1"/>
        <v>Acima de 120 dias</v>
      </c>
    </row>
    <row r="66" spans="1:22" x14ac:dyDescent="0.35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0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1">
        <v>14560.57</v>
      </c>
      <c r="U66" s="80" t="str">
        <f t="shared" ref="U66:U129" si="2">MONTH(D66)&amp;YEAR(D66)</f>
        <v>22020</v>
      </c>
      <c r="V66" s="79" t="str">
        <f t="shared" si="1"/>
        <v>Acima de 120 dias</v>
      </c>
    </row>
    <row r="67" spans="1:22" x14ac:dyDescent="0.35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0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1">
        <v>18114.629999999997</v>
      </c>
      <c r="U67" s="80" t="str">
        <f t="shared" si="2"/>
        <v>32020</v>
      </c>
      <c r="V67" s="79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5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0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1">
        <v>18388.63</v>
      </c>
      <c r="U68" s="80" t="str">
        <f t="shared" si="2"/>
        <v>112019</v>
      </c>
      <c r="V68" s="79" t="str">
        <f t="shared" si="3"/>
        <v>Acima de 120 dias</v>
      </c>
    </row>
    <row r="69" spans="1:22" x14ac:dyDescent="0.35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0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1">
        <v>4307.47</v>
      </c>
      <c r="U69" s="80" t="str">
        <f t="shared" si="2"/>
        <v>122019</v>
      </c>
      <c r="V69" s="79" t="str">
        <f t="shared" si="3"/>
        <v>Acima de 120 dias</v>
      </c>
    </row>
    <row r="70" spans="1:22" x14ac:dyDescent="0.35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0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1">
        <v>5372.9299999999994</v>
      </c>
      <c r="U70" s="80" t="str">
        <f t="shared" si="2"/>
        <v>112019</v>
      </c>
      <c r="V70" s="79" t="str">
        <f t="shared" si="3"/>
        <v>Acima de 120 dias</v>
      </c>
    </row>
    <row r="71" spans="1:22" x14ac:dyDescent="0.35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0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1">
        <v>11016.550000000001</v>
      </c>
      <c r="U71" s="80" t="str">
        <f t="shared" si="2"/>
        <v>122019</v>
      </c>
      <c r="V71" s="79" t="str">
        <f t="shared" si="3"/>
        <v>31 a 60 dias</v>
      </c>
    </row>
    <row r="72" spans="1:22" x14ac:dyDescent="0.35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0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1">
        <v>12417.04</v>
      </c>
      <c r="U72" s="80" t="str">
        <f t="shared" si="2"/>
        <v>122019</v>
      </c>
      <c r="V72" s="79" t="str">
        <f t="shared" si="3"/>
        <v>Acima de 120 dias</v>
      </c>
    </row>
    <row r="73" spans="1:22" x14ac:dyDescent="0.35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0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1">
        <v>6436.44</v>
      </c>
      <c r="U73" s="80" t="str">
        <f t="shared" si="2"/>
        <v>122019</v>
      </c>
      <c r="V73" s="79" t="str">
        <f t="shared" si="3"/>
        <v>Acima de 120 dias</v>
      </c>
    </row>
    <row r="74" spans="1:22" x14ac:dyDescent="0.35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0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1">
        <v>5983.2</v>
      </c>
      <c r="U74" s="80" t="str">
        <f t="shared" si="2"/>
        <v>122019</v>
      </c>
      <c r="V74" s="79" t="str">
        <f t="shared" si="3"/>
        <v>Acima de 120 dias</v>
      </c>
    </row>
    <row r="75" spans="1:22" x14ac:dyDescent="0.35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0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1">
        <v>11360.630000000001</v>
      </c>
      <c r="U75" s="80" t="str">
        <f t="shared" si="2"/>
        <v>12020</v>
      </c>
      <c r="V75" s="79" t="str">
        <f t="shared" si="3"/>
        <v>61 a 90 dias</v>
      </c>
    </row>
    <row r="76" spans="1:22" x14ac:dyDescent="0.35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0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1">
        <v>18542.759999999998</v>
      </c>
      <c r="U76" s="80" t="str">
        <f t="shared" si="2"/>
        <v>112019</v>
      </c>
      <c r="V76" s="79" t="str">
        <f t="shared" si="3"/>
        <v>Acima de 120 dias</v>
      </c>
    </row>
    <row r="77" spans="1:22" x14ac:dyDescent="0.35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0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1">
        <v>11496.71</v>
      </c>
      <c r="U77" s="80" t="str">
        <f t="shared" si="2"/>
        <v>112019</v>
      </c>
      <c r="V77" s="79" t="str">
        <f t="shared" si="3"/>
        <v>1 a 30 dias</v>
      </c>
    </row>
    <row r="78" spans="1:22" x14ac:dyDescent="0.35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0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1">
        <v>6671.16</v>
      </c>
      <c r="U78" s="80" t="str">
        <f t="shared" si="2"/>
        <v>122019</v>
      </c>
      <c r="V78" s="79" t="str">
        <f t="shared" si="3"/>
        <v>1 a 30 dias</v>
      </c>
    </row>
    <row r="79" spans="1:22" x14ac:dyDescent="0.35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0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1">
        <v>8700.68</v>
      </c>
      <c r="U79" s="80" t="str">
        <f t="shared" si="2"/>
        <v>122019</v>
      </c>
      <c r="V79" s="79" t="str">
        <f t="shared" si="3"/>
        <v>Acima de 120 dias</v>
      </c>
    </row>
    <row r="80" spans="1:22" x14ac:dyDescent="0.35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0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1">
        <v>14195.970000000001</v>
      </c>
      <c r="U80" s="80" t="str">
        <f t="shared" si="2"/>
        <v>12020</v>
      </c>
      <c r="V80" s="79" t="str">
        <f t="shared" si="3"/>
        <v>Acima de 120 dias</v>
      </c>
    </row>
    <row r="81" spans="1:22" x14ac:dyDescent="0.35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0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1">
        <v>7442.61</v>
      </c>
      <c r="U81" s="80" t="str">
        <f t="shared" si="2"/>
        <v>22020</v>
      </c>
      <c r="V81" s="79" t="str">
        <f t="shared" si="3"/>
        <v>Acima de 120 dias</v>
      </c>
    </row>
    <row r="82" spans="1:22" x14ac:dyDescent="0.35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0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1">
        <v>10875.970000000001</v>
      </c>
      <c r="U82" s="80" t="str">
        <f t="shared" si="2"/>
        <v>12020</v>
      </c>
      <c r="V82" s="79" t="str">
        <f t="shared" si="3"/>
        <v>1 a 30 dias</v>
      </c>
    </row>
    <row r="83" spans="1:22" x14ac:dyDescent="0.35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0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1">
        <v>14362.8</v>
      </c>
      <c r="U83" s="80" t="str">
        <f t="shared" si="2"/>
        <v>122019</v>
      </c>
      <c r="V83" s="79" t="str">
        <f t="shared" si="3"/>
        <v>Acima de 120 dias</v>
      </c>
    </row>
    <row r="84" spans="1:22" x14ac:dyDescent="0.35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0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1">
        <v>4022.83</v>
      </c>
      <c r="U84" s="80" t="str">
        <f t="shared" si="2"/>
        <v>22020</v>
      </c>
      <c r="V84" s="79" t="str">
        <f t="shared" si="3"/>
        <v>Acima de 120 dias</v>
      </c>
    </row>
    <row r="85" spans="1:22" x14ac:dyDescent="0.35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0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1">
        <v>14847.369999999999</v>
      </c>
      <c r="U85" s="80" t="str">
        <f t="shared" si="2"/>
        <v>12020</v>
      </c>
      <c r="V85" s="79" t="str">
        <f t="shared" si="3"/>
        <v>Acima de 120 dias</v>
      </c>
    </row>
    <row r="86" spans="1:22" x14ac:dyDescent="0.35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0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1">
        <v>5514.15</v>
      </c>
      <c r="U86" s="80" t="str">
        <f t="shared" si="2"/>
        <v>12020</v>
      </c>
      <c r="V86" s="79" t="str">
        <f t="shared" si="3"/>
        <v>61 a 90 dias</v>
      </c>
    </row>
    <row r="87" spans="1:22" x14ac:dyDescent="0.35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0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1">
        <v>898.2</v>
      </c>
      <c r="U87" s="80" t="str">
        <f t="shared" si="2"/>
        <v>22020</v>
      </c>
      <c r="V87" s="79" t="str">
        <f t="shared" si="3"/>
        <v>Acima de 120 dias</v>
      </c>
    </row>
    <row r="88" spans="1:22" x14ac:dyDescent="0.35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0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1">
        <v>17094.78</v>
      </c>
      <c r="U88" s="80" t="str">
        <f t="shared" si="2"/>
        <v>12020</v>
      </c>
      <c r="V88" s="79" t="str">
        <f t="shared" si="3"/>
        <v>Acima de 120 dias</v>
      </c>
    </row>
    <row r="89" spans="1:22" x14ac:dyDescent="0.35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0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1">
        <v>4490.72</v>
      </c>
      <c r="U89" s="80" t="str">
        <f t="shared" si="2"/>
        <v>22020</v>
      </c>
      <c r="V89" s="79" t="str">
        <f t="shared" si="3"/>
        <v>Acima de 120 dias</v>
      </c>
    </row>
    <row r="90" spans="1:22" x14ac:dyDescent="0.35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0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1">
        <v>7998.51</v>
      </c>
      <c r="U90" s="80" t="str">
        <f t="shared" si="2"/>
        <v>12020</v>
      </c>
      <c r="V90" s="79" t="str">
        <f t="shared" si="3"/>
        <v>1 a 30 dias</v>
      </c>
    </row>
    <row r="91" spans="1:22" x14ac:dyDescent="0.35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0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1">
        <v>7598.06</v>
      </c>
      <c r="U91" s="80" t="str">
        <f t="shared" si="2"/>
        <v>12020</v>
      </c>
      <c r="V91" s="79" t="str">
        <f t="shared" si="3"/>
        <v>1 a 30 dias</v>
      </c>
    </row>
    <row r="92" spans="1:22" x14ac:dyDescent="0.35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0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1">
        <v>8907.99</v>
      </c>
      <c r="U92" s="80" t="str">
        <f t="shared" si="2"/>
        <v>122019</v>
      </c>
      <c r="V92" s="79" t="str">
        <f t="shared" si="3"/>
        <v>Acima de 120 dias</v>
      </c>
    </row>
    <row r="93" spans="1:22" x14ac:dyDescent="0.35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0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1">
        <v>3885.24</v>
      </c>
      <c r="U93" s="80" t="str">
        <f t="shared" si="2"/>
        <v>12020</v>
      </c>
      <c r="V93" s="79" t="str">
        <f t="shared" si="3"/>
        <v>Acima de 120 dias</v>
      </c>
    </row>
    <row r="94" spans="1:22" x14ac:dyDescent="0.35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0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1">
        <v>15115.16</v>
      </c>
      <c r="U94" s="80" t="str">
        <f t="shared" si="2"/>
        <v>122019</v>
      </c>
      <c r="V94" s="79" t="str">
        <f t="shared" si="3"/>
        <v>Acima de 120 dias</v>
      </c>
    </row>
    <row r="95" spans="1:22" x14ac:dyDescent="0.35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0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1">
        <v>23172.219999999998</v>
      </c>
      <c r="U95" s="80" t="str">
        <f t="shared" si="2"/>
        <v>12020</v>
      </c>
      <c r="V95" s="79" t="str">
        <f t="shared" si="3"/>
        <v>1 a 30 dias</v>
      </c>
    </row>
    <row r="96" spans="1:22" x14ac:dyDescent="0.35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0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1">
        <v>12465.53</v>
      </c>
      <c r="U96" s="80" t="str">
        <f t="shared" si="2"/>
        <v>22020</v>
      </c>
      <c r="V96" s="79" t="str">
        <f t="shared" si="3"/>
        <v>1 a 30 dias</v>
      </c>
    </row>
    <row r="97" spans="1:22" x14ac:dyDescent="0.35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0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1">
        <v>4566.12</v>
      </c>
      <c r="U97" s="80" t="str">
        <f t="shared" si="2"/>
        <v>12020</v>
      </c>
      <c r="V97" s="79" t="str">
        <f t="shared" si="3"/>
        <v>1 a 30 dias</v>
      </c>
    </row>
    <row r="98" spans="1:22" x14ac:dyDescent="0.35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0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1">
        <v>6879.8899999999994</v>
      </c>
      <c r="U98" s="80" t="str">
        <f t="shared" si="2"/>
        <v>42020</v>
      </c>
      <c r="V98" s="79" t="str">
        <f t="shared" si="3"/>
        <v>Acima de 120 dias</v>
      </c>
    </row>
    <row r="99" spans="1:22" x14ac:dyDescent="0.35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0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1">
        <v>10836.79</v>
      </c>
      <c r="U99" s="80" t="str">
        <f t="shared" si="2"/>
        <v>12020</v>
      </c>
      <c r="V99" s="79" t="str">
        <f t="shared" si="3"/>
        <v>Acima de 120 dias</v>
      </c>
    </row>
    <row r="100" spans="1:22" x14ac:dyDescent="0.35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0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1">
        <v>2042.79</v>
      </c>
      <c r="U100" s="80" t="str">
        <f t="shared" si="2"/>
        <v>22020</v>
      </c>
      <c r="V100" s="79" t="str">
        <f t="shared" si="3"/>
        <v>1 a 30 dias</v>
      </c>
    </row>
    <row r="101" spans="1:22" x14ac:dyDescent="0.35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0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1">
        <v>4334.75</v>
      </c>
      <c r="U101" s="80" t="str">
        <f t="shared" si="2"/>
        <v>22020</v>
      </c>
      <c r="V101" s="79" t="str">
        <f t="shared" si="3"/>
        <v>61 a 90 dias</v>
      </c>
    </row>
    <row r="102" spans="1:22" x14ac:dyDescent="0.35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0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1">
        <v>23435.649999999998</v>
      </c>
      <c r="U102" s="80" t="str">
        <f t="shared" si="2"/>
        <v>12020</v>
      </c>
      <c r="V102" s="79" t="str">
        <f t="shared" si="3"/>
        <v>Acima de 120 dias</v>
      </c>
    </row>
    <row r="103" spans="1:22" x14ac:dyDescent="0.35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0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1">
        <v>10361.620000000001</v>
      </c>
      <c r="U103" s="80" t="str">
        <f t="shared" si="2"/>
        <v>122019</v>
      </c>
      <c r="V103" s="79" t="str">
        <f t="shared" si="3"/>
        <v>Acima de 120 dias</v>
      </c>
    </row>
    <row r="104" spans="1:22" x14ac:dyDescent="0.35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0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1">
        <v>5349.79</v>
      </c>
      <c r="U104" s="80" t="str">
        <f t="shared" si="2"/>
        <v>112019</v>
      </c>
      <c r="V104" s="79" t="str">
        <f t="shared" si="3"/>
        <v>Acima de 120 dias</v>
      </c>
    </row>
    <row r="105" spans="1:22" x14ac:dyDescent="0.35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0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1">
        <v>11753.11</v>
      </c>
      <c r="U105" s="80" t="str">
        <f t="shared" si="2"/>
        <v>122019</v>
      </c>
      <c r="V105" s="79" t="str">
        <f t="shared" si="3"/>
        <v>Acima de 120 dias</v>
      </c>
    </row>
    <row r="106" spans="1:22" x14ac:dyDescent="0.35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0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1">
        <v>9921.77</v>
      </c>
      <c r="U106" s="80" t="str">
        <f t="shared" si="2"/>
        <v>112019</v>
      </c>
      <c r="V106" s="79" t="str">
        <f t="shared" si="3"/>
        <v>Acima de 120 dias</v>
      </c>
    </row>
    <row r="107" spans="1:22" x14ac:dyDescent="0.35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0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1">
        <v>8318.57</v>
      </c>
      <c r="U107" s="80" t="str">
        <f t="shared" si="2"/>
        <v>22020</v>
      </c>
      <c r="V107" s="79" t="str">
        <f t="shared" si="3"/>
        <v>Acima de 120 dias</v>
      </c>
    </row>
    <row r="108" spans="1:22" x14ac:dyDescent="0.35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0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1">
        <v>15331.93</v>
      </c>
      <c r="U108" s="80" t="str">
        <f t="shared" si="2"/>
        <v>12020</v>
      </c>
      <c r="V108" s="79" t="str">
        <f t="shared" si="3"/>
        <v>Acima de 120 dias</v>
      </c>
    </row>
    <row r="109" spans="1:22" x14ac:dyDescent="0.35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0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1">
        <v>4844.75</v>
      </c>
      <c r="U109" s="80" t="str">
        <f t="shared" si="2"/>
        <v>22020</v>
      </c>
      <c r="V109" s="79" t="str">
        <f t="shared" si="3"/>
        <v>Acima de 120 dias</v>
      </c>
    </row>
    <row r="110" spans="1:22" x14ac:dyDescent="0.35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0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1">
        <v>2441.27</v>
      </c>
      <c r="U110" s="80" t="str">
        <f t="shared" si="2"/>
        <v>22020</v>
      </c>
      <c r="V110" s="79" t="str">
        <f t="shared" si="3"/>
        <v>1 a 30 dias</v>
      </c>
    </row>
    <row r="111" spans="1:22" x14ac:dyDescent="0.35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0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1">
        <v>4647.87</v>
      </c>
      <c r="U111" s="80" t="str">
        <f t="shared" si="2"/>
        <v>122019</v>
      </c>
      <c r="V111" s="79" t="str">
        <f t="shared" si="3"/>
        <v>Acima de 120 dias</v>
      </c>
    </row>
    <row r="112" spans="1:22" x14ac:dyDescent="0.35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0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1">
        <v>4416.0200000000004</v>
      </c>
      <c r="U112" s="80" t="str">
        <f t="shared" si="2"/>
        <v>122019</v>
      </c>
      <c r="V112" s="79" t="str">
        <f t="shared" si="3"/>
        <v>Acima de 120 dias</v>
      </c>
    </row>
    <row r="113" spans="1:22" x14ac:dyDescent="0.35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0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1">
        <v>11526.52</v>
      </c>
      <c r="U113" s="80" t="str">
        <f t="shared" si="2"/>
        <v>122019</v>
      </c>
      <c r="V113" s="79" t="str">
        <f t="shared" si="3"/>
        <v>Acima de 120 dias</v>
      </c>
    </row>
    <row r="114" spans="1:22" x14ac:dyDescent="0.35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0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1">
        <v>11611.849999999999</v>
      </c>
      <c r="U114" s="80" t="str">
        <f t="shared" si="2"/>
        <v>12020</v>
      </c>
      <c r="V114" s="79" t="str">
        <f t="shared" si="3"/>
        <v>Acima de 120 dias</v>
      </c>
    </row>
    <row r="115" spans="1:22" x14ac:dyDescent="0.35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0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1">
        <v>10233.369999999999</v>
      </c>
      <c r="U115" s="80" t="str">
        <f t="shared" si="2"/>
        <v>32020</v>
      </c>
      <c r="V115" s="79" t="str">
        <f t="shared" si="3"/>
        <v>Acima de 120 dias</v>
      </c>
    </row>
    <row r="116" spans="1:22" x14ac:dyDescent="0.35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0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1">
        <v>4181.4699999999993</v>
      </c>
      <c r="U116" s="80" t="str">
        <f t="shared" si="2"/>
        <v>32020</v>
      </c>
      <c r="V116" s="79" t="str">
        <f t="shared" si="3"/>
        <v>Acima de 120 dias</v>
      </c>
    </row>
    <row r="117" spans="1:22" x14ac:dyDescent="0.35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0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1">
        <v>25292.09</v>
      </c>
      <c r="U117" s="80" t="str">
        <f t="shared" si="2"/>
        <v>32020</v>
      </c>
      <c r="V117" s="79" t="str">
        <f t="shared" si="3"/>
        <v>Acima de 120 dias</v>
      </c>
    </row>
    <row r="118" spans="1:22" x14ac:dyDescent="0.35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0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1">
        <v>4314.1900000000005</v>
      </c>
      <c r="U118" s="80" t="str">
        <f t="shared" si="2"/>
        <v>122019</v>
      </c>
      <c r="V118" s="79" t="str">
        <f t="shared" si="3"/>
        <v>Acima de 120 dias</v>
      </c>
    </row>
    <row r="119" spans="1:22" x14ac:dyDescent="0.35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0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1">
        <v>9829.76</v>
      </c>
      <c r="U119" s="80" t="str">
        <f t="shared" si="2"/>
        <v>122019</v>
      </c>
      <c r="V119" s="79" t="str">
        <f t="shared" si="3"/>
        <v>Acima de 120 dias</v>
      </c>
    </row>
    <row r="120" spans="1:22" x14ac:dyDescent="0.35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0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1">
        <v>10306.24</v>
      </c>
      <c r="U120" s="80" t="str">
        <f t="shared" si="2"/>
        <v>122019</v>
      </c>
      <c r="V120" s="79" t="str">
        <f t="shared" si="3"/>
        <v>Acima de 120 dias</v>
      </c>
    </row>
    <row r="121" spans="1:22" x14ac:dyDescent="0.35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0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1">
        <v>7413.6</v>
      </c>
      <c r="U121" s="80" t="str">
        <f t="shared" si="2"/>
        <v>122019</v>
      </c>
      <c r="V121" s="79" t="str">
        <f t="shared" si="3"/>
        <v>Acima de 120 dias</v>
      </c>
    </row>
    <row r="122" spans="1:22" x14ac:dyDescent="0.35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0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1">
        <v>4937.8600000000006</v>
      </c>
      <c r="U122" s="80" t="str">
        <f t="shared" si="2"/>
        <v>12020</v>
      </c>
      <c r="V122" s="79" t="str">
        <f t="shared" si="3"/>
        <v>Acima de 120 dias</v>
      </c>
    </row>
    <row r="123" spans="1:22" x14ac:dyDescent="0.35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0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1">
        <v>25078.03</v>
      </c>
      <c r="U123" s="80" t="str">
        <f t="shared" si="2"/>
        <v>112019</v>
      </c>
      <c r="V123" s="79" t="str">
        <f t="shared" si="3"/>
        <v>Acima de 120 dias</v>
      </c>
    </row>
    <row r="124" spans="1:22" x14ac:dyDescent="0.35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0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1">
        <v>11021.41</v>
      </c>
      <c r="U124" s="80" t="str">
        <f t="shared" si="2"/>
        <v>12020</v>
      </c>
      <c r="V124" s="79" t="str">
        <f t="shared" si="3"/>
        <v>Acima de 120 dias</v>
      </c>
    </row>
    <row r="125" spans="1:22" x14ac:dyDescent="0.35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0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1">
        <v>4104.4799999999996</v>
      </c>
      <c r="U125" s="80" t="str">
        <f t="shared" si="2"/>
        <v>12020</v>
      </c>
      <c r="V125" s="79" t="str">
        <f t="shared" si="3"/>
        <v>61 a 90 dias</v>
      </c>
    </row>
    <row r="126" spans="1:22" x14ac:dyDescent="0.35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0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1">
        <v>4326.4799999999996</v>
      </c>
      <c r="U126" s="80" t="str">
        <f t="shared" si="2"/>
        <v>12020</v>
      </c>
      <c r="V126" s="79" t="str">
        <f t="shared" si="3"/>
        <v>Acima de 120 dias</v>
      </c>
    </row>
    <row r="127" spans="1:22" x14ac:dyDescent="0.35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0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1">
        <v>9639.06</v>
      </c>
      <c r="U127" s="80" t="str">
        <f t="shared" si="2"/>
        <v>42020</v>
      </c>
      <c r="V127" s="79" t="str">
        <f t="shared" si="3"/>
        <v>Acima de 120 dias</v>
      </c>
    </row>
    <row r="128" spans="1:22" x14ac:dyDescent="0.35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0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1">
        <v>7464.14</v>
      </c>
      <c r="U128" s="80" t="str">
        <f t="shared" si="2"/>
        <v>12020</v>
      </c>
      <c r="V128" s="79" t="str">
        <f t="shared" si="3"/>
        <v>Acima de 120 dias</v>
      </c>
    </row>
    <row r="129" spans="1:22" x14ac:dyDescent="0.35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0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1">
        <v>7198.48</v>
      </c>
      <c r="U129" s="80" t="str">
        <f t="shared" si="2"/>
        <v>32020</v>
      </c>
      <c r="V129" s="79" t="str">
        <f t="shared" si="3"/>
        <v>1 a 30 dias</v>
      </c>
    </row>
    <row r="130" spans="1:22" x14ac:dyDescent="0.35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0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1">
        <v>6936.88</v>
      </c>
      <c r="U130" s="80" t="str">
        <f t="shared" ref="U130:U193" si="4">MONTH(D130)&amp;YEAR(D130)</f>
        <v>122019</v>
      </c>
      <c r="V130" s="79" t="str">
        <f t="shared" si="3"/>
        <v>Acima de 120 dias</v>
      </c>
    </row>
    <row r="131" spans="1:22" x14ac:dyDescent="0.35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0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1">
        <v>4920.3099999999995</v>
      </c>
      <c r="U131" s="80" t="str">
        <f t="shared" si="4"/>
        <v>122019</v>
      </c>
      <c r="V131" s="79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5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0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1">
        <v>10392.35</v>
      </c>
      <c r="U132" s="80" t="str">
        <f t="shared" si="4"/>
        <v>12020</v>
      </c>
      <c r="V132" s="79" t="str">
        <f t="shared" si="5"/>
        <v>Acima de 120 dias</v>
      </c>
    </row>
    <row r="133" spans="1:22" x14ac:dyDescent="0.35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0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1">
        <v>12262.46</v>
      </c>
      <c r="U133" s="80" t="str">
        <f t="shared" si="4"/>
        <v>22020</v>
      </c>
      <c r="V133" s="79" t="str">
        <f t="shared" si="5"/>
        <v>1 a 30 dias</v>
      </c>
    </row>
    <row r="134" spans="1:22" x14ac:dyDescent="0.35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0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1">
        <v>3579.69</v>
      </c>
      <c r="U134" s="80" t="str">
        <f t="shared" si="4"/>
        <v>22020</v>
      </c>
      <c r="V134" s="79" t="str">
        <f t="shared" si="5"/>
        <v>1 a 30 dias</v>
      </c>
    </row>
    <row r="135" spans="1:22" x14ac:dyDescent="0.35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0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1">
        <v>3570.56</v>
      </c>
      <c r="U135" s="80" t="str">
        <f t="shared" si="4"/>
        <v>112019</v>
      </c>
      <c r="V135" s="79" t="str">
        <f t="shared" si="5"/>
        <v>Acima de 120 dias</v>
      </c>
    </row>
    <row r="136" spans="1:22" x14ac:dyDescent="0.35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0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1">
        <v>4942.6000000000004</v>
      </c>
      <c r="U136" s="80" t="str">
        <f t="shared" si="4"/>
        <v>122019</v>
      </c>
      <c r="V136" s="79" t="str">
        <f t="shared" si="5"/>
        <v>Acima de 120 dias</v>
      </c>
    </row>
    <row r="137" spans="1:22" x14ac:dyDescent="0.35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0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1">
        <v>6991.8399999999992</v>
      </c>
      <c r="U137" s="80" t="str">
        <f t="shared" si="4"/>
        <v>22020</v>
      </c>
      <c r="V137" s="79" t="str">
        <f t="shared" si="5"/>
        <v>Acima de 120 dias</v>
      </c>
    </row>
    <row r="138" spans="1:22" x14ac:dyDescent="0.35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0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1">
        <v>5380.6900000000005</v>
      </c>
      <c r="U138" s="80" t="str">
        <f t="shared" si="4"/>
        <v>22020</v>
      </c>
      <c r="V138" s="79" t="str">
        <f t="shared" si="5"/>
        <v>Acima de 120 dias</v>
      </c>
    </row>
    <row r="139" spans="1:22" x14ac:dyDescent="0.35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0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1">
        <v>8677.36</v>
      </c>
      <c r="U139" s="80" t="str">
        <f t="shared" si="4"/>
        <v>122019</v>
      </c>
      <c r="V139" s="79" t="str">
        <f t="shared" si="5"/>
        <v>Acima de 120 dias</v>
      </c>
    </row>
    <row r="140" spans="1:22" x14ac:dyDescent="0.35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0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1">
        <v>13681.89</v>
      </c>
      <c r="U140" s="80" t="str">
        <f t="shared" si="4"/>
        <v>122019</v>
      </c>
      <c r="V140" s="79" t="str">
        <f t="shared" si="5"/>
        <v>Acima de 120 dias</v>
      </c>
    </row>
    <row r="141" spans="1:22" x14ac:dyDescent="0.35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0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1">
        <v>11710.61</v>
      </c>
      <c r="U141" s="80" t="str">
        <f t="shared" si="4"/>
        <v>122019</v>
      </c>
      <c r="V141" s="79" t="str">
        <f t="shared" si="5"/>
        <v>Acima de 120 dias</v>
      </c>
    </row>
    <row r="142" spans="1:22" x14ac:dyDescent="0.35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0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1">
        <v>7690.33</v>
      </c>
      <c r="U142" s="80" t="str">
        <f t="shared" si="4"/>
        <v>12020</v>
      </c>
      <c r="V142" s="79" t="str">
        <f t="shared" si="5"/>
        <v>Acima de 120 dias</v>
      </c>
    </row>
    <row r="143" spans="1:22" x14ac:dyDescent="0.35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0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1">
        <v>8359.4600000000009</v>
      </c>
      <c r="U143" s="80" t="str">
        <f t="shared" si="4"/>
        <v>122019</v>
      </c>
      <c r="V143" s="79" t="str">
        <f t="shared" si="5"/>
        <v>Acima de 120 dias</v>
      </c>
    </row>
    <row r="144" spans="1:22" x14ac:dyDescent="0.35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0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1">
        <v>7541.94</v>
      </c>
      <c r="U144" s="80" t="str">
        <f t="shared" si="4"/>
        <v>32020</v>
      </c>
      <c r="V144" s="79" t="str">
        <f t="shared" si="5"/>
        <v>Acima de 120 dias</v>
      </c>
    </row>
    <row r="145" spans="1:22" x14ac:dyDescent="0.35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0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1">
        <v>5073.9799999999996</v>
      </c>
      <c r="U145" s="80" t="str">
        <f t="shared" si="4"/>
        <v>12020</v>
      </c>
      <c r="V145" s="79" t="str">
        <f t="shared" si="5"/>
        <v>Acima de 120 dias</v>
      </c>
    </row>
    <row r="146" spans="1:22" x14ac:dyDescent="0.35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0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1">
        <v>9516.619999999999</v>
      </c>
      <c r="U146" s="80" t="str">
        <f t="shared" si="4"/>
        <v>22020</v>
      </c>
      <c r="V146" s="79" t="str">
        <f t="shared" si="5"/>
        <v>Acima de 120 dias</v>
      </c>
    </row>
    <row r="147" spans="1:22" x14ac:dyDescent="0.35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0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1">
        <v>5580.1900000000005</v>
      </c>
      <c r="U147" s="80" t="str">
        <f t="shared" si="4"/>
        <v>22020</v>
      </c>
      <c r="V147" s="79" t="str">
        <f t="shared" si="5"/>
        <v>Acima de 120 dias</v>
      </c>
    </row>
    <row r="148" spans="1:22" x14ac:dyDescent="0.35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0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1">
        <v>13956.31</v>
      </c>
      <c r="U148" s="80" t="str">
        <f t="shared" si="4"/>
        <v>122019</v>
      </c>
      <c r="V148" s="79" t="str">
        <f t="shared" si="5"/>
        <v>Acima de 120 dias</v>
      </c>
    </row>
    <row r="149" spans="1:22" x14ac:dyDescent="0.35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0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1">
        <v>5765.62</v>
      </c>
      <c r="U149" s="80" t="str">
        <f t="shared" si="4"/>
        <v>22020</v>
      </c>
      <c r="V149" s="79" t="str">
        <f t="shared" si="5"/>
        <v>1 a 30 dias</v>
      </c>
    </row>
    <row r="150" spans="1:22" x14ac:dyDescent="0.35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0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1">
        <v>9309.81</v>
      </c>
      <c r="U150" s="80" t="str">
        <f t="shared" si="4"/>
        <v>32020</v>
      </c>
      <c r="V150" s="79" t="str">
        <f t="shared" si="5"/>
        <v>Acima de 120 dias</v>
      </c>
    </row>
    <row r="151" spans="1:22" x14ac:dyDescent="0.35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0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1">
        <v>6033.95</v>
      </c>
      <c r="U151" s="80" t="str">
        <f t="shared" si="4"/>
        <v>122019</v>
      </c>
      <c r="V151" s="79" t="str">
        <f t="shared" si="5"/>
        <v>Acima de 120 dias</v>
      </c>
    </row>
    <row r="152" spans="1:22" x14ac:dyDescent="0.35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0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1">
        <v>9837.9</v>
      </c>
      <c r="U152" s="80" t="str">
        <f t="shared" si="4"/>
        <v>12020</v>
      </c>
      <c r="V152" s="79" t="str">
        <f t="shared" si="5"/>
        <v>Acima de 120 dias</v>
      </c>
    </row>
    <row r="153" spans="1:22" x14ac:dyDescent="0.35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0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1">
        <v>12720.15</v>
      </c>
      <c r="U153" s="80" t="str">
        <f t="shared" si="4"/>
        <v>22020</v>
      </c>
      <c r="V153" s="79" t="str">
        <f t="shared" si="5"/>
        <v>Acima de 120 dias</v>
      </c>
    </row>
    <row r="154" spans="1:22" x14ac:dyDescent="0.35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0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1">
        <v>4846.83</v>
      </c>
      <c r="U154" s="80" t="str">
        <f t="shared" si="4"/>
        <v>112019</v>
      </c>
      <c r="V154" s="79" t="str">
        <f t="shared" si="5"/>
        <v>Acima de 120 dias</v>
      </c>
    </row>
    <row r="155" spans="1:22" x14ac:dyDescent="0.35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0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1">
        <v>4576.37</v>
      </c>
      <c r="U155" s="80" t="str">
        <f t="shared" si="4"/>
        <v>112019</v>
      </c>
      <c r="V155" s="79" t="str">
        <f t="shared" si="5"/>
        <v>Acima de 120 dias</v>
      </c>
    </row>
    <row r="156" spans="1:22" x14ac:dyDescent="0.35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0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1">
        <v>3946.97</v>
      </c>
      <c r="U156" s="80" t="str">
        <f t="shared" si="4"/>
        <v>12020</v>
      </c>
      <c r="V156" s="79" t="str">
        <f t="shared" si="5"/>
        <v>1 a 30 dias</v>
      </c>
    </row>
    <row r="157" spans="1:22" x14ac:dyDescent="0.35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0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1">
        <v>4412.66</v>
      </c>
      <c r="U157" s="80" t="str">
        <f t="shared" si="4"/>
        <v>122019</v>
      </c>
      <c r="V157" s="79" t="str">
        <f t="shared" si="5"/>
        <v>Acima de 120 dias</v>
      </c>
    </row>
    <row r="158" spans="1:22" x14ac:dyDescent="0.35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0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1">
        <v>5415.34</v>
      </c>
      <c r="U158" s="80" t="str">
        <f t="shared" si="4"/>
        <v>12020</v>
      </c>
      <c r="V158" s="79" t="str">
        <f t="shared" si="5"/>
        <v>61 a 90 dias</v>
      </c>
    </row>
    <row r="159" spans="1:22" x14ac:dyDescent="0.35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0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1">
        <v>5563.1</v>
      </c>
      <c r="U159" s="80" t="str">
        <f t="shared" si="4"/>
        <v>12020</v>
      </c>
      <c r="V159" s="79" t="str">
        <f t="shared" si="5"/>
        <v>Acima de 120 dias</v>
      </c>
    </row>
    <row r="160" spans="1:22" x14ac:dyDescent="0.35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0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1">
        <v>12192.84</v>
      </c>
      <c r="U160" s="80" t="str">
        <f t="shared" si="4"/>
        <v>32020</v>
      </c>
      <c r="V160" s="79" t="str">
        <f t="shared" si="5"/>
        <v>Acima de 120 dias</v>
      </c>
    </row>
    <row r="161" spans="1:22" x14ac:dyDescent="0.35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0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1">
        <v>3806.05</v>
      </c>
      <c r="U161" s="80" t="str">
        <f t="shared" si="4"/>
        <v>12020</v>
      </c>
      <c r="V161" s="79" t="str">
        <f t="shared" si="5"/>
        <v>Acima de 120 dias</v>
      </c>
    </row>
    <row r="162" spans="1:22" x14ac:dyDescent="0.35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0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1">
        <v>9469.08</v>
      </c>
      <c r="U162" s="80" t="str">
        <f t="shared" si="4"/>
        <v>32020</v>
      </c>
      <c r="V162" s="79" t="str">
        <f t="shared" si="5"/>
        <v>Acima de 120 dias</v>
      </c>
    </row>
    <row r="163" spans="1:22" x14ac:dyDescent="0.35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0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1">
        <v>11281.199999999999</v>
      </c>
      <c r="U163" s="80" t="str">
        <f t="shared" si="4"/>
        <v>112019</v>
      </c>
      <c r="V163" s="79" t="str">
        <f t="shared" si="5"/>
        <v>Acima de 120 dias</v>
      </c>
    </row>
    <row r="164" spans="1:22" x14ac:dyDescent="0.35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0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1">
        <v>9041.42</v>
      </c>
      <c r="U164" s="80" t="str">
        <f t="shared" si="4"/>
        <v>122019</v>
      </c>
      <c r="V164" s="79" t="str">
        <f t="shared" si="5"/>
        <v>Acima de 120 dias</v>
      </c>
    </row>
    <row r="165" spans="1:22" x14ac:dyDescent="0.35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0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1">
        <v>3284.95</v>
      </c>
      <c r="U165" s="80" t="str">
        <f t="shared" si="4"/>
        <v>122019</v>
      </c>
      <c r="V165" s="79" t="str">
        <f t="shared" si="5"/>
        <v>1 a 30 dias</v>
      </c>
    </row>
    <row r="166" spans="1:22" x14ac:dyDescent="0.35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0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1">
        <v>11967.900000000001</v>
      </c>
      <c r="U166" s="80" t="str">
        <f t="shared" si="4"/>
        <v>122019</v>
      </c>
      <c r="V166" s="79" t="str">
        <f t="shared" si="5"/>
        <v>Acima de 120 dias</v>
      </c>
    </row>
    <row r="167" spans="1:22" x14ac:dyDescent="0.35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0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1">
        <v>3889.48</v>
      </c>
      <c r="U167" s="80" t="str">
        <f t="shared" si="4"/>
        <v>22020</v>
      </c>
      <c r="V167" s="79" t="str">
        <f t="shared" si="5"/>
        <v>61 a 90 dias</v>
      </c>
    </row>
    <row r="168" spans="1:22" x14ac:dyDescent="0.35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0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1">
        <v>7739.25</v>
      </c>
      <c r="U168" s="80" t="str">
        <f t="shared" si="4"/>
        <v>112019</v>
      </c>
      <c r="V168" s="79" t="str">
        <f t="shared" si="5"/>
        <v>Acima de 120 dias</v>
      </c>
    </row>
    <row r="169" spans="1:22" x14ac:dyDescent="0.35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0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1">
        <v>14297.71</v>
      </c>
      <c r="U169" s="80" t="str">
        <f t="shared" si="4"/>
        <v>12020</v>
      </c>
      <c r="V169" s="79" t="str">
        <f t="shared" si="5"/>
        <v>Acima de 120 dias</v>
      </c>
    </row>
    <row r="170" spans="1:22" x14ac:dyDescent="0.35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0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1">
        <v>6479.18</v>
      </c>
      <c r="U170" s="80" t="str">
        <f t="shared" si="4"/>
        <v>122019</v>
      </c>
      <c r="V170" s="79" t="str">
        <f t="shared" si="5"/>
        <v>Acima de 120 dias</v>
      </c>
    </row>
    <row r="171" spans="1:22" x14ac:dyDescent="0.35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0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1">
        <v>20488.870000000003</v>
      </c>
      <c r="U171" s="80" t="str">
        <f t="shared" si="4"/>
        <v>122019</v>
      </c>
      <c r="V171" s="79" t="str">
        <f t="shared" si="5"/>
        <v>Acima de 120 dias</v>
      </c>
    </row>
    <row r="172" spans="1:22" x14ac:dyDescent="0.35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0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1">
        <v>6868.68</v>
      </c>
      <c r="U172" s="80" t="str">
        <f t="shared" si="4"/>
        <v>12020</v>
      </c>
      <c r="V172" s="79" t="str">
        <f t="shared" si="5"/>
        <v>Acima de 120 dias</v>
      </c>
    </row>
    <row r="173" spans="1:22" x14ac:dyDescent="0.35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0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1">
        <v>3194.86</v>
      </c>
      <c r="U173" s="80" t="str">
        <f t="shared" si="4"/>
        <v>22020</v>
      </c>
      <c r="V173" s="79" t="str">
        <f t="shared" si="5"/>
        <v>1 a 30 dias</v>
      </c>
    </row>
    <row r="174" spans="1:22" x14ac:dyDescent="0.35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0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1">
        <v>5530.04</v>
      </c>
      <c r="U174" s="80" t="str">
        <f t="shared" si="4"/>
        <v>112019</v>
      </c>
      <c r="V174" s="79" t="str">
        <f t="shared" si="5"/>
        <v>Acima de 120 dias</v>
      </c>
    </row>
    <row r="175" spans="1:22" x14ac:dyDescent="0.35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0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1">
        <v>7851.93</v>
      </c>
      <c r="U175" s="80" t="str">
        <f t="shared" si="4"/>
        <v>122019</v>
      </c>
      <c r="V175" s="79" t="str">
        <f t="shared" si="5"/>
        <v>Acima de 120 dias</v>
      </c>
    </row>
    <row r="176" spans="1:22" x14ac:dyDescent="0.35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0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1">
        <v>11765.07</v>
      </c>
      <c r="U176" s="80" t="str">
        <f t="shared" si="4"/>
        <v>122019</v>
      </c>
      <c r="V176" s="79" t="str">
        <f t="shared" si="5"/>
        <v>Acima de 120 dias</v>
      </c>
    </row>
    <row r="177" spans="1:22" x14ac:dyDescent="0.35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0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1">
        <v>4249.3999999999996</v>
      </c>
      <c r="U177" s="80" t="str">
        <f t="shared" si="4"/>
        <v>32020</v>
      </c>
      <c r="V177" s="79" t="str">
        <f t="shared" si="5"/>
        <v>31 a 60 dias</v>
      </c>
    </row>
    <row r="178" spans="1:22" x14ac:dyDescent="0.35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0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1">
        <v>4273.41</v>
      </c>
      <c r="U178" s="80" t="str">
        <f t="shared" si="4"/>
        <v>122019</v>
      </c>
      <c r="V178" s="79" t="str">
        <f t="shared" si="5"/>
        <v>Acima de 120 dias</v>
      </c>
    </row>
    <row r="179" spans="1:22" x14ac:dyDescent="0.35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0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1">
        <v>7064.5</v>
      </c>
      <c r="U179" s="80" t="str">
        <f t="shared" si="4"/>
        <v>122019</v>
      </c>
      <c r="V179" s="79" t="str">
        <f t="shared" si="5"/>
        <v>Acima de 120 dias</v>
      </c>
    </row>
    <row r="180" spans="1:22" x14ac:dyDescent="0.35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0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1">
        <v>5014.71</v>
      </c>
      <c r="U180" s="80" t="str">
        <f t="shared" si="4"/>
        <v>122019</v>
      </c>
      <c r="V180" s="79" t="str">
        <f t="shared" si="5"/>
        <v>Acima de 120 dias</v>
      </c>
    </row>
    <row r="181" spans="1:22" x14ac:dyDescent="0.35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0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1">
        <v>4305.2</v>
      </c>
      <c r="U181" s="80" t="str">
        <f t="shared" si="4"/>
        <v>22020</v>
      </c>
      <c r="V181" s="79" t="str">
        <f t="shared" si="5"/>
        <v>Acima de 120 dias</v>
      </c>
    </row>
    <row r="182" spans="1:22" x14ac:dyDescent="0.35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0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1">
        <v>6196.88</v>
      </c>
      <c r="U182" s="80" t="str">
        <f t="shared" si="4"/>
        <v>112019</v>
      </c>
      <c r="V182" s="79" t="str">
        <f t="shared" si="5"/>
        <v>Acima de 120 dias</v>
      </c>
    </row>
    <row r="183" spans="1:22" x14ac:dyDescent="0.35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0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1">
        <v>5323.71</v>
      </c>
      <c r="U183" s="80" t="str">
        <f t="shared" si="4"/>
        <v>122019</v>
      </c>
      <c r="V183" s="79" t="str">
        <f t="shared" si="5"/>
        <v>Acima de 120 dias</v>
      </c>
    </row>
    <row r="184" spans="1:22" x14ac:dyDescent="0.35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0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1">
        <v>5835.1200000000008</v>
      </c>
      <c r="U184" s="80" t="str">
        <f t="shared" si="4"/>
        <v>22020</v>
      </c>
      <c r="V184" s="79" t="str">
        <f t="shared" si="5"/>
        <v>Acima de 120 dias</v>
      </c>
    </row>
    <row r="185" spans="1:22" x14ac:dyDescent="0.35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0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1">
        <v>8054.46</v>
      </c>
      <c r="U185" s="80" t="str">
        <f t="shared" si="4"/>
        <v>22020</v>
      </c>
      <c r="V185" s="79" t="str">
        <f t="shared" si="5"/>
        <v>Acima de 120 dias</v>
      </c>
    </row>
    <row r="186" spans="1:22" x14ac:dyDescent="0.35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0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1">
        <v>17377.579999999998</v>
      </c>
      <c r="U186" s="80" t="str">
        <f t="shared" si="4"/>
        <v>22020</v>
      </c>
      <c r="V186" s="79" t="str">
        <f t="shared" si="5"/>
        <v>31 a 60 dias</v>
      </c>
    </row>
    <row r="187" spans="1:22" x14ac:dyDescent="0.35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0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1">
        <v>10509.04</v>
      </c>
      <c r="U187" s="80" t="str">
        <f t="shared" si="4"/>
        <v>22020</v>
      </c>
      <c r="V187" s="79" t="str">
        <f t="shared" si="5"/>
        <v>Acima de 120 dias</v>
      </c>
    </row>
    <row r="188" spans="1:22" x14ac:dyDescent="0.35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0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1">
        <v>16247.72</v>
      </c>
      <c r="U188" s="80" t="str">
        <f t="shared" si="4"/>
        <v>32020</v>
      </c>
      <c r="V188" s="79" t="str">
        <f t="shared" si="5"/>
        <v>Acima de 120 dias</v>
      </c>
    </row>
    <row r="189" spans="1:22" x14ac:dyDescent="0.35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0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1">
        <v>6460.1100000000006</v>
      </c>
      <c r="U189" s="80" t="str">
        <f t="shared" si="4"/>
        <v>112019</v>
      </c>
      <c r="V189" s="79" t="str">
        <f t="shared" si="5"/>
        <v>Acima de 120 dias</v>
      </c>
    </row>
    <row r="190" spans="1:22" x14ac:dyDescent="0.35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0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1">
        <v>7104.25</v>
      </c>
      <c r="U190" s="80" t="str">
        <f t="shared" si="4"/>
        <v>112019</v>
      </c>
      <c r="V190" s="79" t="str">
        <f t="shared" si="5"/>
        <v>Acima de 120 dias</v>
      </c>
    </row>
    <row r="191" spans="1:22" x14ac:dyDescent="0.35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0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1">
        <v>4127.34</v>
      </c>
      <c r="U191" s="80" t="str">
        <f t="shared" si="4"/>
        <v>12020</v>
      </c>
      <c r="V191" s="79" t="str">
        <f t="shared" si="5"/>
        <v>Acima de 120 dias</v>
      </c>
    </row>
    <row r="192" spans="1:22" x14ac:dyDescent="0.35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0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1">
        <v>10788.01</v>
      </c>
      <c r="U192" s="80" t="str">
        <f t="shared" si="4"/>
        <v>12020</v>
      </c>
      <c r="V192" s="79" t="str">
        <f t="shared" si="5"/>
        <v>Acima de 120 dias</v>
      </c>
    </row>
    <row r="193" spans="1:22" x14ac:dyDescent="0.35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0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1">
        <v>5306.2</v>
      </c>
      <c r="U193" s="80" t="str">
        <f t="shared" si="4"/>
        <v>12020</v>
      </c>
      <c r="V193" s="79" t="str">
        <f t="shared" si="5"/>
        <v>Acima de 120 dias</v>
      </c>
    </row>
    <row r="194" spans="1:22" x14ac:dyDescent="0.35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0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1">
        <v>8044.81</v>
      </c>
      <c r="U194" s="80" t="str">
        <f t="shared" ref="U194:U257" si="6">MONTH(D194)&amp;YEAR(D194)</f>
        <v>22020</v>
      </c>
      <c r="V194" s="79" t="str">
        <f t="shared" si="5"/>
        <v>Acima de 120 dias</v>
      </c>
    </row>
    <row r="195" spans="1:22" x14ac:dyDescent="0.35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0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1">
        <v>8913.2000000000007</v>
      </c>
      <c r="U195" s="80" t="str">
        <f t="shared" si="6"/>
        <v>12020</v>
      </c>
      <c r="V195" s="79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5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0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1">
        <v>17851.82</v>
      </c>
      <c r="U196" s="80" t="str">
        <f t="shared" si="6"/>
        <v>32020</v>
      </c>
      <c r="V196" s="79" t="str">
        <f t="shared" si="7"/>
        <v>Acima de 120 dias</v>
      </c>
    </row>
    <row r="197" spans="1:22" x14ac:dyDescent="0.35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0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1">
        <v>3182</v>
      </c>
      <c r="U197" s="80" t="str">
        <f t="shared" si="6"/>
        <v>112019</v>
      </c>
      <c r="V197" s="79" t="str">
        <f t="shared" si="7"/>
        <v>Acima de 120 dias</v>
      </c>
    </row>
    <row r="198" spans="1:22" x14ac:dyDescent="0.35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0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1">
        <v>7994</v>
      </c>
      <c r="U198" s="80" t="str">
        <f t="shared" si="6"/>
        <v>122019</v>
      </c>
      <c r="V198" s="79" t="str">
        <f t="shared" si="7"/>
        <v>Acima de 120 dias</v>
      </c>
    </row>
    <row r="199" spans="1:22" x14ac:dyDescent="0.35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0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1">
        <v>11044.970000000001</v>
      </c>
      <c r="U199" s="80" t="str">
        <f t="shared" si="6"/>
        <v>22020</v>
      </c>
      <c r="V199" s="79" t="str">
        <f t="shared" si="7"/>
        <v>Acima de 120 dias</v>
      </c>
    </row>
    <row r="200" spans="1:22" x14ac:dyDescent="0.35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0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1">
        <v>14207.07</v>
      </c>
      <c r="U200" s="80" t="str">
        <f t="shared" si="6"/>
        <v>22020</v>
      </c>
      <c r="V200" s="79" t="str">
        <f t="shared" si="7"/>
        <v>Acima de 120 dias</v>
      </c>
    </row>
    <row r="201" spans="1:22" x14ac:dyDescent="0.35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0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1">
        <v>5741.62</v>
      </c>
      <c r="U201" s="80" t="str">
        <f t="shared" si="6"/>
        <v>122019</v>
      </c>
      <c r="V201" s="79" t="str">
        <f t="shared" si="7"/>
        <v>61 a 90 dias</v>
      </c>
    </row>
    <row r="202" spans="1:22" x14ac:dyDescent="0.35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0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1">
        <v>4758.9799999999996</v>
      </c>
      <c r="U202" s="80" t="str">
        <f t="shared" si="6"/>
        <v>22020</v>
      </c>
      <c r="V202" s="79" t="str">
        <f t="shared" si="7"/>
        <v>Acima de 120 dias</v>
      </c>
    </row>
    <row r="203" spans="1:22" x14ac:dyDescent="0.35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0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1">
        <v>19095.47</v>
      </c>
      <c r="U203" s="80" t="str">
        <f t="shared" si="6"/>
        <v>32020</v>
      </c>
      <c r="V203" s="79" t="str">
        <f t="shared" si="7"/>
        <v>Acima de 120 dias</v>
      </c>
    </row>
    <row r="204" spans="1:22" x14ac:dyDescent="0.35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0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1">
        <v>4975.78</v>
      </c>
      <c r="U204" s="80" t="str">
        <f t="shared" si="6"/>
        <v>22020</v>
      </c>
      <c r="V204" s="79" t="str">
        <f t="shared" si="7"/>
        <v>1 a 30 dias</v>
      </c>
    </row>
    <row r="205" spans="1:22" x14ac:dyDescent="0.35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0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1">
        <v>3937.3500000000004</v>
      </c>
      <c r="U205" s="80" t="str">
        <f t="shared" si="6"/>
        <v>32020</v>
      </c>
      <c r="V205" s="79" t="str">
        <f t="shared" si="7"/>
        <v>Acima de 120 dias</v>
      </c>
    </row>
    <row r="206" spans="1:22" x14ac:dyDescent="0.35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0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1">
        <v>9457.0399999999991</v>
      </c>
      <c r="U206" s="80" t="str">
        <f t="shared" si="6"/>
        <v>22020</v>
      </c>
      <c r="V206" s="79" t="str">
        <f t="shared" si="7"/>
        <v>61 a 90 dias</v>
      </c>
    </row>
    <row r="207" spans="1:22" x14ac:dyDescent="0.35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0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1">
        <v>43439.14</v>
      </c>
      <c r="U207" s="80" t="str">
        <f t="shared" si="6"/>
        <v>12020</v>
      </c>
      <c r="V207" s="79" t="str">
        <f t="shared" si="7"/>
        <v>Acima de 120 dias</v>
      </c>
    </row>
    <row r="208" spans="1:22" x14ac:dyDescent="0.35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0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1">
        <v>8415.26</v>
      </c>
      <c r="U208" s="80" t="str">
        <f t="shared" si="6"/>
        <v>32020</v>
      </c>
      <c r="V208" s="79" t="str">
        <f t="shared" si="7"/>
        <v>Acima de 120 dias</v>
      </c>
    </row>
    <row r="209" spans="1:22" x14ac:dyDescent="0.35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0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0">
        <v>15499.31</v>
      </c>
      <c r="U209" s="80" t="str">
        <f t="shared" si="6"/>
        <v>112019</v>
      </c>
      <c r="V209" s="79" t="str">
        <f t="shared" si="7"/>
        <v>1 a 30 dias</v>
      </c>
    </row>
    <row r="210" spans="1:22" x14ac:dyDescent="0.35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0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1">
        <v>7819.74</v>
      </c>
      <c r="U210" s="80" t="str">
        <f t="shared" si="6"/>
        <v>122019</v>
      </c>
      <c r="V210" s="79" t="str">
        <f t="shared" si="7"/>
        <v>Acima de 120 dias</v>
      </c>
    </row>
    <row r="211" spans="1:22" x14ac:dyDescent="0.35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0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1">
        <v>12516.85</v>
      </c>
      <c r="U211" s="80" t="str">
        <f t="shared" si="6"/>
        <v>122019</v>
      </c>
      <c r="V211" s="79" t="str">
        <f t="shared" si="7"/>
        <v>Acima de 120 dias</v>
      </c>
    </row>
    <row r="212" spans="1:22" x14ac:dyDescent="0.35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0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1">
        <v>8528.75</v>
      </c>
      <c r="U212" s="80" t="str">
        <f t="shared" si="6"/>
        <v>12020</v>
      </c>
      <c r="V212" s="79" t="str">
        <f t="shared" si="7"/>
        <v>Acima de 120 dias</v>
      </c>
    </row>
    <row r="213" spans="1:22" x14ac:dyDescent="0.35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0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1">
        <v>24967.599999999999</v>
      </c>
      <c r="U213" s="80" t="str">
        <f t="shared" si="6"/>
        <v>12020</v>
      </c>
      <c r="V213" s="79" t="str">
        <f t="shared" si="7"/>
        <v>Acima de 120 dias</v>
      </c>
    </row>
    <row r="214" spans="1:22" x14ac:dyDescent="0.35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0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1">
        <v>9787.27</v>
      </c>
      <c r="U214" s="80" t="str">
        <f t="shared" si="6"/>
        <v>12020</v>
      </c>
      <c r="V214" s="79" t="str">
        <f t="shared" si="7"/>
        <v>Acima de 120 dias</v>
      </c>
    </row>
    <row r="215" spans="1:22" x14ac:dyDescent="0.35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0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1">
        <v>13125.7</v>
      </c>
      <c r="U215" s="80" t="str">
        <f t="shared" si="6"/>
        <v>12020</v>
      </c>
      <c r="V215" s="79" t="str">
        <f t="shared" si="7"/>
        <v>Acima de 120 dias</v>
      </c>
    </row>
    <row r="216" spans="1:22" x14ac:dyDescent="0.35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0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1">
        <v>12362.029999999999</v>
      </c>
      <c r="U216" s="80" t="str">
        <f t="shared" si="6"/>
        <v>22020</v>
      </c>
      <c r="V216" s="79" t="str">
        <f t="shared" si="7"/>
        <v>Acima de 120 dias</v>
      </c>
    </row>
    <row r="217" spans="1:22" x14ac:dyDescent="0.35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0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1">
        <v>9622.06</v>
      </c>
      <c r="U217" s="80" t="str">
        <f t="shared" si="6"/>
        <v>22020</v>
      </c>
      <c r="V217" s="79" t="str">
        <f t="shared" si="7"/>
        <v>Acima de 120 dias</v>
      </c>
    </row>
    <row r="218" spans="1:22" x14ac:dyDescent="0.35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0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1">
        <v>6398.87</v>
      </c>
      <c r="U218" s="80" t="str">
        <f t="shared" si="6"/>
        <v>32020</v>
      </c>
      <c r="V218" s="79" t="str">
        <f t="shared" si="7"/>
        <v>1 a 30 dias</v>
      </c>
    </row>
    <row r="219" spans="1:22" x14ac:dyDescent="0.35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0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1">
        <v>8384.61</v>
      </c>
      <c r="U219" s="80" t="str">
        <f t="shared" si="6"/>
        <v>32020</v>
      </c>
      <c r="V219" s="79" t="str">
        <f t="shared" si="7"/>
        <v>Acima de 120 dias</v>
      </c>
    </row>
    <row r="220" spans="1:22" x14ac:dyDescent="0.35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0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1">
        <v>3535.8199999999997</v>
      </c>
      <c r="U220" s="80" t="str">
        <f t="shared" si="6"/>
        <v>32020</v>
      </c>
      <c r="V220" s="79" t="str">
        <f t="shared" si="7"/>
        <v>Acima de 120 dias</v>
      </c>
    </row>
    <row r="221" spans="1:22" x14ac:dyDescent="0.35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0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1">
        <v>14362.86</v>
      </c>
      <c r="U221" s="80" t="str">
        <f t="shared" si="6"/>
        <v>112019</v>
      </c>
      <c r="V221" s="79" t="str">
        <f t="shared" si="7"/>
        <v>Acima de 120 dias</v>
      </c>
    </row>
    <row r="222" spans="1:22" x14ac:dyDescent="0.35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0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1">
        <v>6142.44</v>
      </c>
      <c r="U222" s="80" t="str">
        <f t="shared" si="6"/>
        <v>122019</v>
      </c>
      <c r="V222" s="79" t="str">
        <f t="shared" si="7"/>
        <v>Acima de 120 dias</v>
      </c>
    </row>
    <row r="223" spans="1:22" x14ac:dyDescent="0.35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0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1">
        <v>5994.11</v>
      </c>
      <c r="U223" s="80" t="str">
        <f t="shared" si="6"/>
        <v>12020</v>
      </c>
      <c r="V223" s="79" t="str">
        <f t="shared" si="7"/>
        <v>1 a 30 dias</v>
      </c>
    </row>
    <row r="224" spans="1:22" x14ac:dyDescent="0.35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0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1">
        <v>20781.419999999998</v>
      </c>
      <c r="U224" s="80" t="str">
        <f t="shared" si="6"/>
        <v>22020</v>
      </c>
      <c r="V224" s="79" t="str">
        <f t="shared" si="7"/>
        <v>Acima de 120 dias</v>
      </c>
    </row>
    <row r="225" spans="1:22" x14ac:dyDescent="0.35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0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1">
        <v>8166.4500000000007</v>
      </c>
      <c r="U225" s="80" t="str">
        <f t="shared" si="6"/>
        <v>22020</v>
      </c>
      <c r="V225" s="79" t="str">
        <f t="shared" si="7"/>
        <v>31 a 60 dias</v>
      </c>
    </row>
    <row r="226" spans="1:22" x14ac:dyDescent="0.35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0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1">
        <v>4635.8600000000006</v>
      </c>
      <c r="U226" s="80" t="str">
        <f t="shared" si="6"/>
        <v>22020</v>
      </c>
      <c r="V226" s="79" t="str">
        <f t="shared" si="7"/>
        <v>91 a 120 dias</v>
      </c>
    </row>
    <row r="227" spans="1:22" x14ac:dyDescent="0.35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0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1">
        <v>7786.11</v>
      </c>
      <c r="U227" s="80" t="str">
        <f t="shared" si="6"/>
        <v>112019</v>
      </c>
      <c r="V227" s="79" t="str">
        <f t="shared" si="7"/>
        <v>Acima de 120 dias</v>
      </c>
    </row>
    <row r="228" spans="1:22" x14ac:dyDescent="0.35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0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1">
        <v>6876.86</v>
      </c>
      <c r="U228" s="80" t="str">
        <f t="shared" si="6"/>
        <v>122019</v>
      </c>
      <c r="V228" s="79" t="str">
        <f t="shared" si="7"/>
        <v>Acima de 120 dias</v>
      </c>
    </row>
    <row r="229" spans="1:22" x14ac:dyDescent="0.35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0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1">
        <v>13668.789999999999</v>
      </c>
      <c r="U229" s="80" t="str">
        <f t="shared" si="6"/>
        <v>12020</v>
      </c>
      <c r="V229" s="79" t="str">
        <f t="shared" si="7"/>
        <v>Acima de 120 dias</v>
      </c>
    </row>
    <row r="230" spans="1:22" x14ac:dyDescent="0.35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0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1">
        <v>8520.3700000000008</v>
      </c>
      <c r="U230" s="80" t="str">
        <f t="shared" si="6"/>
        <v>22020</v>
      </c>
      <c r="V230" s="79" t="str">
        <f t="shared" si="7"/>
        <v>Acima de 120 dias</v>
      </c>
    </row>
    <row r="231" spans="1:22" x14ac:dyDescent="0.35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0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1">
        <v>11332.49</v>
      </c>
      <c r="U231" s="80" t="str">
        <f t="shared" si="6"/>
        <v>32020</v>
      </c>
      <c r="V231" s="79" t="str">
        <f t="shared" si="7"/>
        <v>Acima de 120 dias</v>
      </c>
    </row>
    <row r="232" spans="1:22" x14ac:dyDescent="0.35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0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1">
        <v>18867.37</v>
      </c>
      <c r="U232" s="80" t="str">
        <f t="shared" si="6"/>
        <v>22020</v>
      </c>
      <c r="V232" s="79" t="str">
        <f t="shared" si="7"/>
        <v>Acima de 120 dias</v>
      </c>
    </row>
    <row r="233" spans="1:22" x14ac:dyDescent="0.35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0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1">
        <v>13429.17</v>
      </c>
      <c r="U233" s="80" t="str">
        <f t="shared" si="6"/>
        <v>112019</v>
      </c>
      <c r="V233" s="79" t="str">
        <f t="shared" si="7"/>
        <v>1 a 30 dias</v>
      </c>
    </row>
    <row r="234" spans="1:22" x14ac:dyDescent="0.35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0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1">
        <v>4356.08</v>
      </c>
      <c r="U234" s="80" t="str">
        <f t="shared" si="6"/>
        <v>122019</v>
      </c>
      <c r="V234" s="79" t="str">
        <f t="shared" si="7"/>
        <v>Acima de 120 dias</v>
      </c>
    </row>
    <row r="235" spans="1:22" x14ac:dyDescent="0.35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0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1">
        <v>23124.71</v>
      </c>
      <c r="U235" s="80" t="str">
        <f t="shared" si="6"/>
        <v>32020</v>
      </c>
      <c r="V235" s="79" t="str">
        <f t="shared" si="7"/>
        <v>Acima de 120 dias</v>
      </c>
    </row>
    <row r="236" spans="1:22" x14ac:dyDescent="0.35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0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1">
        <v>8200.5400000000009</v>
      </c>
      <c r="U236" s="80" t="str">
        <f t="shared" si="6"/>
        <v>112019</v>
      </c>
      <c r="V236" s="79" t="str">
        <f t="shared" si="7"/>
        <v>Acima de 120 dias</v>
      </c>
    </row>
    <row r="237" spans="1:22" x14ac:dyDescent="0.35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0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1">
        <v>5459.44</v>
      </c>
      <c r="U237" s="80" t="str">
        <f t="shared" si="6"/>
        <v>112019</v>
      </c>
      <c r="V237" s="79" t="str">
        <f t="shared" si="7"/>
        <v>Acima de 120 dias</v>
      </c>
    </row>
    <row r="238" spans="1:22" x14ac:dyDescent="0.35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0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1">
        <v>12001.08</v>
      </c>
      <c r="U238" s="80" t="str">
        <f t="shared" si="6"/>
        <v>22020</v>
      </c>
      <c r="V238" s="79" t="str">
        <f t="shared" si="7"/>
        <v>Acima de 120 dias</v>
      </c>
    </row>
    <row r="239" spans="1:22" x14ac:dyDescent="0.35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0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1">
        <v>12930.76</v>
      </c>
      <c r="U239" s="80" t="str">
        <f t="shared" si="6"/>
        <v>22020</v>
      </c>
      <c r="V239" s="79" t="str">
        <f t="shared" si="7"/>
        <v>Acima de 120 dias</v>
      </c>
    </row>
    <row r="240" spans="1:22" x14ac:dyDescent="0.35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0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1">
        <v>16081.4</v>
      </c>
      <c r="U240" s="80" t="str">
        <f t="shared" si="6"/>
        <v>112019</v>
      </c>
      <c r="V240" s="79" t="str">
        <f t="shared" si="7"/>
        <v>Acima de 120 dias</v>
      </c>
    </row>
    <row r="241" spans="1:22" x14ac:dyDescent="0.35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0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1">
        <v>4083.3199999999997</v>
      </c>
      <c r="U241" s="80" t="str">
        <f t="shared" si="6"/>
        <v>112019</v>
      </c>
      <c r="V241" s="79" t="str">
        <f t="shared" si="7"/>
        <v>Acima de 120 dias</v>
      </c>
    </row>
    <row r="242" spans="1:22" x14ac:dyDescent="0.35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0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1">
        <v>4448.74</v>
      </c>
      <c r="U242" s="80" t="str">
        <f t="shared" si="6"/>
        <v>22020</v>
      </c>
      <c r="V242" s="79" t="str">
        <f t="shared" si="7"/>
        <v>Acima de 120 dias</v>
      </c>
    </row>
    <row r="243" spans="1:22" x14ac:dyDescent="0.35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0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1">
        <v>5808.43</v>
      </c>
      <c r="U243" s="80" t="str">
        <f t="shared" si="6"/>
        <v>32020</v>
      </c>
      <c r="V243" s="79" t="str">
        <f t="shared" si="7"/>
        <v>Acima de 120 dias</v>
      </c>
    </row>
    <row r="244" spans="1:22" x14ac:dyDescent="0.35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0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1">
        <v>6973.84</v>
      </c>
      <c r="U244" s="80" t="str">
        <f t="shared" si="6"/>
        <v>22020</v>
      </c>
      <c r="V244" s="79" t="str">
        <f t="shared" si="7"/>
        <v>Acima de 120 dias</v>
      </c>
    </row>
    <row r="245" spans="1:22" x14ac:dyDescent="0.35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0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1">
        <v>8321.3799999999992</v>
      </c>
      <c r="U245" s="80" t="str">
        <f t="shared" si="6"/>
        <v>12020</v>
      </c>
      <c r="V245" s="79" t="str">
        <f t="shared" si="7"/>
        <v>Acima de 120 dias</v>
      </c>
    </row>
    <row r="246" spans="1:22" x14ac:dyDescent="0.35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0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1">
        <v>7703.08</v>
      </c>
      <c r="U246" s="80" t="str">
        <f t="shared" si="6"/>
        <v>122019</v>
      </c>
      <c r="V246" s="79" t="str">
        <f t="shared" si="7"/>
        <v>Acima de 120 dias</v>
      </c>
    </row>
    <row r="247" spans="1:22" x14ac:dyDescent="0.35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0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1">
        <v>4425.95</v>
      </c>
      <c r="U247" s="80" t="str">
        <f t="shared" si="6"/>
        <v>12020</v>
      </c>
      <c r="V247" s="79" t="str">
        <f t="shared" si="7"/>
        <v>Acima de 120 dias</v>
      </c>
    </row>
    <row r="248" spans="1:22" x14ac:dyDescent="0.35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0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1">
        <v>2976.49</v>
      </c>
      <c r="U248" s="80" t="str">
        <f t="shared" si="6"/>
        <v>12020</v>
      </c>
      <c r="V248" s="79" t="str">
        <f t="shared" si="7"/>
        <v>1 a 30 dias</v>
      </c>
    </row>
    <row r="249" spans="1:22" x14ac:dyDescent="0.35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0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1">
        <v>8127.56</v>
      </c>
      <c r="U249" s="80" t="str">
        <f t="shared" si="6"/>
        <v>122019</v>
      </c>
      <c r="V249" s="79" t="str">
        <f t="shared" si="7"/>
        <v>Acima de 120 dias</v>
      </c>
    </row>
    <row r="250" spans="1:22" x14ac:dyDescent="0.35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0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1">
        <v>5591.4400000000005</v>
      </c>
      <c r="U250" s="80" t="str">
        <f t="shared" si="6"/>
        <v>122019</v>
      </c>
      <c r="V250" s="79" t="str">
        <f t="shared" si="7"/>
        <v>Acima de 120 dias</v>
      </c>
    </row>
    <row r="251" spans="1:22" x14ac:dyDescent="0.35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0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1">
        <v>3553.26</v>
      </c>
      <c r="U251" s="80" t="str">
        <f t="shared" si="6"/>
        <v>12020</v>
      </c>
      <c r="V251" s="79" t="str">
        <f t="shared" si="7"/>
        <v>Acima de 120 dias</v>
      </c>
    </row>
    <row r="252" spans="1:22" x14ac:dyDescent="0.35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0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1">
        <v>14240.949999999999</v>
      </c>
      <c r="U252" s="80" t="str">
        <f t="shared" si="6"/>
        <v>32020</v>
      </c>
      <c r="V252" s="79" t="str">
        <f t="shared" si="7"/>
        <v>Acima de 120 dias</v>
      </c>
    </row>
    <row r="253" spans="1:22" x14ac:dyDescent="0.35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0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1">
        <v>4083.33</v>
      </c>
      <c r="U253" s="80" t="str">
        <f t="shared" si="6"/>
        <v>22020</v>
      </c>
      <c r="V253" s="79" t="str">
        <f t="shared" si="7"/>
        <v>Acima de 120 dias</v>
      </c>
    </row>
    <row r="254" spans="1:22" x14ac:dyDescent="0.35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0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1">
        <v>13224.54</v>
      </c>
      <c r="U254" s="80" t="str">
        <f t="shared" si="6"/>
        <v>22020</v>
      </c>
      <c r="V254" s="79" t="str">
        <f t="shared" si="7"/>
        <v>Acima de 120 dias</v>
      </c>
    </row>
    <row r="255" spans="1:22" x14ac:dyDescent="0.35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0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1">
        <v>3189.67</v>
      </c>
      <c r="U255" s="80" t="str">
        <f t="shared" si="6"/>
        <v>22020</v>
      </c>
      <c r="V255" s="79" t="str">
        <f t="shared" si="7"/>
        <v>1 a 30 dias</v>
      </c>
    </row>
    <row r="256" spans="1:22" x14ac:dyDescent="0.35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0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1">
        <v>4643.49</v>
      </c>
      <c r="U256" s="80" t="str">
        <f t="shared" si="6"/>
        <v>112019</v>
      </c>
      <c r="V256" s="79" t="str">
        <f t="shared" si="7"/>
        <v>Acima de 120 dias</v>
      </c>
    </row>
    <row r="257" spans="1:22" x14ac:dyDescent="0.35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0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1">
        <v>4090.38</v>
      </c>
      <c r="U257" s="80" t="str">
        <f t="shared" si="6"/>
        <v>112019</v>
      </c>
      <c r="V257" s="79" t="str">
        <f t="shared" si="7"/>
        <v>1 a 30 dias</v>
      </c>
    </row>
    <row r="258" spans="1:22" x14ac:dyDescent="0.35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0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1">
        <v>10530.51</v>
      </c>
      <c r="U258" s="80" t="str">
        <f t="shared" ref="U258:U321" si="8">MONTH(D258)&amp;YEAR(D258)</f>
        <v>122019</v>
      </c>
      <c r="V258" s="79" t="str">
        <f t="shared" si="7"/>
        <v>1 a 30 dias</v>
      </c>
    </row>
    <row r="259" spans="1:22" x14ac:dyDescent="0.35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0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1">
        <v>7932.21</v>
      </c>
      <c r="U259" s="80" t="str">
        <f t="shared" si="8"/>
        <v>122019</v>
      </c>
      <c r="V259" s="79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5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0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1">
        <v>4796.8999999999996</v>
      </c>
      <c r="U260" s="80" t="str">
        <f t="shared" si="8"/>
        <v>12020</v>
      </c>
      <c r="V260" s="79" t="str">
        <f t="shared" si="9"/>
        <v>Acima de 120 dias</v>
      </c>
    </row>
    <row r="261" spans="1:22" x14ac:dyDescent="0.35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0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1">
        <v>9623.57</v>
      </c>
      <c r="U261" s="80" t="str">
        <f t="shared" si="8"/>
        <v>22020</v>
      </c>
      <c r="V261" s="79" t="str">
        <f t="shared" si="9"/>
        <v>Acima de 120 dias</v>
      </c>
    </row>
    <row r="262" spans="1:22" x14ac:dyDescent="0.35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0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1">
        <v>3930.94</v>
      </c>
      <c r="U262" s="80" t="str">
        <f t="shared" si="8"/>
        <v>122019</v>
      </c>
      <c r="V262" s="79" t="str">
        <f t="shared" si="9"/>
        <v>1 a 30 dias</v>
      </c>
    </row>
    <row r="263" spans="1:22" x14ac:dyDescent="0.35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0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1">
        <v>6539.33</v>
      </c>
      <c r="U263" s="80" t="str">
        <f t="shared" si="8"/>
        <v>112019</v>
      </c>
      <c r="V263" s="79" t="str">
        <f t="shared" si="9"/>
        <v>Acima de 120 dias</v>
      </c>
    </row>
    <row r="264" spans="1:22" x14ac:dyDescent="0.35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0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1">
        <v>12426.43</v>
      </c>
      <c r="U264" s="80" t="str">
        <f t="shared" si="8"/>
        <v>12020</v>
      </c>
      <c r="V264" s="79" t="str">
        <f t="shared" si="9"/>
        <v>Acima de 120 dias</v>
      </c>
    </row>
    <row r="265" spans="1:22" x14ac:dyDescent="0.35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0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1">
        <v>39875.18</v>
      </c>
      <c r="U265" s="80" t="str">
        <f t="shared" si="8"/>
        <v>42020</v>
      </c>
      <c r="V265" s="79" t="str">
        <f t="shared" si="9"/>
        <v>Acima de 120 dias</v>
      </c>
    </row>
    <row r="266" spans="1:22" x14ac:dyDescent="0.35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0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1">
        <v>299.3</v>
      </c>
      <c r="U266" s="80" t="str">
        <f t="shared" si="8"/>
        <v>122019</v>
      </c>
      <c r="V266" s="79" t="str">
        <f t="shared" si="9"/>
        <v>Acima de 120 dias</v>
      </c>
    </row>
    <row r="267" spans="1:22" x14ac:dyDescent="0.35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0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1">
        <v>7361.78</v>
      </c>
      <c r="U267" s="80" t="str">
        <f t="shared" si="8"/>
        <v>122019</v>
      </c>
      <c r="V267" s="79" t="str">
        <f t="shared" si="9"/>
        <v>Acima de 120 dias</v>
      </c>
    </row>
    <row r="268" spans="1:22" x14ac:dyDescent="0.35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0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1">
        <v>12296.17</v>
      </c>
      <c r="U268" s="80" t="str">
        <f t="shared" si="8"/>
        <v>32020</v>
      </c>
      <c r="V268" s="79" t="str">
        <f t="shared" si="9"/>
        <v>Acima de 120 dias</v>
      </c>
    </row>
    <row r="269" spans="1:22" x14ac:dyDescent="0.35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0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1">
        <v>13496.03</v>
      </c>
      <c r="U269" s="80" t="str">
        <f t="shared" si="8"/>
        <v>22020</v>
      </c>
      <c r="V269" s="79" t="str">
        <f t="shared" si="9"/>
        <v>Acima de 120 dias</v>
      </c>
    </row>
    <row r="270" spans="1:22" x14ac:dyDescent="0.35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0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1">
        <v>27028.5</v>
      </c>
      <c r="U270" s="80" t="str">
        <f t="shared" si="8"/>
        <v>22020</v>
      </c>
      <c r="V270" s="79" t="str">
        <f t="shared" si="9"/>
        <v>Acima de 120 dias</v>
      </c>
    </row>
    <row r="271" spans="1:22" x14ac:dyDescent="0.35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0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1">
        <v>10554.77</v>
      </c>
      <c r="U271" s="80" t="str">
        <f t="shared" si="8"/>
        <v>22020</v>
      </c>
      <c r="V271" s="79" t="str">
        <f t="shared" si="9"/>
        <v>Acima de 120 dias</v>
      </c>
    </row>
    <row r="272" spans="1:22" x14ac:dyDescent="0.35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0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1">
        <v>3692.04</v>
      </c>
      <c r="U272" s="80" t="str">
        <f t="shared" si="8"/>
        <v>32020</v>
      </c>
      <c r="V272" s="79" t="str">
        <f t="shared" si="9"/>
        <v>Acima de 120 dias</v>
      </c>
    </row>
    <row r="273" spans="1:22" x14ac:dyDescent="0.35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0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1">
        <v>5176</v>
      </c>
      <c r="U273" s="80" t="str">
        <f t="shared" si="8"/>
        <v>112019</v>
      </c>
      <c r="V273" s="79" t="str">
        <f t="shared" si="9"/>
        <v>Acima de 120 dias</v>
      </c>
    </row>
    <row r="274" spans="1:22" x14ac:dyDescent="0.35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0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1">
        <v>3672.92</v>
      </c>
      <c r="U274" s="80" t="str">
        <f t="shared" si="8"/>
        <v>122019</v>
      </c>
      <c r="V274" s="79" t="str">
        <f t="shared" si="9"/>
        <v>91 a 120 dias</v>
      </c>
    </row>
    <row r="275" spans="1:22" x14ac:dyDescent="0.35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0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1">
        <v>6929.51</v>
      </c>
      <c r="U275" s="80" t="str">
        <f t="shared" si="8"/>
        <v>12020</v>
      </c>
      <c r="V275" s="79" t="str">
        <f t="shared" si="9"/>
        <v>Acima de 120 dias</v>
      </c>
    </row>
    <row r="276" spans="1:22" x14ac:dyDescent="0.35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0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1">
        <v>9086.2900000000009</v>
      </c>
      <c r="U276" s="80" t="str">
        <f t="shared" si="8"/>
        <v>22020</v>
      </c>
      <c r="V276" s="79" t="str">
        <f t="shared" si="9"/>
        <v>Acima de 120 dias</v>
      </c>
    </row>
    <row r="277" spans="1:22" x14ac:dyDescent="0.35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0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1">
        <v>5045.88</v>
      </c>
      <c r="U277" s="80" t="str">
        <f t="shared" si="8"/>
        <v>22020</v>
      </c>
      <c r="V277" s="79" t="str">
        <f t="shared" si="9"/>
        <v>Acima de 120 dias</v>
      </c>
    </row>
    <row r="278" spans="1:22" x14ac:dyDescent="0.35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0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1">
        <v>12848.02</v>
      </c>
      <c r="U278" s="80" t="str">
        <f t="shared" si="8"/>
        <v>122019</v>
      </c>
      <c r="V278" s="79" t="str">
        <f t="shared" si="9"/>
        <v>Acima de 120 dias</v>
      </c>
    </row>
    <row r="279" spans="1:22" x14ac:dyDescent="0.35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0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1">
        <v>6010.38</v>
      </c>
      <c r="U279" s="80" t="str">
        <f t="shared" si="8"/>
        <v>122019</v>
      </c>
      <c r="V279" s="79" t="str">
        <f t="shared" si="9"/>
        <v>61 a 90 dias</v>
      </c>
    </row>
    <row r="280" spans="1:22" x14ac:dyDescent="0.35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0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1">
        <v>4954.8899999999994</v>
      </c>
      <c r="U280" s="80" t="str">
        <f t="shared" si="8"/>
        <v>22020</v>
      </c>
      <c r="V280" s="79" t="str">
        <f t="shared" si="9"/>
        <v>1 a 30 dias</v>
      </c>
    </row>
    <row r="281" spans="1:22" x14ac:dyDescent="0.35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0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1">
        <v>10136.76</v>
      </c>
      <c r="U281" s="80" t="str">
        <f t="shared" si="8"/>
        <v>22020</v>
      </c>
      <c r="V281" s="79" t="str">
        <f t="shared" si="9"/>
        <v>Acima de 120 dias</v>
      </c>
    </row>
    <row r="282" spans="1:22" x14ac:dyDescent="0.35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0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1">
        <v>16875.61</v>
      </c>
      <c r="U282" s="80" t="str">
        <f t="shared" si="8"/>
        <v>22020</v>
      </c>
      <c r="V282" s="79" t="str">
        <f t="shared" si="9"/>
        <v>Acima de 120 dias</v>
      </c>
    </row>
    <row r="283" spans="1:22" x14ac:dyDescent="0.35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0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1">
        <v>17295.29</v>
      </c>
      <c r="U283" s="80" t="str">
        <f t="shared" si="8"/>
        <v>22020</v>
      </c>
      <c r="V283" s="79" t="str">
        <f t="shared" si="9"/>
        <v>61 a 90 dias</v>
      </c>
    </row>
    <row r="284" spans="1:22" x14ac:dyDescent="0.35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0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1">
        <v>17827.53</v>
      </c>
      <c r="U284" s="80" t="str">
        <f t="shared" si="8"/>
        <v>122019</v>
      </c>
      <c r="V284" s="79" t="str">
        <f t="shared" si="9"/>
        <v>Acima de 120 dias</v>
      </c>
    </row>
    <row r="285" spans="1:22" x14ac:dyDescent="0.35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0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1">
        <v>12710.51</v>
      </c>
      <c r="U285" s="80" t="str">
        <f t="shared" si="8"/>
        <v>122019</v>
      </c>
      <c r="V285" s="79" t="str">
        <f t="shared" si="9"/>
        <v>Acima de 120 dias</v>
      </c>
    </row>
    <row r="286" spans="1:22" x14ac:dyDescent="0.35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0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1">
        <v>5012.1000000000004</v>
      </c>
      <c r="U286" s="80" t="str">
        <f t="shared" si="8"/>
        <v>122019</v>
      </c>
      <c r="V286" s="79" t="str">
        <f t="shared" si="9"/>
        <v>Acima de 120 dias</v>
      </c>
    </row>
    <row r="287" spans="1:22" x14ac:dyDescent="0.35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0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1">
        <v>4476.3600000000006</v>
      </c>
      <c r="U287" s="80" t="str">
        <f t="shared" si="8"/>
        <v>12020</v>
      </c>
      <c r="V287" s="79" t="str">
        <f t="shared" si="9"/>
        <v>31 a 60 dias</v>
      </c>
    </row>
    <row r="288" spans="1:22" x14ac:dyDescent="0.35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0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1">
        <v>12497.42</v>
      </c>
      <c r="U288" s="80" t="str">
        <f t="shared" si="8"/>
        <v>22020</v>
      </c>
      <c r="V288" s="79" t="str">
        <f t="shared" si="9"/>
        <v>Acima de 120 dias</v>
      </c>
    </row>
    <row r="289" spans="1:22" x14ac:dyDescent="0.35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0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1">
        <v>9576.43</v>
      </c>
      <c r="U289" s="80" t="str">
        <f t="shared" si="8"/>
        <v>22020</v>
      </c>
      <c r="V289" s="79" t="str">
        <f t="shared" si="9"/>
        <v>61 a 90 dias</v>
      </c>
    </row>
    <row r="290" spans="1:22" x14ac:dyDescent="0.35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0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1">
        <v>12414.08</v>
      </c>
      <c r="U290" s="80" t="str">
        <f t="shared" si="8"/>
        <v>122019</v>
      </c>
      <c r="V290" s="79" t="str">
        <f t="shared" si="9"/>
        <v>Acima de 120 dias</v>
      </c>
    </row>
    <row r="291" spans="1:22" x14ac:dyDescent="0.35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0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1">
        <v>15475.970000000001</v>
      </c>
      <c r="U291" s="80" t="str">
        <f t="shared" si="8"/>
        <v>122019</v>
      </c>
      <c r="V291" s="79" t="str">
        <f t="shared" si="9"/>
        <v>Acima de 120 dias</v>
      </c>
    </row>
    <row r="292" spans="1:22" x14ac:dyDescent="0.35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0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1">
        <v>3660.21</v>
      </c>
      <c r="U292" s="80" t="str">
        <f t="shared" si="8"/>
        <v>112019</v>
      </c>
      <c r="V292" s="79" t="str">
        <f t="shared" si="9"/>
        <v>Acima de 120 dias</v>
      </c>
    </row>
    <row r="293" spans="1:22" x14ac:dyDescent="0.35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0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1">
        <v>5761.3</v>
      </c>
      <c r="U293" s="80" t="str">
        <f t="shared" si="8"/>
        <v>112019</v>
      </c>
      <c r="V293" s="79" t="str">
        <f t="shared" si="9"/>
        <v>Acima de 120 dias</v>
      </c>
    </row>
    <row r="294" spans="1:22" x14ac:dyDescent="0.35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0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1">
        <v>7952.13</v>
      </c>
      <c r="U294" s="80" t="str">
        <f t="shared" si="8"/>
        <v>22020</v>
      </c>
      <c r="V294" s="79" t="str">
        <f t="shared" si="9"/>
        <v>Acima de 120 dias</v>
      </c>
    </row>
    <row r="295" spans="1:22" x14ac:dyDescent="0.35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0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1">
        <v>6242.76</v>
      </c>
      <c r="U295" s="80" t="str">
        <f t="shared" si="8"/>
        <v>22020</v>
      </c>
      <c r="V295" s="79" t="str">
        <f t="shared" si="9"/>
        <v>Acima de 120 dias</v>
      </c>
    </row>
    <row r="296" spans="1:22" x14ac:dyDescent="0.35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0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1">
        <v>6052.52</v>
      </c>
      <c r="U296" s="80" t="str">
        <f t="shared" si="8"/>
        <v>122019</v>
      </c>
      <c r="V296" s="79" t="str">
        <f t="shared" si="9"/>
        <v>Acima de 120 dias</v>
      </c>
    </row>
    <row r="297" spans="1:22" x14ac:dyDescent="0.35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0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1">
        <v>10388.459999999999</v>
      </c>
      <c r="U297" s="80" t="str">
        <f t="shared" si="8"/>
        <v>12020</v>
      </c>
      <c r="V297" s="79" t="str">
        <f t="shared" si="9"/>
        <v>Acima de 120 dias</v>
      </c>
    </row>
    <row r="298" spans="1:22" x14ac:dyDescent="0.35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0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1">
        <v>4609.3999999999996</v>
      </c>
      <c r="U298" s="80" t="str">
        <f t="shared" si="8"/>
        <v>12020</v>
      </c>
      <c r="V298" s="79" t="str">
        <f t="shared" si="9"/>
        <v>Acima de 120 dias</v>
      </c>
    </row>
    <row r="299" spans="1:22" x14ac:dyDescent="0.35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0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1">
        <v>13758.38</v>
      </c>
      <c r="U299" s="80" t="str">
        <f t="shared" si="8"/>
        <v>22020</v>
      </c>
      <c r="V299" s="79" t="str">
        <f t="shared" si="9"/>
        <v>Acima de 120 dias</v>
      </c>
    </row>
    <row r="300" spans="1:22" x14ac:dyDescent="0.35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0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1">
        <v>16176.400000000001</v>
      </c>
      <c r="U300" s="80" t="str">
        <f t="shared" si="8"/>
        <v>22020</v>
      </c>
      <c r="V300" s="79" t="str">
        <f t="shared" si="9"/>
        <v>Acima de 120 dias</v>
      </c>
    </row>
    <row r="301" spans="1:22" x14ac:dyDescent="0.35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0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1">
        <v>5214.58</v>
      </c>
      <c r="U301" s="80" t="str">
        <f t="shared" si="8"/>
        <v>122019</v>
      </c>
      <c r="V301" s="79" t="str">
        <f t="shared" si="9"/>
        <v>Acima de 120 dias</v>
      </c>
    </row>
    <row r="302" spans="1:22" x14ac:dyDescent="0.35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0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1">
        <v>11309.05</v>
      </c>
      <c r="U302" s="80" t="str">
        <f t="shared" si="8"/>
        <v>12020</v>
      </c>
      <c r="V302" s="79" t="str">
        <f t="shared" si="9"/>
        <v>Acima de 120 dias</v>
      </c>
    </row>
    <row r="303" spans="1:22" x14ac:dyDescent="0.35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0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1">
        <v>4676.82</v>
      </c>
      <c r="U303" s="80" t="str">
        <f t="shared" si="8"/>
        <v>22020</v>
      </c>
      <c r="V303" s="79" t="str">
        <f t="shared" si="9"/>
        <v>Acima de 120 dias</v>
      </c>
    </row>
    <row r="304" spans="1:22" x14ac:dyDescent="0.35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0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1">
        <v>6141.37</v>
      </c>
      <c r="U304" s="80" t="str">
        <f t="shared" si="8"/>
        <v>22020</v>
      </c>
      <c r="V304" s="79" t="str">
        <f t="shared" si="9"/>
        <v>Acima de 120 dias</v>
      </c>
    </row>
    <row r="305" spans="1:22" x14ac:dyDescent="0.35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0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1">
        <v>29339.14</v>
      </c>
      <c r="U305" s="80" t="str">
        <f t="shared" si="8"/>
        <v>22020</v>
      </c>
      <c r="V305" s="79" t="str">
        <f t="shared" si="9"/>
        <v>1 a 30 dias</v>
      </c>
    </row>
    <row r="306" spans="1:22" x14ac:dyDescent="0.35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0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1">
        <v>30022.14</v>
      </c>
      <c r="U306" s="80" t="str">
        <f t="shared" si="8"/>
        <v>12020</v>
      </c>
      <c r="V306" s="79" t="str">
        <f t="shared" si="9"/>
        <v>Acima de 120 dias</v>
      </c>
    </row>
    <row r="307" spans="1:22" x14ac:dyDescent="0.35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0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1">
        <v>13973.43</v>
      </c>
      <c r="U307" s="80" t="str">
        <f t="shared" si="8"/>
        <v>32020</v>
      </c>
      <c r="V307" s="79" t="str">
        <f t="shared" si="9"/>
        <v>Acima de 120 dias</v>
      </c>
    </row>
    <row r="308" spans="1:22" x14ac:dyDescent="0.35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0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1">
        <v>4385.78</v>
      </c>
      <c r="U308" s="80" t="str">
        <f t="shared" si="8"/>
        <v>22020</v>
      </c>
      <c r="V308" s="79" t="str">
        <f t="shared" si="9"/>
        <v>Acima de 120 dias</v>
      </c>
    </row>
    <row r="309" spans="1:22" x14ac:dyDescent="0.35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0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1">
        <v>22364.54</v>
      </c>
      <c r="U309" s="80" t="str">
        <f t="shared" si="8"/>
        <v>122019</v>
      </c>
      <c r="V309" s="79" t="str">
        <f t="shared" si="9"/>
        <v>1 a 30 dias</v>
      </c>
    </row>
    <row r="310" spans="1:22" x14ac:dyDescent="0.35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0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1">
        <v>8574.5399999999991</v>
      </c>
      <c r="U310" s="80" t="str">
        <f t="shared" si="8"/>
        <v>122019</v>
      </c>
      <c r="V310" s="79" t="str">
        <f t="shared" si="9"/>
        <v>31 a 60 dias</v>
      </c>
    </row>
    <row r="311" spans="1:22" x14ac:dyDescent="0.35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0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1">
        <v>6649.14</v>
      </c>
      <c r="U311" s="80" t="str">
        <f t="shared" si="8"/>
        <v>22020</v>
      </c>
      <c r="V311" s="79" t="str">
        <f t="shared" si="9"/>
        <v>Acima de 120 dias</v>
      </c>
    </row>
    <row r="312" spans="1:22" x14ac:dyDescent="0.35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0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1">
        <v>13280.64</v>
      </c>
      <c r="U312" s="80" t="str">
        <f t="shared" si="8"/>
        <v>52020</v>
      </c>
      <c r="V312" s="79" t="str">
        <f t="shared" si="9"/>
        <v>Acima de 120 dias</v>
      </c>
    </row>
    <row r="313" spans="1:22" x14ac:dyDescent="0.35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0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1">
        <v>3922.1400000000003</v>
      </c>
      <c r="U313" s="80" t="str">
        <f t="shared" si="8"/>
        <v>72020</v>
      </c>
      <c r="V313" s="79" t="str">
        <f t="shared" si="9"/>
        <v>91 a 120 dias</v>
      </c>
    </row>
    <row r="314" spans="1:22" x14ac:dyDescent="0.35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0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1">
        <v>3596.68</v>
      </c>
      <c r="U314" s="80" t="str">
        <f t="shared" si="8"/>
        <v>62020</v>
      </c>
      <c r="V314" s="79" t="str">
        <f t="shared" si="9"/>
        <v>Acima de 120 dias</v>
      </c>
    </row>
    <row r="315" spans="1:22" x14ac:dyDescent="0.35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0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1">
        <v>2570.5700000000002</v>
      </c>
      <c r="U315" s="80" t="str">
        <f t="shared" si="8"/>
        <v>72020</v>
      </c>
      <c r="V315" s="79" t="str">
        <f t="shared" si="9"/>
        <v>1 a 30 dias</v>
      </c>
    </row>
    <row r="316" spans="1:22" x14ac:dyDescent="0.35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0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1">
        <v>2253.85</v>
      </c>
      <c r="U316" s="80" t="str">
        <f t="shared" si="8"/>
        <v>102020</v>
      </c>
      <c r="V316" s="79" t="str">
        <f t="shared" si="9"/>
        <v>1 a 30 dias</v>
      </c>
    </row>
    <row r="317" spans="1:22" x14ac:dyDescent="0.35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0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1">
        <v>23190.69</v>
      </c>
      <c r="U317" s="80" t="str">
        <f t="shared" si="8"/>
        <v>82020</v>
      </c>
      <c r="V317" s="79" t="str">
        <f t="shared" si="9"/>
        <v>Acima de 120 dias</v>
      </c>
    </row>
    <row r="318" spans="1:22" x14ac:dyDescent="0.35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0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1">
        <v>4265.9400000000005</v>
      </c>
      <c r="U318" s="80" t="str">
        <f t="shared" si="8"/>
        <v>82020</v>
      </c>
      <c r="V318" s="79" t="str">
        <f t="shared" si="9"/>
        <v>1 a 30 dias</v>
      </c>
    </row>
    <row r="319" spans="1:22" x14ac:dyDescent="0.35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0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1">
        <v>2618.2400000000002</v>
      </c>
      <c r="U319" s="80" t="str">
        <f t="shared" si="8"/>
        <v>92020</v>
      </c>
      <c r="V319" s="79" t="str">
        <f t="shared" si="9"/>
        <v>61 a 90 dias</v>
      </c>
    </row>
    <row r="320" spans="1:22" x14ac:dyDescent="0.35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0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1">
        <v>1265.05</v>
      </c>
      <c r="U320" s="80" t="str">
        <f t="shared" si="8"/>
        <v>42020</v>
      </c>
      <c r="V320" s="79" t="str">
        <f t="shared" si="9"/>
        <v>Acima de 120 dias</v>
      </c>
    </row>
    <row r="321" spans="1:22" x14ac:dyDescent="0.35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0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1">
        <v>20895.05</v>
      </c>
      <c r="U321" s="80" t="str">
        <f t="shared" si="8"/>
        <v>72020</v>
      </c>
      <c r="V321" s="79" t="str">
        <f t="shared" si="9"/>
        <v>Acima de 120 dias</v>
      </c>
    </row>
    <row r="322" spans="1:22" x14ac:dyDescent="0.35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0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1">
        <v>4405.2300000000005</v>
      </c>
      <c r="U322" s="80" t="str">
        <f t="shared" ref="U322:U385" si="10">MONTH(D322)&amp;YEAR(D322)</f>
        <v>52020</v>
      </c>
      <c r="V322" s="79" t="str">
        <f t="shared" si="9"/>
        <v>61 a 90 dias</v>
      </c>
    </row>
    <row r="323" spans="1:22" x14ac:dyDescent="0.35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0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1">
        <v>10166.99</v>
      </c>
      <c r="U323" s="80" t="str">
        <f t="shared" si="10"/>
        <v>62020</v>
      </c>
      <c r="V323" s="79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5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0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1">
        <v>11382.45</v>
      </c>
      <c r="U324" s="80" t="str">
        <f t="shared" si="10"/>
        <v>72020</v>
      </c>
      <c r="V324" s="79" t="str">
        <f t="shared" si="11"/>
        <v>Acima de 120 dias</v>
      </c>
    </row>
    <row r="325" spans="1:22" x14ac:dyDescent="0.35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0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1">
        <v>3895.26</v>
      </c>
      <c r="U325" s="80" t="str">
        <f t="shared" si="10"/>
        <v>82020</v>
      </c>
      <c r="V325" s="79" t="str">
        <f t="shared" si="11"/>
        <v>Acima de 120 dias</v>
      </c>
    </row>
    <row r="326" spans="1:22" x14ac:dyDescent="0.35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0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1">
        <v>8428.7900000000009</v>
      </c>
      <c r="U326" s="80" t="str">
        <f t="shared" si="10"/>
        <v>92020</v>
      </c>
      <c r="V326" s="79" t="str">
        <f t="shared" si="11"/>
        <v>Acima de 120 dias</v>
      </c>
    </row>
    <row r="327" spans="1:22" x14ac:dyDescent="0.35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0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1">
        <v>9544.5</v>
      </c>
      <c r="U327" s="80" t="str">
        <f t="shared" si="10"/>
        <v>102020</v>
      </c>
      <c r="V327" s="79" t="str">
        <f t="shared" si="11"/>
        <v>61 a 90 dias</v>
      </c>
    </row>
    <row r="328" spans="1:22" x14ac:dyDescent="0.35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0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1">
        <v>8652.06</v>
      </c>
      <c r="U328" s="80" t="str">
        <f t="shared" si="10"/>
        <v>32020</v>
      </c>
      <c r="V328" s="79" t="str">
        <f t="shared" si="11"/>
        <v>31 a 60 dias</v>
      </c>
    </row>
    <row r="329" spans="1:22" x14ac:dyDescent="0.35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0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1">
        <v>9805.65</v>
      </c>
      <c r="U329" s="80" t="str">
        <f t="shared" si="10"/>
        <v>82020</v>
      </c>
      <c r="V329" s="79" t="str">
        <f t="shared" si="11"/>
        <v>31 a 60 dias</v>
      </c>
    </row>
    <row r="330" spans="1:22" x14ac:dyDescent="0.35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0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1">
        <v>9413</v>
      </c>
      <c r="U330" s="80" t="str">
        <f t="shared" si="10"/>
        <v>52020</v>
      </c>
      <c r="V330" s="79" t="str">
        <f t="shared" si="11"/>
        <v>61 a 90 dias</v>
      </c>
    </row>
    <row r="331" spans="1:22" x14ac:dyDescent="0.35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0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1">
        <v>5790.81</v>
      </c>
      <c r="U331" s="80" t="str">
        <f t="shared" si="10"/>
        <v>52020</v>
      </c>
      <c r="V331" s="79" t="str">
        <f t="shared" si="11"/>
        <v>Acima de 120 dias</v>
      </c>
    </row>
    <row r="332" spans="1:22" x14ac:dyDescent="0.35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0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1">
        <v>9899.36</v>
      </c>
      <c r="U332" s="80" t="str">
        <f t="shared" si="10"/>
        <v>72020</v>
      </c>
      <c r="V332" s="79" t="str">
        <f t="shared" si="11"/>
        <v>31 a 60 dias</v>
      </c>
    </row>
    <row r="333" spans="1:22" x14ac:dyDescent="0.35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0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1">
        <v>13233.68</v>
      </c>
      <c r="U333" s="80" t="str">
        <f t="shared" si="10"/>
        <v>72020</v>
      </c>
      <c r="V333" s="79" t="str">
        <f t="shared" si="11"/>
        <v>1 a 30 dias</v>
      </c>
    </row>
    <row r="334" spans="1:22" x14ac:dyDescent="0.35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0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1">
        <v>2509.64</v>
      </c>
      <c r="U334" s="80" t="str">
        <f t="shared" si="10"/>
        <v>72020</v>
      </c>
      <c r="V334" s="79" t="str">
        <f t="shared" si="11"/>
        <v>Acima de 120 dias</v>
      </c>
    </row>
    <row r="335" spans="1:22" x14ac:dyDescent="0.35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0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1">
        <v>4389.6399999999994</v>
      </c>
      <c r="U335" s="80" t="str">
        <f t="shared" si="10"/>
        <v>72020</v>
      </c>
      <c r="V335" s="79" t="str">
        <f t="shared" si="11"/>
        <v>31 a 60 dias</v>
      </c>
    </row>
    <row r="336" spans="1:22" x14ac:dyDescent="0.35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0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1">
        <v>9289.32</v>
      </c>
      <c r="U336" s="80" t="str">
        <f t="shared" si="10"/>
        <v>82020</v>
      </c>
      <c r="V336" s="79" t="str">
        <f t="shared" si="11"/>
        <v>61 a 90 dias</v>
      </c>
    </row>
    <row r="337" spans="1:22" x14ac:dyDescent="0.35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0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1">
        <v>14342.25</v>
      </c>
      <c r="U337" s="80" t="str">
        <f t="shared" si="10"/>
        <v>102020</v>
      </c>
      <c r="V337" s="79" t="str">
        <f t="shared" si="11"/>
        <v>61 a 90 dias</v>
      </c>
    </row>
    <row r="338" spans="1:22" x14ac:dyDescent="0.35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0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1">
        <v>10216.679999999998</v>
      </c>
      <c r="U338" s="80" t="str">
        <f t="shared" si="10"/>
        <v>52020</v>
      </c>
      <c r="V338" s="79" t="str">
        <f t="shared" si="11"/>
        <v>Acima de 120 dias</v>
      </c>
    </row>
    <row r="339" spans="1:22" x14ac:dyDescent="0.35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0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1">
        <v>3994.4100000000003</v>
      </c>
      <c r="U339" s="80" t="str">
        <f t="shared" si="10"/>
        <v>62020</v>
      </c>
      <c r="V339" s="79" t="str">
        <f t="shared" si="11"/>
        <v>Acima de 120 dias</v>
      </c>
    </row>
    <row r="340" spans="1:22" x14ac:dyDescent="0.35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0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1">
        <v>9824.34</v>
      </c>
      <c r="U340" s="80" t="str">
        <f t="shared" si="10"/>
        <v>92020</v>
      </c>
      <c r="V340" s="79" t="str">
        <f t="shared" si="11"/>
        <v>61 a 90 dias</v>
      </c>
    </row>
    <row r="341" spans="1:22" x14ac:dyDescent="0.35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0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1">
        <v>12917.64</v>
      </c>
      <c r="U341" s="80" t="str">
        <f t="shared" si="10"/>
        <v>82020</v>
      </c>
      <c r="V341" s="79" t="str">
        <f t="shared" si="11"/>
        <v>31 a 60 dias</v>
      </c>
    </row>
    <row r="342" spans="1:22" x14ac:dyDescent="0.35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0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1">
        <v>21638.879999999997</v>
      </c>
      <c r="U342" s="80" t="str">
        <f t="shared" si="10"/>
        <v>82020</v>
      </c>
      <c r="V342" s="79" t="str">
        <f t="shared" si="11"/>
        <v>Acima de 120 dias</v>
      </c>
    </row>
    <row r="343" spans="1:22" x14ac:dyDescent="0.35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0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1">
        <v>2192.41</v>
      </c>
      <c r="U343" s="80" t="str">
        <f t="shared" si="10"/>
        <v>82020</v>
      </c>
      <c r="V343" s="79" t="str">
        <f t="shared" si="11"/>
        <v>61 a 90 dias</v>
      </c>
    </row>
    <row r="344" spans="1:22" x14ac:dyDescent="0.35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0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1">
        <v>13789.79</v>
      </c>
      <c r="U344" s="80" t="str">
        <f t="shared" si="10"/>
        <v>92020</v>
      </c>
      <c r="V344" s="79" t="str">
        <f t="shared" si="11"/>
        <v>31 a 60 dias</v>
      </c>
    </row>
    <row r="345" spans="1:22" x14ac:dyDescent="0.35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0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1">
        <v>4402.3899999999994</v>
      </c>
      <c r="U345" s="80" t="str">
        <f t="shared" si="10"/>
        <v>82020</v>
      </c>
      <c r="V345" s="79" t="str">
        <f t="shared" si="11"/>
        <v>Acima de 120 dias</v>
      </c>
    </row>
    <row r="346" spans="1:22" x14ac:dyDescent="0.35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0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1">
        <v>1563.41</v>
      </c>
      <c r="U346" s="80" t="str">
        <f t="shared" si="10"/>
        <v>72020</v>
      </c>
      <c r="V346" s="79" t="str">
        <f t="shared" si="11"/>
        <v>31 a 60 dias</v>
      </c>
    </row>
    <row r="347" spans="1:22" x14ac:dyDescent="0.35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0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1">
        <v>7443.4000000000005</v>
      </c>
      <c r="U347" s="80" t="str">
        <f t="shared" si="10"/>
        <v>72020</v>
      </c>
      <c r="V347" s="79" t="str">
        <f t="shared" si="11"/>
        <v>Acima de 120 dias</v>
      </c>
    </row>
    <row r="348" spans="1:22" x14ac:dyDescent="0.35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0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1">
        <v>4993.13</v>
      </c>
      <c r="U348" s="80" t="str">
        <f t="shared" si="10"/>
        <v>82020</v>
      </c>
      <c r="V348" s="79" t="str">
        <f t="shared" si="11"/>
        <v>1 a 30 dias</v>
      </c>
    </row>
    <row r="349" spans="1:22" x14ac:dyDescent="0.35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0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1">
        <v>12392.83</v>
      </c>
      <c r="U349" s="80" t="str">
        <f t="shared" si="10"/>
        <v>72020</v>
      </c>
      <c r="V349" s="79" t="str">
        <f t="shared" si="11"/>
        <v>1 a 30 dias</v>
      </c>
    </row>
    <row r="350" spans="1:22" x14ac:dyDescent="0.35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0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1">
        <v>6094.46</v>
      </c>
      <c r="U350" s="80" t="str">
        <f t="shared" si="10"/>
        <v>92020</v>
      </c>
      <c r="V350" s="79" t="str">
        <f t="shared" si="11"/>
        <v>31 a 60 dias</v>
      </c>
    </row>
    <row r="351" spans="1:22" x14ac:dyDescent="0.35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0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1">
        <v>6379.91</v>
      </c>
      <c r="U351" s="80" t="str">
        <f t="shared" si="10"/>
        <v>72020</v>
      </c>
      <c r="V351" s="79" t="str">
        <f t="shared" si="11"/>
        <v>Acima de 120 dias</v>
      </c>
    </row>
    <row r="352" spans="1:22" x14ac:dyDescent="0.35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0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1">
        <v>2255.7600000000002</v>
      </c>
      <c r="U352" s="80" t="str">
        <f t="shared" si="10"/>
        <v>72020</v>
      </c>
      <c r="V352" s="79" t="str">
        <f t="shared" si="11"/>
        <v>1 a 30 dias</v>
      </c>
    </row>
    <row r="353" spans="1:22" x14ac:dyDescent="0.35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0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1">
        <v>2215.52</v>
      </c>
      <c r="U353" s="80" t="str">
        <f t="shared" si="10"/>
        <v>102020</v>
      </c>
      <c r="V353" s="79" t="str">
        <f t="shared" si="11"/>
        <v>1 a 30 dias</v>
      </c>
    </row>
    <row r="354" spans="1:22" x14ac:dyDescent="0.35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0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1">
        <v>6042.43</v>
      </c>
      <c r="U354" s="80" t="str">
        <f t="shared" si="10"/>
        <v>102020</v>
      </c>
      <c r="V354" s="79" t="str">
        <f t="shared" si="11"/>
        <v>1 a 30 dias</v>
      </c>
    </row>
    <row r="355" spans="1:22" x14ac:dyDescent="0.35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0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1">
        <v>2342.41</v>
      </c>
      <c r="U355" s="80" t="str">
        <f t="shared" si="10"/>
        <v>102020</v>
      </c>
      <c r="V355" s="79" t="str">
        <f t="shared" si="11"/>
        <v>31 a 60 dias</v>
      </c>
    </row>
    <row r="356" spans="1:22" x14ac:dyDescent="0.35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0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0">
        <v>9611.26</v>
      </c>
      <c r="U356" s="80" t="str">
        <f t="shared" si="10"/>
        <v>52020</v>
      </c>
      <c r="V356" s="79" t="str">
        <f t="shared" si="11"/>
        <v>1 a 30 dias</v>
      </c>
    </row>
    <row r="357" spans="1:22" x14ac:dyDescent="0.35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0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1">
        <v>21890.94</v>
      </c>
      <c r="U357" s="80" t="str">
        <f t="shared" si="10"/>
        <v>82020</v>
      </c>
      <c r="V357" s="79" t="str">
        <f t="shared" si="11"/>
        <v>1 a 30 dias</v>
      </c>
    </row>
    <row r="358" spans="1:22" x14ac:dyDescent="0.35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0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1">
        <v>8515.0299999999988</v>
      </c>
      <c r="U358" s="80" t="str">
        <f t="shared" si="10"/>
        <v>82020</v>
      </c>
      <c r="V358" s="79" t="str">
        <f t="shared" si="11"/>
        <v>1 a 30 dias</v>
      </c>
    </row>
    <row r="359" spans="1:22" x14ac:dyDescent="0.35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0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1">
        <v>4813.8500000000004</v>
      </c>
      <c r="U359" s="80" t="str">
        <f t="shared" si="10"/>
        <v>92020</v>
      </c>
      <c r="V359" s="79" t="str">
        <f t="shared" si="11"/>
        <v>Acima de 120 dias</v>
      </c>
    </row>
    <row r="360" spans="1:22" x14ac:dyDescent="0.35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0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1">
        <v>2969.83</v>
      </c>
      <c r="U360" s="80" t="str">
        <f t="shared" si="10"/>
        <v>82020</v>
      </c>
      <c r="V360" s="79" t="str">
        <f t="shared" si="11"/>
        <v>Acima de 120 dias</v>
      </c>
    </row>
    <row r="361" spans="1:22" x14ac:dyDescent="0.35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0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1">
        <v>8851.61</v>
      </c>
      <c r="U361" s="80" t="str">
        <f t="shared" si="10"/>
        <v>92020</v>
      </c>
      <c r="V361" s="79" t="str">
        <f t="shared" si="11"/>
        <v>61 a 90 dias</v>
      </c>
    </row>
    <row r="362" spans="1:22" x14ac:dyDescent="0.35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0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1">
        <v>542.62</v>
      </c>
      <c r="U362" s="80" t="str">
        <f t="shared" si="10"/>
        <v>32020</v>
      </c>
      <c r="V362" s="79" t="str">
        <f t="shared" si="11"/>
        <v>Acima de 120 dias</v>
      </c>
    </row>
    <row r="363" spans="1:22" x14ac:dyDescent="0.35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0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1">
        <v>575.48</v>
      </c>
      <c r="U363" s="80" t="str">
        <f t="shared" si="10"/>
        <v>32020</v>
      </c>
      <c r="V363" s="79" t="str">
        <f t="shared" si="11"/>
        <v>1 a 30 dias</v>
      </c>
    </row>
    <row r="364" spans="1:22" x14ac:dyDescent="0.35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0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1">
        <v>6984.47</v>
      </c>
      <c r="U364" s="80" t="str">
        <f t="shared" si="10"/>
        <v>42020</v>
      </c>
      <c r="V364" s="79" t="str">
        <f t="shared" si="11"/>
        <v>Acima de 120 dias</v>
      </c>
    </row>
    <row r="365" spans="1:22" x14ac:dyDescent="0.35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0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1">
        <v>7165.35</v>
      </c>
      <c r="U365" s="80" t="str">
        <f t="shared" si="10"/>
        <v>42020</v>
      </c>
      <c r="V365" s="79" t="str">
        <f t="shared" si="11"/>
        <v>61 a 90 dias</v>
      </c>
    </row>
    <row r="366" spans="1:22" x14ac:dyDescent="0.35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0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1">
        <v>3556.4</v>
      </c>
      <c r="U366" s="80" t="str">
        <f t="shared" si="10"/>
        <v>52020</v>
      </c>
      <c r="V366" s="79" t="str">
        <f t="shared" si="11"/>
        <v>Acima de 120 dias</v>
      </c>
    </row>
    <row r="367" spans="1:22" x14ac:dyDescent="0.35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0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1">
        <v>16884.400000000001</v>
      </c>
      <c r="U367" s="80" t="str">
        <f t="shared" si="10"/>
        <v>52020</v>
      </c>
      <c r="V367" s="79" t="str">
        <f t="shared" si="11"/>
        <v>Acima de 120 dias</v>
      </c>
    </row>
    <row r="368" spans="1:22" x14ac:dyDescent="0.35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0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1">
        <v>4584.7800000000007</v>
      </c>
      <c r="U368" s="80" t="str">
        <f t="shared" si="10"/>
        <v>102020</v>
      </c>
      <c r="V368" s="79" t="str">
        <f t="shared" si="11"/>
        <v>31 a 60 dias</v>
      </c>
    </row>
    <row r="369" spans="1:22" x14ac:dyDescent="0.35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0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1">
        <v>27049.78</v>
      </c>
      <c r="U369" s="80" t="str">
        <f t="shared" si="10"/>
        <v>82020</v>
      </c>
      <c r="V369" s="79" t="str">
        <f t="shared" si="11"/>
        <v>Acima de 120 dias</v>
      </c>
    </row>
    <row r="370" spans="1:22" x14ac:dyDescent="0.35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0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1">
        <v>7259.64</v>
      </c>
      <c r="U370" s="80" t="str">
        <f t="shared" si="10"/>
        <v>82020</v>
      </c>
      <c r="V370" s="79" t="str">
        <f t="shared" si="11"/>
        <v>1 a 30 dias</v>
      </c>
    </row>
    <row r="371" spans="1:22" x14ac:dyDescent="0.35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0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1">
        <v>6445.2</v>
      </c>
      <c r="U371" s="80" t="str">
        <f t="shared" si="10"/>
        <v>92020</v>
      </c>
      <c r="V371" s="79" t="str">
        <f t="shared" si="11"/>
        <v>91 a 120 dias</v>
      </c>
    </row>
    <row r="372" spans="1:22" x14ac:dyDescent="0.35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0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1">
        <v>7266.1900000000005</v>
      </c>
      <c r="U372" s="80" t="str">
        <f t="shared" si="10"/>
        <v>82020</v>
      </c>
      <c r="V372" s="79" t="str">
        <f t="shared" si="11"/>
        <v>61 a 90 dias</v>
      </c>
    </row>
    <row r="373" spans="1:22" x14ac:dyDescent="0.35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0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1">
        <v>6982.21</v>
      </c>
      <c r="U373" s="80" t="str">
        <f t="shared" si="10"/>
        <v>82020</v>
      </c>
      <c r="V373" s="79" t="str">
        <f t="shared" si="11"/>
        <v>Acima de 120 dias</v>
      </c>
    </row>
    <row r="374" spans="1:22" x14ac:dyDescent="0.35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0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1">
        <v>24169.93</v>
      </c>
      <c r="U374" s="80" t="str">
        <f t="shared" si="10"/>
        <v>102020</v>
      </c>
      <c r="V374" s="79" t="str">
        <f t="shared" si="11"/>
        <v>91 a 120 dias</v>
      </c>
    </row>
    <row r="375" spans="1:22" x14ac:dyDescent="0.35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0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1">
        <v>14448.2</v>
      </c>
      <c r="U375" s="80" t="str">
        <f t="shared" si="10"/>
        <v>42020</v>
      </c>
      <c r="V375" s="79" t="str">
        <f t="shared" si="11"/>
        <v>1 a 30 dias</v>
      </c>
    </row>
    <row r="376" spans="1:22" x14ac:dyDescent="0.35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0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1">
        <v>6830.11</v>
      </c>
      <c r="U376" s="80" t="str">
        <f t="shared" si="10"/>
        <v>92020</v>
      </c>
      <c r="V376" s="79" t="str">
        <f t="shared" si="11"/>
        <v>91 a 120 dias</v>
      </c>
    </row>
    <row r="377" spans="1:22" x14ac:dyDescent="0.35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0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1">
        <v>8577.18</v>
      </c>
      <c r="U377" s="80" t="str">
        <f t="shared" si="10"/>
        <v>52020</v>
      </c>
      <c r="V377" s="79" t="str">
        <f t="shared" si="11"/>
        <v>1 a 30 dias</v>
      </c>
    </row>
    <row r="378" spans="1:22" x14ac:dyDescent="0.35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0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1">
        <v>12605.67</v>
      </c>
      <c r="U378" s="80" t="str">
        <f t="shared" si="10"/>
        <v>82020</v>
      </c>
      <c r="V378" s="79" t="str">
        <f t="shared" si="11"/>
        <v>Acima de 120 dias</v>
      </c>
    </row>
    <row r="379" spans="1:22" x14ac:dyDescent="0.35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0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1">
        <v>2760.37</v>
      </c>
      <c r="U379" s="80" t="str">
        <f t="shared" si="10"/>
        <v>72020</v>
      </c>
      <c r="V379" s="79" t="str">
        <f t="shared" si="11"/>
        <v>Acima de 120 dias</v>
      </c>
    </row>
    <row r="380" spans="1:22" x14ac:dyDescent="0.35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0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1">
        <v>2500.8200000000002</v>
      </c>
      <c r="U380" s="80" t="str">
        <f t="shared" si="10"/>
        <v>72020</v>
      </c>
      <c r="V380" s="79" t="str">
        <f t="shared" si="11"/>
        <v>1 a 30 dias</v>
      </c>
    </row>
    <row r="381" spans="1:22" x14ac:dyDescent="0.35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0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1">
        <v>8975.4700000000012</v>
      </c>
      <c r="U381" s="80" t="str">
        <f t="shared" si="10"/>
        <v>82020</v>
      </c>
      <c r="V381" s="79" t="str">
        <f t="shared" si="11"/>
        <v>1 a 30 dias</v>
      </c>
    </row>
    <row r="382" spans="1:22" x14ac:dyDescent="0.35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0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1">
        <v>8824.81</v>
      </c>
      <c r="U382" s="80" t="str">
        <f t="shared" si="10"/>
        <v>92020</v>
      </c>
      <c r="V382" s="79" t="str">
        <f t="shared" si="11"/>
        <v>1 a 30 dias</v>
      </c>
    </row>
    <row r="383" spans="1:22" x14ac:dyDescent="0.35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0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1">
        <v>5195.26</v>
      </c>
      <c r="U383" s="80" t="str">
        <f t="shared" si="10"/>
        <v>32020</v>
      </c>
      <c r="V383" s="79" t="str">
        <f t="shared" si="11"/>
        <v>1 a 30 dias</v>
      </c>
    </row>
    <row r="384" spans="1:22" x14ac:dyDescent="0.35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0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1">
        <v>1669.54</v>
      </c>
      <c r="U384" s="80" t="str">
        <f t="shared" si="10"/>
        <v>32020</v>
      </c>
      <c r="V384" s="79" t="str">
        <f t="shared" si="11"/>
        <v>31 a 60 dias</v>
      </c>
    </row>
    <row r="385" spans="1:22" x14ac:dyDescent="0.35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0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1">
        <v>1797.81</v>
      </c>
      <c r="U385" s="80" t="str">
        <f t="shared" si="10"/>
        <v>52020</v>
      </c>
      <c r="V385" s="79" t="str">
        <f t="shared" si="11"/>
        <v>Acima de 120 dias</v>
      </c>
    </row>
    <row r="386" spans="1:22" x14ac:dyDescent="0.35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0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1">
        <v>32454.71</v>
      </c>
      <c r="U386" s="80" t="str">
        <f t="shared" ref="U386:U449" si="12">MONTH(D386)&amp;YEAR(D386)</f>
        <v>52020</v>
      </c>
      <c r="V386" s="79" t="str">
        <f t="shared" si="11"/>
        <v>61 a 90 dias</v>
      </c>
    </row>
    <row r="387" spans="1:22" x14ac:dyDescent="0.35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0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1">
        <v>2186.5299999999997</v>
      </c>
      <c r="U387" s="80" t="str">
        <f t="shared" si="12"/>
        <v>82020</v>
      </c>
      <c r="V387" s="79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5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0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1">
        <v>7699.91</v>
      </c>
      <c r="U388" s="80" t="str">
        <f t="shared" si="12"/>
        <v>82020</v>
      </c>
      <c r="V388" s="79" t="str">
        <f t="shared" si="13"/>
        <v>1 a 30 dias</v>
      </c>
    </row>
    <row r="389" spans="1:22" x14ac:dyDescent="0.35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0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1">
        <v>10533.76</v>
      </c>
      <c r="U389" s="80" t="str">
        <f t="shared" si="12"/>
        <v>72020</v>
      </c>
      <c r="V389" s="79" t="str">
        <f t="shared" si="13"/>
        <v>Acima de 120 dias</v>
      </c>
    </row>
    <row r="390" spans="1:22" x14ac:dyDescent="0.35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0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1">
        <v>14616.87</v>
      </c>
      <c r="U390" s="80" t="str">
        <f t="shared" si="12"/>
        <v>72020</v>
      </c>
      <c r="V390" s="79" t="str">
        <f t="shared" si="13"/>
        <v>Acima de 120 dias</v>
      </c>
    </row>
    <row r="391" spans="1:22" x14ac:dyDescent="0.35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0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1">
        <v>1824.99</v>
      </c>
      <c r="U391" s="80" t="str">
        <f t="shared" si="12"/>
        <v>72020</v>
      </c>
      <c r="V391" s="79" t="str">
        <f t="shared" si="13"/>
        <v>1 a 30 dias</v>
      </c>
    </row>
    <row r="392" spans="1:22" x14ac:dyDescent="0.35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0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1">
        <v>6332.58</v>
      </c>
      <c r="U392" s="80" t="str">
        <f t="shared" si="12"/>
        <v>72020</v>
      </c>
      <c r="V392" s="79" t="str">
        <f t="shared" si="13"/>
        <v>31 a 60 dias</v>
      </c>
    </row>
    <row r="393" spans="1:22" x14ac:dyDescent="0.35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0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1">
        <v>7827.74</v>
      </c>
      <c r="U393" s="80" t="str">
        <f t="shared" si="12"/>
        <v>72020</v>
      </c>
      <c r="V393" s="79" t="str">
        <f t="shared" si="13"/>
        <v>31 a 60 dias</v>
      </c>
    </row>
    <row r="394" spans="1:22" x14ac:dyDescent="0.35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0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1">
        <v>5027.12</v>
      </c>
      <c r="U394" s="80" t="str">
        <f t="shared" si="12"/>
        <v>72020</v>
      </c>
      <c r="V394" s="79" t="str">
        <f t="shared" si="13"/>
        <v>1 a 30 dias</v>
      </c>
    </row>
    <row r="395" spans="1:22" x14ac:dyDescent="0.35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0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1">
        <v>5911.49</v>
      </c>
      <c r="U395" s="80" t="str">
        <f t="shared" si="12"/>
        <v>82020</v>
      </c>
      <c r="V395" s="79" t="str">
        <f t="shared" si="13"/>
        <v>Acima de 120 dias</v>
      </c>
    </row>
    <row r="396" spans="1:22" x14ac:dyDescent="0.35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0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1">
        <v>4170.4799999999996</v>
      </c>
      <c r="U396" s="80" t="str">
        <f t="shared" si="12"/>
        <v>82020</v>
      </c>
      <c r="V396" s="79" t="str">
        <f t="shared" si="13"/>
        <v>Acima de 120 dias</v>
      </c>
    </row>
    <row r="397" spans="1:22" x14ac:dyDescent="0.35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0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1">
        <v>5108.72</v>
      </c>
      <c r="U397" s="80" t="str">
        <f t="shared" si="12"/>
        <v>82020</v>
      </c>
      <c r="V397" s="79" t="str">
        <f t="shared" si="13"/>
        <v>Acima de 120 dias</v>
      </c>
    </row>
    <row r="398" spans="1:22" x14ac:dyDescent="0.35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0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1">
        <v>12445.73</v>
      </c>
      <c r="U398" s="80" t="str">
        <f t="shared" si="12"/>
        <v>62020</v>
      </c>
      <c r="V398" s="79" t="str">
        <f t="shared" si="13"/>
        <v>Acima de 120 dias</v>
      </c>
    </row>
    <row r="399" spans="1:22" x14ac:dyDescent="0.35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0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1">
        <v>5745.01</v>
      </c>
      <c r="U399" s="80" t="str">
        <f t="shared" si="12"/>
        <v>82020</v>
      </c>
      <c r="V399" s="79" t="str">
        <f t="shared" si="13"/>
        <v>Acima de 120 dias</v>
      </c>
    </row>
    <row r="400" spans="1:22" x14ac:dyDescent="0.35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0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1">
        <v>8787.35</v>
      </c>
      <c r="U400" s="80" t="str">
        <f t="shared" si="12"/>
        <v>82020</v>
      </c>
      <c r="V400" s="79" t="str">
        <f t="shared" si="13"/>
        <v>Acima de 120 dias</v>
      </c>
    </row>
    <row r="401" spans="1:22" x14ac:dyDescent="0.35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0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1">
        <v>28047.51</v>
      </c>
      <c r="U401" s="80" t="str">
        <f t="shared" si="12"/>
        <v>82020</v>
      </c>
      <c r="V401" s="79" t="str">
        <f t="shared" si="13"/>
        <v>Acima de 120 dias</v>
      </c>
    </row>
    <row r="402" spans="1:22" x14ac:dyDescent="0.35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0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1">
        <v>2561.37</v>
      </c>
      <c r="U402" s="80" t="str">
        <f t="shared" si="12"/>
        <v>92020</v>
      </c>
      <c r="V402" s="79" t="str">
        <f t="shared" si="13"/>
        <v>1 a 30 dias</v>
      </c>
    </row>
    <row r="403" spans="1:22" x14ac:dyDescent="0.35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0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1">
        <v>4405.5</v>
      </c>
      <c r="U403" s="80" t="str">
        <f t="shared" si="12"/>
        <v>92020</v>
      </c>
      <c r="V403" s="79" t="str">
        <f t="shared" si="13"/>
        <v>Acima de 120 dias</v>
      </c>
    </row>
    <row r="404" spans="1:22" x14ac:dyDescent="0.35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0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0">
        <v>16893.009999999998</v>
      </c>
      <c r="U404" s="80" t="str">
        <f t="shared" si="12"/>
        <v>92020</v>
      </c>
      <c r="V404" s="79" t="str">
        <f t="shared" si="13"/>
        <v>1 a 30 dias</v>
      </c>
    </row>
    <row r="405" spans="1:22" x14ac:dyDescent="0.35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0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1">
        <v>467.87</v>
      </c>
      <c r="U405" s="80" t="str">
        <f t="shared" si="12"/>
        <v>32020</v>
      </c>
      <c r="V405" s="79" t="str">
        <f t="shared" si="13"/>
        <v>91 a 120 dias</v>
      </c>
    </row>
    <row r="406" spans="1:22" x14ac:dyDescent="0.35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0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1">
        <v>661.81</v>
      </c>
      <c r="U406" s="80" t="str">
        <f t="shared" si="12"/>
        <v>32020</v>
      </c>
      <c r="V406" s="79" t="str">
        <f t="shared" si="13"/>
        <v>Acima de 120 dias</v>
      </c>
    </row>
    <row r="407" spans="1:22" x14ac:dyDescent="0.35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0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1">
        <v>9336.9700000000012</v>
      </c>
      <c r="U407" s="80" t="str">
        <f t="shared" si="12"/>
        <v>52020</v>
      </c>
      <c r="V407" s="79" t="str">
        <f t="shared" si="13"/>
        <v>Acima de 120 dias</v>
      </c>
    </row>
    <row r="408" spans="1:22" x14ac:dyDescent="0.35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0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1">
        <v>6924.81</v>
      </c>
      <c r="U408" s="80" t="str">
        <f t="shared" si="12"/>
        <v>62020</v>
      </c>
      <c r="V408" s="79" t="str">
        <f t="shared" si="13"/>
        <v>61 a 90 dias</v>
      </c>
    </row>
    <row r="409" spans="1:22" x14ac:dyDescent="0.35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0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1">
        <v>16319.470000000001</v>
      </c>
      <c r="U409" s="80" t="str">
        <f t="shared" si="12"/>
        <v>52020</v>
      </c>
      <c r="V409" s="79" t="str">
        <f t="shared" si="13"/>
        <v>1 a 30 dias</v>
      </c>
    </row>
    <row r="410" spans="1:22" x14ac:dyDescent="0.35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0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1">
        <v>4354.57</v>
      </c>
      <c r="U410" s="80" t="str">
        <f t="shared" si="12"/>
        <v>72020</v>
      </c>
      <c r="V410" s="79" t="str">
        <f t="shared" si="13"/>
        <v>31 a 60 dias</v>
      </c>
    </row>
    <row r="411" spans="1:22" x14ac:dyDescent="0.35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0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1">
        <v>13894.439999999999</v>
      </c>
      <c r="U411" s="80" t="str">
        <f t="shared" si="12"/>
        <v>72020</v>
      </c>
      <c r="V411" s="79" t="str">
        <f t="shared" si="13"/>
        <v>61 a 90 dias</v>
      </c>
    </row>
    <row r="412" spans="1:22" x14ac:dyDescent="0.35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0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1">
        <v>4938.7</v>
      </c>
      <c r="U412" s="80" t="str">
        <f t="shared" si="12"/>
        <v>82020</v>
      </c>
      <c r="V412" s="79" t="str">
        <f t="shared" si="13"/>
        <v>1 a 30 dias</v>
      </c>
    </row>
    <row r="413" spans="1:22" x14ac:dyDescent="0.35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0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1">
        <v>2610.42</v>
      </c>
      <c r="U413" s="80" t="str">
        <f t="shared" si="12"/>
        <v>82020</v>
      </c>
      <c r="V413" s="79" t="str">
        <f t="shared" si="13"/>
        <v>61 a 90 dias</v>
      </c>
    </row>
    <row r="414" spans="1:22" x14ac:dyDescent="0.35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0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1">
        <v>3231.67</v>
      </c>
      <c r="U414" s="80" t="str">
        <f t="shared" si="12"/>
        <v>92020</v>
      </c>
      <c r="V414" s="79" t="str">
        <f t="shared" si="13"/>
        <v>Acima de 120 dias</v>
      </c>
    </row>
    <row r="415" spans="1:22" x14ac:dyDescent="0.35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0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1">
        <v>16731.32</v>
      </c>
      <c r="U415" s="80" t="str">
        <f t="shared" si="12"/>
        <v>102020</v>
      </c>
      <c r="V415" s="79" t="str">
        <f t="shared" si="13"/>
        <v>1 a 30 dias</v>
      </c>
    </row>
    <row r="416" spans="1:22" x14ac:dyDescent="0.35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0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1">
        <v>24995.57</v>
      </c>
      <c r="U416" s="80" t="str">
        <f t="shared" si="12"/>
        <v>92020</v>
      </c>
      <c r="V416" s="79" t="str">
        <f t="shared" si="13"/>
        <v>61 a 90 dias</v>
      </c>
    </row>
    <row r="417" spans="1:22" x14ac:dyDescent="0.35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0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1">
        <v>5045.6099999999997</v>
      </c>
      <c r="U417" s="80" t="str">
        <f t="shared" si="12"/>
        <v>82020</v>
      </c>
      <c r="V417" s="79" t="str">
        <f t="shared" si="13"/>
        <v>1 a 30 dias</v>
      </c>
    </row>
    <row r="418" spans="1:22" x14ac:dyDescent="0.35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0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1">
        <v>11370.4</v>
      </c>
      <c r="U418" s="80" t="str">
        <f t="shared" si="12"/>
        <v>92020</v>
      </c>
      <c r="V418" s="79" t="str">
        <f t="shared" si="13"/>
        <v>Acima de 120 dias</v>
      </c>
    </row>
    <row r="419" spans="1:22" x14ac:dyDescent="0.35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0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1">
        <v>889.21</v>
      </c>
      <c r="U419" s="80" t="str">
        <f t="shared" si="12"/>
        <v>32020</v>
      </c>
      <c r="V419" s="79" t="str">
        <f t="shared" si="13"/>
        <v>Acima de 120 dias</v>
      </c>
    </row>
    <row r="420" spans="1:22" x14ac:dyDescent="0.35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0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1">
        <v>4749.95</v>
      </c>
      <c r="U420" s="80" t="str">
        <f t="shared" si="12"/>
        <v>62020</v>
      </c>
      <c r="V420" s="79" t="str">
        <f t="shared" si="13"/>
        <v>Acima de 120 dias</v>
      </c>
    </row>
    <row r="421" spans="1:22" x14ac:dyDescent="0.35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0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1">
        <v>2157.17</v>
      </c>
      <c r="U421" s="80" t="str">
        <f t="shared" si="12"/>
        <v>62020</v>
      </c>
      <c r="V421" s="79" t="str">
        <f t="shared" si="13"/>
        <v>Acima de 120 dias</v>
      </c>
    </row>
    <row r="422" spans="1:22" x14ac:dyDescent="0.35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0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1">
        <v>4202.09</v>
      </c>
      <c r="U422" s="80" t="str">
        <f t="shared" si="12"/>
        <v>52020</v>
      </c>
      <c r="V422" s="79" t="str">
        <f t="shared" si="13"/>
        <v>61 a 90 dias</v>
      </c>
    </row>
    <row r="423" spans="1:22" x14ac:dyDescent="0.35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0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1">
        <v>2525.0499999999997</v>
      </c>
      <c r="U423" s="80" t="str">
        <f t="shared" si="12"/>
        <v>62020</v>
      </c>
      <c r="V423" s="79" t="str">
        <f t="shared" si="13"/>
        <v>Acima de 120 dias</v>
      </c>
    </row>
    <row r="424" spans="1:22" x14ac:dyDescent="0.35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0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1">
        <v>2138.2000000000003</v>
      </c>
      <c r="U424" s="80" t="str">
        <f t="shared" si="12"/>
        <v>82020</v>
      </c>
      <c r="V424" s="79" t="str">
        <f t="shared" si="13"/>
        <v>61 a 90 dias</v>
      </c>
    </row>
    <row r="425" spans="1:22" x14ac:dyDescent="0.35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0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1">
        <v>1500.07</v>
      </c>
      <c r="U425" s="80" t="str">
        <f t="shared" si="12"/>
        <v>42020</v>
      </c>
      <c r="V425" s="79" t="str">
        <f t="shared" si="13"/>
        <v>Acima de 120 dias</v>
      </c>
    </row>
    <row r="426" spans="1:22" x14ac:dyDescent="0.35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0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1">
        <v>10087.73</v>
      </c>
      <c r="U426" s="80" t="str">
        <f t="shared" si="12"/>
        <v>52020</v>
      </c>
      <c r="V426" s="79" t="str">
        <f t="shared" si="13"/>
        <v>1 a 30 dias</v>
      </c>
    </row>
    <row r="427" spans="1:22" x14ac:dyDescent="0.35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0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1">
        <v>5937.47</v>
      </c>
      <c r="U427" s="80" t="str">
        <f t="shared" si="12"/>
        <v>72020</v>
      </c>
      <c r="V427" s="79" t="str">
        <f t="shared" si="13"/>
        <v>Acima de 120 dias</v>
      </c>
    </row>
    <row r="428" spans="1:22" x14ac:dyDescent="0.35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0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1">
        <v>18451.259999999998</v>
      </c>
      <c r="U428" s="80" t="str">
        <f t="shared" si="12"/>
        <v>82020</v>
      </c>
      <c r="V428" s="79" t="str">
        <f t="shared" si="13"/>
        <v>1 a 30 dias</v>
      </c>
    </row>
    <row r="429" spans="1:22" x14ac:dyDescent="0.35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0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1">
        <v>2720.03</v>
      </c>
      <c r="U429" s="80" t="str">
        <f t="shared" si="12"/>
        <v>72020</v>
      </c>
      <c r="V429" s="79" t="str">
        <f t="shared" si="13"/>
        <v>31 a 60 dias</v>
      </c>
    </row>
    <row r="430" spans="1:22" x14ac:dyDescent="0.35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0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1">
        <v>12126</v>
      </c>
      <c r="U430" s="80" t="str">
        <f t="shared" si="12"/>
        <v>72020</v>
      </c>
      <c r="V430" s="79" t="str">
        <f t="shared" si="13"/>
        <v>Acima de 120 dias</v>
      </c>
    </row>
    <row r="431" spans="1:22" x14ac:dyDescent="0.35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0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1">
        <v>5931.55</v>
      </c>
      <c r="U431" s="80" t="str">
        <f t="shared" si="12"/>
        <v>92020</v>
      </c>
      <c r="V431" s="79" t="str">
        <f t="shared" si="13"/>
        <v>1 a 30 dias</v>
      </c>
    </row>
    <row r="432" spans="1:22" x14ac:dyDescent="0.35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0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1">
        <v>11842.07</v>
      </c>
      <c r="U432" s="80" t="str">
        <f t="shared" si="12"/>
        <v>102020</v>
      </c>
      <c r="V432" s="79" t="str">
        <f t="shared" si="13"/>
        <v>Acima de 120 dias</v>
      </c>
    </row>
    <row r="433" spans="1:22" x14ac:dyDescent="0.35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0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1">
        <v>13121.87</v>
      </c>
      <c r="U433" s="80" t="str">
        <f t="shared" si="12"/>
        <v>52020</v>
      </c>
      <c r="V433" s="79" t="str">
        <f t="shared" si="13"/>
        <v>Acima de 120 dias</v>
      </c>
    </row>
    <row r="434" spans="1:22" x14ac:dyDescent="0.35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0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1">
        <v>18204.120000000003</v>
      </c>
      <c r="U434" s="80" t="str">
        <f t="shared" si="12"/>
        <v>52020</v>
      </c>
      <c r="V434" s="79" t="str">
        <f t="shared" si="13"/>
        <v>Acima de 120 dias</v>
      </c>
    </row>
    <row r="435" spans="1:22" x14ac:dyDescent="0.35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0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1">
        <v>1610.56</v>
      </c>
      <c r="U435" s="80" t="str">
        <f t="shared" si="12"/>
        <v>52020</v>
      </c>
      <c r="V435" s="79" t="str">
        <f t="shared" si="13"/>
        <v>31 a 60 dias</v>
      </c>
    </row>
    <row r="436" spans="1:22" x14ac:dyDescent="0.35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0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1">
        <v>7310.07</v>
      </c>
      <c r="U436" s="80" t="str">
        <f t="shared" si="12"/>
        <v>72020</v>
      </c>
      <c r="V436" s="79" t="str">
        <f t="shared" si="13"/>
        <v>31 a 60 dias</v>
      </c>
    </row>
    <row r="437" spans="1:22" x14ac:dyDescent="0.35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0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1">
        <v>13907.53</v>
      </c>
      <c r="U437" s="80" t="str">
        <f t="shared" si="12"/>
        <v>82020</v>
      </c>
      <c r="V437" s="79" t="str">
        <f t="shared" si="13"/>
        <v>61 a 90 dias</v>
      </c>
    </row>
    <row r="438" spans="1:22" x14ac:dyDescent="0.35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0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1">
        <v>5168.37</v>
      </c>
      <c r="U438" s="80" t="str">
        <f t="shared" si="12"/>
        <v>82020</v>
      </c>
      <c r="V438" s="79" t="str">
        <f t="shared" si="13"/>
        <v>Acima de 120 dias</v>
      </c>
    </row>
    <row r="439" spans="1:22" x14ac:dyDescent="0.35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0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1">
        <v>5540.14</v>
      </c>
      <c r="U439" s="80" t="str">
        <f t="shared" si="12"/>
        <v>92020</v>
      </c>
      <c r="V439" s="79" t="str">
        <f t="shared" si="13"/>
        <v>1 a 30 dias</v>
      </c>
    </row>
    <row r="440" spans="1:22" x14ac:dyDescent="0.35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0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1">
        <v>4647.54</v>
      </c>
      <c r="U440" s="80" t="str">
        <f t="shared" si="12"/>
        <v>82020</v>
      </c>
      <c r="V440" s="79" t="str">
        <f t="shared" si="13"/>
        <v>31 a 60 dias</v>
      </c>
    </row>
    <row r="441" spans="1:22" x14ac:dyDescent="0.35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0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1">
        <v>5176.84</v>
      </c>
      <c r="U441" s="80" t="str">
        <f t="shared" si="12"/>
        <v>82020</v>
      </c>
      <c r="V441" s="79" t="str">
        <f t="shared" si="13"/>
        <v>31 a 60 dias</v>
      </c>
    </row>
    <row r="442" spans="1:22" x14ac:dyDescent="0.35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0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1">
        <v>9060.3700000000008</v>
      </c>
      <c r="U442" s="80" t="str">
        <f t="shared" si="12"/>
        <v>82020</v>
      </c>
      <c r="V442" s="79" t="str">
        <f t="shared" si="13"/>
        <v>61 a 90 dias</v>
      </c>
    </row>
    <row r="443" spans="1:22" x14ac:dyDescent="0.35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0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1">
        <v>10087.41</v>
      </c>
      <c r="U443" s="80" t="str">
        <f t="shared" si="12"/>
        <v>42020</v>
      </c>
      <c r="V443" s="79" t="str">
        <f t="shared" si="13"/>
        <v>Acima de 120 dias</v>
      </c>
    </row>
    <row r="444" spans="1:22" x14ac:dyDescent="0.35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0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1">
        <v>10861.18</v>
      </c>
      <c r="U444" s="80" t="str">
        <f t="shared" si="12"/>
        <v>52020</v>
      </c>
      <c r="V444" s="79" t="str">
        <f t="shared" si="13"/>
        <v>Acima de 120 dias</v>
      </c>
    </row>
    <row r="445" spans="1:22" x14ac:dyDescent="0.35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0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1">
        <v>2952.74</v>
      </c>
      <c r="U445" s="80" t="str">
        <f t="shared" si="12"/>
        <v>62020</v>
      </c>
      <c r="V445" s="79" t="str">
        <f t="shared" si="13"/>
        <v>Acima de 120 dias</v>
      </c>
    </row>
    <row r="446" spans="1:22" x14ac:dyDescent="0.35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0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1">
        <v>11098.32</v>
      </c>
      <c r="U446" s="80" t="str">
        <f t="shared" si="12"/>
        <v>92020</v>
      </c>
      <c r="V446" s="79" t="str">
        <f t="shared" si="13"/>
        <v>1 a 30 dias</v>
      </c>
    </row>
    <row r="447" spans="1:22" x14ac:dyDescent="0.35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0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1">
        <v>36634.33</v>
      </c>
      <c r="U447" s="80" t="str">
        <f t="shared" si="12"/>
        <v>42020</v>
      </c>
      <c r="V447" s="79" t="str">
        <f t="shared" si="13"/>
        <v>1 a 30 dias</v>
      </c>
    </row>
    <row r="448" spans="1:22" x14ac:dyDescent="0.35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0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1">
        <v>1897.9299999999998</v>
      </c>
      <c r="U448" s="80" t="str">
        <f t="shared" si="12"/>
        <v>72020</v>
      </c>
      <c r="V448" s="79" t="str">
        <f t="shared" si="13"/>
        <v>61 a 90 dias</v>
      </c>
    </row>
    <row r="449" spans="1:22" x14ac:dyDescent="0.35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0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1">
        <v>2855.23</v>
      </c>
      <c r="U449" s="80" t="str">
        <f t="shared" si="12"/>
        <v>52020</v>
      </c>
      <c r="V449" s="79" t="str">
        <f t="shared" si="13"/>
        <v>31 a 60 dias</v>
      </c>
    </row>
    <row r="450" spans="1:22" x14ac:dyDescent="0.35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0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1">
        <v>4757.63</v>
      </c>
      <c r="U450" s="80" t="str">
        <f t="shared" ref="U450:U513" si="14">MONTH(D450)&amp;YEAR(D450)</f>
        <v>102020</v>
      </c>
      <c r="V450" s="79" t="str">
        <f t="shared" si="13"/>
        <v>1 a 30 dias</v>
      </c>
    </row>
    <row r="451" spans="1:22" x14ac:dyDescent="0.35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0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1">
        <v>24095.22</v>
      </c>
      <c r="U451" s="80" t="str">
        <f t="shared" si="14"/>
        <v>62020</v>
      </c>
      <c r="V451" s="79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5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0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1">
        <v>2253.04</v>
      </c>
      <c r="U452" s="80" t="str">
        <f t="shared" si="14"/>
        <v>102020</v>
      </c>
      <c r="V452" s="79" t="str">
        <f t="shared" si="15"/>
        <v>1 a 30 dias</v>
      </c>
    </row>
    <row r="453" spans="1:22" x14ac:dyDescent="0.35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0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1">
        <v>6918.26</v>
      </c>
      <c r="U453" s="80" t="str">
        <f t="shared" si="14"/>
        <v>52020</v>
      </c>
      <c r="V453" s="79" t="str">
        <f t="shared" si="15"/>
        <v>Acima de 120 dias</v>
      </c>
    </row>
    <row r="454" spans="1:22" x14ac:dyDescent="0.35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0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1">
        <v>5542.9500000000007</v>
      </c>
      <c r="U454" s="80" t="str">
        <f t="shared" si="14"/>
        <v>82020</v>
      </c>
      <c r="V454" s="79" t="str">
        <f t="shared" si="15"/>
        <v>1 a 30 dias</v>
      </c>
    </row>
    <row r="455" spans="1:22" x14ac:dyDescent="0.35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0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1">
        <v>6133.19</v>
      </c>
      <c r="U455" s="80" t="str">
        <f t="shared" si="14"/>
        <v>82020</v>
      </c>
      <c r="V455" s="79" t="str">
        <f t="shared" si="15"/>
        <v>Acima de 120 dias</v>
      </c>
    </row>
    <row r="456" spans="1:22" x14ac:dyDescent="0.35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0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1">
        <v>762.31999999999994</v>
      </c>
      <c r="U456" s="80" t="str">
        <f t="shared" si="14"/>
        <v>42020</v>
      </c>
      <c r="V456" s="79" t="str">
        <f t="shared" si="15"/>
        <v>Acima de 120 dias</v>
      </c>
    </row>
    <row r="457" spans="1:22" x14ac:dyDescent="0.35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0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1">
        <v>2253.71</v>
      </c>
      <c r="U457" s="80" t="str">
        <f t="shared" si="14"/>
        <v>52020</v>
      </c>
      <c r="V457" s="79" t="str">
        <f t="shared" si="15"/>
        <v>61 a 90 dias</v>
      </c>
    </row>
    <row r="458" spans="1:22" x14ac:dyDescent="0.35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0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1">
        <v>14129.5</v>
      </c>
      <c r="U458" s="80" t="str">
        <f t="shared" si="14"/>
        <v>62020</v>
      </c>
      <c r="V458" s="79" t="str">
        <f t="shared" si="15"/>
        <v>Acima de 120 dias</v>
      </c>
    </row>
    <row r="459" spans="1:22" x14ac:dyDescent="0.35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0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1">
        <v>5889.06</v>
      </c>
      <c r="U459" s="80" t="str">
        <f t="shared" si="14"/>
        <v>52020</v>
      </c>
      <c r="V459" s="79" t="str">
        <f t="shared" si="15"/>
        <v>Acima de 120 dias</v>
      </c>
    </row>
    <row r="460" spans="1:22" x14ac:dyDescent="0.35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0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1">
        <v>10083.69</v>
      </c>
      <c r="U460" s="80" t="str">
        <f t="shared" si="14"/>
        <v>52020</v>
      </c>
      <c r="V460" s="79" t="str">
        <f t="shared" si="15"/>
        <v>31 a 60 dias</v>
      </c>
    </row>
    <row r="461" spans="1:22" x14ac:dyDescent="0.35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0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1">
        <v>19390.45</v>
      </c>
      <c r="U461" s="80" t="str">
        <f t="shared" si="14"/>
        <v>72020</v>
      </c>
      <c r="V461" s="79" t="str">
        <f t="shared" si="15"/>
        <v>Acima de 120 dias</v>
      </c>
    </row>
    <row r="462" spans="1:22" x14ac:dyDescent="0.35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0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1">
        <v>2315.4499999999998</v>
      </c>
      <c r="U462" s="80" t="str">
        <f t="shared" si="14"/>
        <v>72020</v>
      </c>
      <c r="V462" s="79" t="str">
        <f t="shared" si="15"/>
        <v>Acima de 120 dias</v>
      </c>
    </row>
    <row r="463" spans="1:22" x14ac:dyDescent="0.35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0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1">
        <v>5098.1099999999997</v>
      </c>
      <c r="U463" s="80" t="str">
        <f t="shared" si="14"/>
        <v>72020</v>
      </c>
      <c r="V463" s="79" t="str">
        <f t="shared" si="15"/>
        <v>1 a 30 dias</v>
      </c>
    </row>
    <row r="464" spans="1:22" x14ac:dyDescent="0.35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0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1">
        <v>5564.74</v>
      </c>
      <c r="U464" s="80" t="str">
        <f t="shared" si="14"/>
        <v>72020</v>
      </c>
      <c r="V464" s="79" t="str">
        <f t="shared" si="15"/>
        <v>Acima de 120 dias</v>
      </c>
    </row>
    <row r="465" spans="1:22" x14ac:dyDescent="0.35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0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1">
        <v>4736.96</v>
      </c>
      <c r="U465" s="80" t="str">
        <f t="shared" si="14"/>
        <v>92020</v>
      </c>
      <c r="V465" s="79" t="str">
        <f t="shared" si="15"/>
        <v>91 a 120 dias</v>
      </c>
    </row>
    <row r="466" spans="1:22" x14ac:dyDescent="0.35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0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1">
        <v>4167.5999999999995</v>
      </c>
      <c r="U466" s="80" t="str">
        <f t="shared" si="14"/>
        <v>72020</v>
      </c>
      <c r="V466" s="79" t="str">
        <f t="shared" si="15"/>
        <v>Acima de 120 dias</v>
      </c>
    </row>
    <row r="467" spans="1:22" x14ac:dyDescent="0.35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0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1">
        <v>9302.69</v>
      </c>
      <c r="U467" s="80" t="str">
        <f t="shared" si="14"/>
        <v>52020</v>
      </c>
      <c r="V467" s="79" t="str">
        <f t="shared" si="15"/>
        <v>Acima de 120 dias</v>
      </c>
    </row>
    <row r="468" spans="1:22" x14ac:dyDescent="0.35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0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1">
        <v>27271.32</v>
      </c>
      <c r="U468" s="80" t="str">
        <f t="shared" si="14"/>
        <v>72020</v>
      </c>
      <c r="V468" s="79" t="str">
        <f t="shared" si="15"/>
        <v>Acima de 120 dias</v>
      </c>
    </row>
    <row r="469" spans="1:22" x14ac:dyDescent="0.35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0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1">
        <v>5962.22</v>
      </c>
      <c r="U469" s="80" t="str">
        <f t="shared" si="14"/>
        <v>72020</v>
      </c>
      <c r="V469" s="79" t="str">
        <f t="shared" si="15"/>
        <v>Acima de 120 dias</v>
      </c>
    </row>
    <row r="470" spans="1:22" x14ac:dyDescent="0.35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0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1">
        <v>15796.03</v>
      </c>
      <c r="U470" s="80" t="str">
        <f t="shared" si="14"/>
        <v>72020</v>
      </c>
      <c r="V470" s="79" t="str">
        <f t="shared" si="15"/>
        <v>Acima de 120 dias</v>
      </c>
    </row>
    <row r="471" spans="1:22" x14ac:dyDescent="0.35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0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1">
        <v>14408.15</v>
      </c>
      <c r="U471" s="80" t="str">
        <f t="shared" si="14"/>
        <v>82020</v>
      </c>
      <c r="V471" s="79" t="str">
        <f t="shared" si="15"/>
        <v>1 a 30 dias</v>
      </c>
    </row>
    <row r="472" spans="1:22" x14ac:dyDescent="0.35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0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1">
        <v>2342.41</v>
      </c>
      <c r="U472" s="80" t="str">
        <f t="shared" si="14"/>
        <v>102020</v>
      </c>
      <c r="V472" s="79" t="str">
        <f t="shared" si="15"/>
        <v>31 a 60 dias</v>
      </c>
    </row>
    <row r="473" spans="1:22" x14ac:dyDescent="0.35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0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1">
        <v>12744.94</v>
      </c>
      <c r="U473" s="80" t="str">
        <f t="shared" si="14"/>
        <v>82020</v>
      </c>
      <c r="V473" s="79" t="str">
        <f t="shared" si="15"/>
        <v>Acima de 120 dias</v>
      </c>
    </row>
    <row r="474" spans="1:22" x14ac:dyDescent="0.35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0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1">
        <v>12137.46</v>
      </c>
      <c r="U474" s="80" t="str">
        <f t="shared" si="14"/>
        <v>92020</v>
      </c>
      <c r="V474" s="79" t="str">
        <f t="shared" si="15"/>
        <v>61 a 90 dias</v>
      </c>
    </row>
    <row r="475" spans="1:22" x14ac:dyDescent="0.35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0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1">
        <v>13180.630000000001</v>
      </c>
      <c r="U475" s="80" t="str">
        <f t="shared" si="14"/>
        <v>52020</v>
      </c>
      <c r="V475" s="79" t="str">
        <f t="shared" si="15"/>
        <v>Acima de 120 dias</v>
      </c>
    </row>
    <row r="476" spans="1:22" x14ac:dyDescent="0.35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0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1">
        <v>2516.19</v>
      </c>
      <c r="U476" s="80" t="str">
        <f t="shared" si="14"/>
        <v>92020</v>
      </c>
      <c r="V476" s="79" t="str">
        <f t="shared" si="15"/>
        <v>Acima de 120 dias</v>
      </c>
    </row>
    <row r="477" spans="1:22" x14ac:dyDescent="0.35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0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1">
        <v>14429.66</v>
      </c>
      <c r="U477" s="80" t="str">
        <f t="shared" si="14"/>
        <v>72020</v>
      </c>
      <c r="V477" s="79" t="str">
        <f t="shared" si="15"/>
        <v>61 a 90 dias</v>
      </c>
    </row>
    <row r="478" spans="1:22" x14ac:dyDescent="0.35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0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1">
        <v>2243.1</v>
      </c>
      <c r="U478" s="80" t="str">
        <f t="shared" si="14"/>
        <v>102020</v>
      </c>
      <c r="V478" s="79" t="str">
        <f t="shared" si="15"/>
        <v>1 a 30 dias</v>
      </c>
    </row>
    <row r="479" spans="1:22" x14ac:dyDescent="0.35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0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1">
        <v>6501.59</v>
      </c>
      <c r="U479" s="80" t="str">
        <f t="shared" si="14"/>
        <v>52020</v>
      </c>
      <c r="V479" s="79" t="str">
        <f t="shared" si="15"/>
        <v>31 a 60 dias</v>
      </c>
    </row>
    <row r="480" spans="1:22" x14ac:dyDescent="0.35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0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1">
        <v>19083.39</v>
      </c>
      <c r="U480" s="80" t="str">
        <f t="shared" si="14"/>
        <v>82020</v>
      </c>
      <c r="V480" s="79" t="str">
        <f t="shared" si="15"/>
        <v>31 a 60 dias</v>
      </c>
    </row>
    <row r="481" spans="1:22" x14ac:dyDescent="0.35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0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1">
        <v>13321.960000000001</v>
      </c>
      <c r="U481" s="80" t="str">
        <f t="shared" si="14"/>
        <v>92020</v>
      </c>
      <c r="V481" s="79" t="str">
        <f t="shared" si="15"/>
        <v>31 a 60 dias</v>
      </c>
    </row>
    <row r="482" spans="1:22" x14ac:dyDescent="0.35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0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1">
        <v>2291.48</v>
      </c>
      <c r="U482" s="80" t="str">
        <f t="shared" si="14"/>
        <v>52020</v>
      </c>
      <c r="V482" s="79" t="str">
        <f t="shared" si="15"/>
        <v>Acima de 120 dias</v>
      </c>
    </row>
    <row r="483" spans="1:22" x14ac:dyDescent="0.35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0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1">
        <v>2029.83</v>
      </c>
      <c r="U483" s="80" t="str">
        <f t="shared" si="14"/>
        <v>62020</v>
      </c>
      <c r="V483" s="79" t="str">
        <f t="shared" si="15"/>
        <v>Acima de 120 dias</v>
      </c>
    </row>
    <row r="484" spans="1:22" x14ac:dyDescent="0.35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0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1">
        <v>8636.9500000000007</v>
      </c>
      <c r="U484" s="80" t="str">
        <f t="shared" si="14"/>
        <v>52020</v>
      </c>
      <c r="V484" s="79" t="str">
        <f t="shared" si="15"/>
        <v>Acima de 120 dias</v>
      </c>
    </row>
    <row r="485" spans="1:22" x14ac:dyDescent="0.35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0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1">
        <v>48571.64</v>
      </c>
      <c r="U485" s="80" t="str">
        <f t="shared" si="14"/>
        <v>72020</v>
      </c>
      <c r="V485" s="79" t="str">
        <f t="shared" si="15"/>
        <v>Acima de 120 dias</v>
      </c>
    </row>
    <row r="486" spans="1:22" x14ac:dyDescent="0.35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0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1">
        <v>15715.18</v>
      </c>
      <c r="U486" s="80" t="str">
        <f t="shared" si="14"/>
        <v>72020</v>
      </c>
      <c r="V486" s="79" t="str">
        <f t="shared" si="15"/>
        <v>Acima de 120 dias</v>
      </c>
    </row>
    <row r="487" spans="1:22" x14ac:dyDescent="0.35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0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1">
        <v>5110</v>
      </c>
      <c r="U487" s="80" t="str">
        <f t="shared" si="14"/>
        <v>82020</v>
      </c>
      <c r="V487" s="79" t="str">
        <f t="shared" si="15"/>
        <v>Acima de 120 dias</v>
      </c>
    </row>
    <row r="488" spans="1:22" x14ac:dyDescent="0.35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0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1">
        <v>4769.6099999999997</v>
      </c>
      <c r="U488" s="80" t="str">
        <f t="shared" si="14"/>
        <v>92020</v>
      </c>
      <c r="V488" s="79" t="str">
        <f t="shared" si="15"/>
        <v>61 a 90 dias</v>
      </c>
    </row>
    <row r="489" spans="1:22" x14ac:dyDescent="0.35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0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1">
        <v>11526.09</v>
      </c>
      <c r="U489" s="80" t="str">
        <f t="shared" si="14"/>
        <v>102020</v>
      </c>
      <c r="V489" s="79" t="str">
        <f t="shared" si="15"/>
        <v>1 a 30 dias</v>
      </c>
    </row>
    <row r="490" spans="1:22" x14ac:dyDescent="0.35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0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1">
        <v>1954.03</v>
      </c>
      <c r="U490" s="80" t="str">
        <f t="shared" si="14"/>
        <v>52020</v>
      </c>
      <c r="V490" s="79" t="str">
        <f t="shared" si="15"/>
        <v>91 a 120 dias</v>
      </c>
    </row>
    <row r="491" spans="1:22" x14ac:dyDescent="0.35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0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1">
        <v>8890.25</v>
      </c>
      <c r="U491" s="80" t="str">
        <f t="shared" si="14"/>
        <v>92020</v>
      </c>
      <c r="V491" s="79" t="str">
        <f t="shared" si="15"/>
        <v>1 a 30 dias</v>
      </c>
    </row>
    <row r="492" spans="1:22" x14ac:dyDescent="0.35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0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1">
        <v>23862.75</v>
      </c>
      <c r="U492" s="80" t="str">
        <f t="shared" si="14"/>
        <v>72020</v>
      </c>
      <c r="V492" s="79" t="str">
        <f t="shared" si="15"/>
        <v>Acima de 120 dias</v>
      </c>
    </row>
    <row r="493" spans="1:22" x14ac:dyDescent="0.35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0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1">
        <v>11587.79</v>
      </c>
      <c r="U493" s="80" t="str">
        <f t="shared" si="14"/>
        <v>62020</v>
      </c>
      <c r="V493" s="79" t="str">
        <f t="shared" si="15"/>
        <v>1 a 30 dias</v>
      </c>
    </row>
    <row r="494" spans="1:22" x14ac:dyDescent="0.35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0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1">
        <v>8516.57</v>
      </c>
      <c r="U494" s="80" t="str">
        <f t="shared" si="14"/>
        <v>82020</v>
      </c>
      <c r="V494" s="79" t="str">
        <f t="shared" si="15"/>
        <v>61 a 90 dias</v>
      </c>
    </row>
    <row r="495" spans="1:22" x14ac:dyDescent="0.35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0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1">
        <v>5722.62</v>
      </c>
      <c r="U495" s="80" t="str">
        <f t="shared" si="14"/>
        <v>82020</v>
      </c>
      <c r="V495" s="79" t="str">
        <f t="shared" si="15"/>
        <v>Acima de 120 dias</v>
      </c>
    </row>
    <row r="496" spans="1:22" x14ac:dyDescent="0.35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0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1">
        <v>2985.44</v>
      </c>
      <c r="U496" s="80" t="str">
        <f t="shared" si="14"/>
        <v>82020</v>
      </c>
      <c r="V496" s="79" t="str">
        <f t="shared" si="15"/>
        <v>61 a 90 dias</v>
      </c>
    </row>
    <row r="497" spans="1:22" x14ac:dyDescent="0.35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0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1">
        <v>26614.23</v>
      </c>
      <c r="U497" s="80" t="str">
        <f t="shared" si="14"/>
        <v>82020</v>
      </c>
      <c r="V497" s="79" t="str">
        <f t="shared" si="15"/>
        <v>1 a 30 dias</v>
      </c>
    </row>
    <row r="498" spans="1:22" x14ac:dyDescent="0.35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0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1">
        <v>10657.13</v>
      </c>
      <c r="U498" s="80" t="str">
        <f t="shared" si="14"/>
        <v>82020</v>
      </c>
      <c r="V498" s="79" t="str">
        <f t="shared" si="15"/>
        <v>Acima de 120 dias</v>
      </c>
    </row>
    <row r="499" spans="1:22" x14ac:dyDescent="0.35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0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1">
        <v>5221.78</v>
      </c>
      <c r="U499" s="80" t="str">
        <f t="shared" si="14"/>
        <v>82020</v>
      </c>
      <c r="V499" s="79" t="str">
        <f t="shared" si="15"/>
        <v>61 a 90 dias</v>
      </c>
    </row>
    <row r="500" spans="1:22" x14ac:dyDescent="0.35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0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1">
        <v>16461.05</v>
      </c>
      <c r="U500" s="80" t="str">
        <f t="shared" si="14"/>
        <v>92020</v>
      </c>
      <c r="V500" s="79" t="str">
        <f t="shared" si="15"/>
        <v>Acima de 120 dias</v>
      </c>
    </row>
    <row r="501" spans="1:22" x14ac:dyDescent="0.35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0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1">
        <v>3778.13</v>
      </c>
      <c r="U501" s="80" t="str">
        <f t="shared" si="14"/>
        <v>92020</v>
      </c>
      <c r="V501" s="79" t="str">
        <f t="shared" si="15"/>
        <v>1 a 30 dias</v>
      </c>
    </row>
    <row r="502" spans="1:22" x14ac:dyDescent="0.35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0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1">
        <v>2334.16</v>
      </c>
      <c r="U502" s="80" t="str">
        <f t="shared" si="14"/>
        <v>102020</v>
      </c>
      <c r="V502" s="79" t="str">
        <f t="shared" si="15"/>
        <v>61 a 90 dias</v>
      </c>
    </row>
    <row r="503" spans="1:22" x14ac:dyDescent="0.35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0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1">
        <v>12090.41</v>
      </c>
      <c r="U503" s="80" t="str">
        <f t="shared" si="14"/>
        <v>52020</v>
      </c>
      <c r="V503" s="79" t="str">
        <f t="shared" si="15"/>
        <v>Acima de 120 dias</v>
      </c>
    </row>
    <row r="504" spans="1:22" x14ac:dyDescent="0.35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0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1">
        <v>7915.3899999999994</v>
      </c>
      <c r="U504" s="80" t="str">
        <f t="shared" si="14"/>
        <v>82020</v>
      </c>
      <c r="V504" s="79" t="str">
        <f t="shared" si="15"/>
        <v>Acima de 120 dias</v>
      </c>
    </row>
    <row r="505" spans="1:22" x14ac:dyDescent="0.35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0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1">
        <v>10053.82</v>
      </c>
      <c r="U505" s="80" t="str">
        <f t="shared" si="14"/>
        <v>72020</v>
      </c>
      <c r="V505" s="79" t="str">
        <f t="shared" si="15"/>
        <v>Acima de 120 dias</v>
      </c>
    </row>
    <row r="506" spans="1:22" x14ac:dyDescent="0.35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0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1">
        <v>19266.740000000002</v>
      </c>
      <c r="U506" s="80" t="str">
        <f t="shared" si="14"/>
        <v>82020</v>
      </c>
      <c r="V506" s="79" t="str">
        <f t="shared" si="15"/>
        <v>1 a 30 dias</v>
      </c>
    </row>
    <row r="507" spans="1:22" x14ac:dyDescent="0.35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0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1">
        <v>6360.7</v>
      </c>
      <c r="U507" s="80" t="str">
        <f t="shared" si="14"/>
        <v>92020</v>
      </c>
      <c r="V507" s="79" t="str">
        <f t="shared" si="15"/>
        <v>31 a 60 dias</v>
      </c>
    </row>
    <row r="508" spans="1:22" x14ac:dyDescent="0.35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0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1">
        <v>2300.42</v>
      </c>
      <c r="U508" s="80" t="str">
        <f t="shared" si="14"/>
        <v>102020</v>
      </c>
      <c r="V508" s="79" t="str">
        <f t="shared" si="15"/>
        <v>1 a 30 dias</v>
      </c>
    </row>
    <row r="509" spans="1:22" x14ac:dyDescent="0.35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0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1">
        <v>10005.119999999999</v>
      </c>
      <c r="U509" s="80" t="str">
        <f t="shared" si="14"/>
        <v>72020</v>
      </c>
      <c r="V509" s="79" t="str">
        <f t="shared" si="15"/>
        <v>Acima de 120 dias</v>
      </c>
    </row>
    <row r="510" spans="1:22" x14ac:dyDescent="0.35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0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1">
        <v>6300.7400000000007</v>
      </c>
      <c r="U510" s="80" t="str">
        <f t="shared" si="14"/>
        <v>72020</v>
      </c>
      <c r="V510" s="79" t="str">
        <f t="shared" si="15"/>
        <v>Acima de 120 dias</v>
      </c>
    </row>
    <row r="511" spans="1:22" x14ac:dyDescent="0.35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0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1">
        <v>2415.65</v>
      </c>
      <c r="U511" s="80" t="str">
        <f t="shared" si="14"/>
        <v>82020</v>
      </c>
      <c r="V511" s="79" t="str">
        <f t="shared" si="15"/>
        <v>31 a 60 dias</v>
      </c>
    </row>
    <row r="512" spans="1:22" x14ac:dyDescent="0.35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0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1">
        <v>19958.91</v>
      </c>
      <c r="U512" s="80" t="str">
        <f t="shared" si="14"/>
        <v>82020</v>
      </c>
      <c r="V512" s="79" t="str">
        <f t="shared" si="15"/>
        <v>Acima de 120 dias</v>
      </c>
    </row>
    <row r="513" spans="1:22" x14ac:dyDescent="0.35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0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1">
        <v>19009.72</v>
      </c>
      <c r="U513" s="80" t="str">
        <f t="shared" si="14"/>
        <v>102020</v>
      </c>
      <c r="V513" s="79" t="str">
        <f t="shared" si="15"/>
        <v>Acima de 120 dias</v>
      </c>
    </row>
    <row r="514" spans="1:22" x14ac:dyDescent="0.35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0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1">
        <v>3142.57</v>
      </c>
      <c r="U514" s="80" t="str">
        <f t="shared" ref="U514:U577" si="16">MONTH(D514)&amp;YEAR(D514)</f>
        <v>82020</v>
      </c>
      <c r="V514" s="79" t="str">
        <f t="shared" si="15"/>
        <v>Acima de 120 dias</v>
      </c>
    </row>
    <row r="515" spans="1:22" x14ac:dyDescent="0.35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0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1">
        <v>14308.11</v>
      </c>
      <c r="U515" s="80" t="str">
        <f t="shared" si="16"/>
        <v>102020</v>
      </c>
      <c r="V515" s="79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5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0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1">
        <v>12878.8</v>
      </c>
      <c r="U516" s="80" t="str">
        <f t="shared" si="16"/>
        <v>112020</v>
      </c>
      <c r="V516" s="79" t="str">
        <f t="shared" si="17"/>
        <v>1 a 30 dias</v>
      </c>
    </row>
    <row r="517" spans="1:22" x14ac:dyDescent="0.35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0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1">
        <v>4564.51</v>
      </c>
      <c r="U517" s="80" t="str">
        <f t="shared" si="16"/>
        <v>52020</v>
      </c>
      <c r="V517" s="79" t="str">
        <f t="shared" si="17"/>
        <v>1 a 30 dias</v>
      </c>
    </row>
    <row r="518" spans="1:22" x14ac:dyDescent="0.35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0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1">
        <v>9430.51</v>
      </c>
      <c r="U518" s="80" t="str">
        <f t="shared" si="16"/>
        <v>52020</v>
      </c>
      <c r="V518" s="79" t="str">
        <f t="shared" si="17"/>
        <v>Acima de 120 dias</v>
      </c>
    </row>
    <row r="519" spans="1:22" x14ac:dyDescent="0.35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0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1">
        <v>14125.16</v>
      </c>
      <c r="U519" s="80" t="str">
        <f t="shared" si="16"/>
        <v>82020</v>
      </c>
      <c r="V519" s="79" t="str">
        <f t="shared" si="17"/>
        <v>Acima de 120 dias</v>
      </c>
    </row>
    <row r="520" spans="1:22" x14ac:dyDescent="0.35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0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1">
        <v>12463.08</v>
      </c>
      <c r="U520" s="80" t="str">
        <f t="shared" si="16"/>
        <v>82020</v>
      </c>
      <c r="V520" s="79" t="str">
        <f t="shared" si="17"/>
        <v>Acima de 120 dias</v>
      </c>
    </row>
    <row r="521" spans="1:22" x14ac:dyDescent="0.35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0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1">
        <v>12710.14</v>
      </c>
      <c r="U521" s="80" t="str">
        <f t="shared" si="16"/>
        <v>82020</v>
      </c>
      <c r="V521" s="79" t="str">
        <f t="shared" si="17"/>
        <v>Acima de 120 dias</v>
      </c>
    </row>
    <row r="522" spans="1:22" x14ac:dyDescent="0.35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0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1">
        <v>13190.77</v>
      </c>
      <c r="U522" s="80" t="str">
        <f t="shared" si="16"/>
        <v>112020</v>
      </c>
      <c r="V522" s="79" t="str">
        <f t="shared" si="17"/>
        <v>61 a 90 dias</v>
      </c>
    </row>
    <row r="523" spans="1:22" x14ac:dyDescent="0.35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0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0">
        <v>4592.62</v>
      </c>
      <c r="U523" s="80" t="str">
        <f t="shared" si="16"/>
        <v>82020</v>
      </c>
      <c r="V523" s="79" t="str">
        <f t="shared" si="17"/>
        <v>1 a 30 dias</v>
      </c>
    </row>
    <row r="524" spans="1:22" x14ac:dyDescent="0.35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0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1">
        <v>12575.63</v>
      </c>
      <c r="U524" s="80" t="str">
        <f t="shared" si="16"/>
        <v>102020</v>
      </c>
      <c r="V524" s="79" t="str">
        <f t="shared" si="17"/>
        <v>1 a 30 dias</v>
      </c>
    </row>
    <row r="525" spans="1:22" x14ac:dyDescent="0.35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0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1">
        <v>472.67</v>
      </c>
      <c r="U525" s="80" t="str">
        <f t="shared" si="16"/>
        <v>32020</v>
      </c>
      <c r="V525" s="79" t="str">
        <f t="shared" si="17"/>
        <v>31 a 60 dias</v>
      </c>
    </row>
    <row r="526" spans="1:22" x14ac:dyDescent="0.35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0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1">
        <v>2857.54</v>
      </c>
      <c r="U526" s="80" t="str">
        <f t="shared" si="16"/>
        <v>42020</v>
      </c>
      <c r="V526" s="79" t="str">
        <f t="shared" si="17"/>
        <v>1 a 30 dias</v>
      </c>
    </row>
    <row r="527" spans="1:22" x14ac:dyDescent="0.35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0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1">
        <v>1953.58</v>
      </c>
      <c r="U527" s="80" t="str">
        <f t="shared" si="16"/>
        <v>52020</v>
      </c>
      <c r="V527" s="79" t="str">
        <f t="shared" si="17"/>
        <v>Acima de 120 dias</v>
      </c>
    </row>
    <row r="528" spans="1:22" x14ac:dyDescent="0.35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0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1">
        <v>13719.91</v>
      </c>
      <c r="U528" s="80" t="str">
        <f t="shared" si="16"/>
        <v>82020</v>
      </c>
      <c r="V528" s="79" t="str">
        <f t="shared" si="17"/>
        <v>61 a 90 dias</v>
      </c>
    </row>
    <row r="529" spans="1:22" x14ac:dyDescent="0.35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0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1">
        <v>3780.54</v>
      </c>
      <c r="U529" s="80" t="str">
        <f t="shared" si="16"/>
        <v>72020</v>
      </c>
      <c r="V529" s="79" t="str">
        <f t="shared" si="17"/>
        <v>61 a 90 dias</v>
      </c>
    </row>
    <row r="530" spans="1:22" x14ac:dyDescent="0.35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0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1">
        <v>2507.5</v>
      </c>
      <c r="U530" s="80" t="str">
        <f t="shared" si="16"/>
        <v>102020</v>
      </c>
      <c r="V530" s="79" t="str">
        <f t="shared" si="17"/>
        <v>Acima de 120 dias</v>
      </c>
    </row>
    <row r="531" spans="1:22" x14ac:dyDescent="0.35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0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1">
        <v>6212.7</v>
      </c>
      <c r="U531" s="80" t="str">
        <f t="shared" si="16"/>
        <v>72020</v>
      </c>
      <c r="V531" s="79" t="str">
        <f t="shared" si="17"/>
        <v>61 a 90 dias</v>
      </c>
    </row>
    <row r="532" spans="1:22" x14ac:dyDescent="0.35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0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1">
        <v>7847.25</v>
      </c>
      <c r="U532" s="80" t="str">
        <f t="shared" si="16"/>
        <v>72020</v>
      </c>
      <c r="V532" s="79" t="str">
        <f t="shared" si="17"/>
        <v>1 a 30 dias</v>
      </c>
    </row>
    <row r="533" spans="1:22" x14ac:dyDescent="0.35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0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1">
        <v>2236</v>
      </c>
      <c r="U533" s="80" t="str">
        <f t="shared" si="16"/>
        <v>82020</v>
      </c>
      <c r="V533" s="79" t="str">
        <f t="shared" si="17"/>
        <v>1 a 30 dias</v>
      </c>
    </row>
    <row r="534" spans="1:22" x14ac:dyDescent="0.35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0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1">
        <v>6010.42</v>
      </c>
      <c r="U534" s="80" t="str">
        <f t="shared" si="16"/>
        <v>82020</v>
      </c>
      <c r="V534" s="79" t="str">
        <f t="shared" si="17"/>
        <v>Acima de 120 dias</v>
      </c>
    </row>
    <row r="535" spans="1:22" x14ac:dyDescent="0.35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0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1">
        <v>21225.68</v>
      </c>
      <c r="U535" s="80" t="str">
        <f t="shared" si="16"/>
        <v>82020</v>
      </c>
      <c r="V535" s="79" t="str">
        <f t="shared" si="17"/>
        <v>61 a 90 dias</v>
      </c>
    </row>
    <row r="536" spans="1:22" x14ac:dyDescent="0.35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0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1">
        <v>6016.38</v>
      </c>
      <c r="U536" s="80" t="str">
        <f t="shared" si="16"/>
        <v>82020</v>
      </c>
      <c r="V536" s="79" t="str">
        <f t="shared" si="17"/>
        <v>1 a 30 dias</v>
      </c>
    </row>
    <row r="537" spans="1:22" x14ac:dyDescent="0.35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0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1">
        <v>2336.0899999999997</v>
      </c>
      <c r="U537" s="80" t="str">
        <f t="shared" si="16"/>
        <v>102020</v>
      </c>
      <c r="V537" s="79" t="str">
        <f t="shared" si="17"/>
        <v>91 a 120 dias</v>
      </c>
    </row>
    <row r="538" spans="1:22" x14ac:dyDescent="0.35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0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1">
        <v>10225.929999999998</v>
      </c>
      <c r="U538" s="80" t="str">
        <f t="shared" si="16"/>
        <v>102020</v>
      </c>
      <c r="V538" s="79" t="str">
        <f t="shared" si="17"/>
        <v>1 a 30 dias</v>
      </c>
    </row>
    <row r="539" spans="1:22" x14ac:dyDescent="0.35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0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1">
        <v>11421.04</v>
      </c>
      <c r="U539" s="80" t="str">
        <f t="shared" si="16"/>
        <v>42020</v>
      </c>
      <c r="V539" s="79" t="str">
        <f t="shared" si="17"/>
        <v>1 a 30 dias</v>
      </c>
    </row>
    <row r="540" spans="1:22" x14ac:dyDescent="0.35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0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1">
        <v>4869.7</v>
      </c>
      <c r="U540" s="80" t="str">
        <f t="shared" si="16"/>
        <v>52020</v>
      </c>
      <c r="V540" s="79" t="str">
        <f t="shared" si="17"/>
        <v>Acima de 120 dias</v>
      </c>
    </row>
    <row r="541" spans="1:22" x14ac:dyDescent="0.35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0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1">
        <v>2351.84</v>
      </c>
      <c r="U541" s="80" t="str">
        <f t="shared" si="16"/>
        <v>92020</v>
      </c>
      <c r="V541" s="79" t="str">
        <f t="shared" si="17"/>
        <v>Acima de 120 dias</v>
      </c>
    </row>
    <row r="542" spans="1:22" x14ac:dyDescent="0.35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0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1">
        <v>3727.66</v>
      </c>
      <c r="U542" s="80" t="str">
        <f t="shared" si="16"/>
        <v>72020</v>
      </c>
      <c r="V542" s="79" t="str">
        <f t="shared" si="17"/>
        <v>61 a 90 dias</v>
      </c>
    </row>
    <row r="543" spans="1:22" x14ac:dyDescent="0.35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0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1">
        <v>5974.61</v>
      </c>
      <c r="U543" s="80" t="str">
        <f t="shared" si="16"/>
        <v>92020</v>
      </c>
      <c r="V543" s="79" t="str">
        <f t="shared" si="17"/>
        <v>61 a 90 dias</v>
      </c>
    </row>
    <row r="544" spans="1:22" x14ac:dyDescent="0.35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0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1">
        <v>6733.33</v>
      </c>
      <c r="U544" s="80" t="str">
        <f t="shared" si="16"/>
        <v>62020</v>
      </c>
      <c r="V544" s="79" t="str">
        <f t="shared" si="17"/>
        <v>1 a 30 dias</v>
      </c>
    </row>
    <row r="545" spans="1:22" x14ac:dyDescent="0.35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0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1">
        <v>7007.44</v>
      </c>
      <c r="U545" s="80" t="str">
        <f t="shared" si="16"/>
        <v>82020</v>
      </c>
      <c r="V545" s="79" t="str">
        <f t="shared" si="17"/>
        <v>Acima de 120 dias</v>
      </c>
    </row>
    <row r="546" spans="1:22" x14ac:dyDescent="0.35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0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1">
        <v>2065.02</v>
      </c>
      <c r="U546" s="80" t="str">
        <f t="shared" si="16"/>
        <v>82020</v>
      </c>
      <c r="V546" s="79" t="str">
        <f t="shared" si="17"/>
        <v>31 a 60 dias</v>
      </c>
    </row>
    <row r="547" spans="1:22" x14ac:dyDescent="0.35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0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1">
        <v>2095.2199999999998</v>
      </c>
      <c r="U547" s="80" t="str">
        <f t="shared" si="16"/>
        <v>82020</v>
      </c>
      <c r="V547" s="79" t="str">
        <f t="shared" si="17"/>
        <v>1 a 30 dias</v>
      </c>
    </row>
    <row r="548" spans="1:22" x14ac:dyDescent="0.35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0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1">
        <v>14772.37</v>
      </c>
      <c r="U548" s="80" t="str">
        <f t="shared" si="16"/>
        <v>92020</v>
      </c>
      <c r="V548" s="79" t="str">
        <f t="shared" si="17"/>
        <v>Acima de 120 dias</v>
      </c>
    </row>
    <row r="549" spans="1:22" x14ac:dyDescent="0.35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0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1">
        <v>16695.95</v>
      </c>
      <c r="U549" s="80" t="str">
        <f t="shared" si="16"/>
        <v>32020</v>
      </c>
      <c r="V549" s="79" t="str">
        <f t="shared" si="17"/>
        <v>Acima de 120 dias</v>
      </c>
    </row>
    <row r="550" spans="1:22" x14ac:dyDescent="0.35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0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1">
        <v>1772.48</v>
      </c>
      <c r="U550" s="80" t="str">
        <f t="shared" si="16"/>
        <v>42020</v>
      </c>
      <c r="V550" s="79" t="str">
        <f t="shared" si="17"/>
        <v>1 a 30 dias</v>
      </c>
    </row>
    <row r="551" spans="1:22" x14ac:dyDescent="0.35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0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1">
        <v>956.91</v>
      </c>
      <c r="U551" s="80" t="str">
        <f t="shared" si="16"/>
        <v>62020</v>
      </c>
      <c r="V551" s="79" t="str">
        <f t="shared" si="17"/>
        <v>Acima de 120 dias</v>
      </c>
    </row>
    <row r="552" spans="1:22" x14ac:dyDescent="0.35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0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1">
        <v>13362.07</v>
      </c>
      <c r="U552" s="80" t="str">
        <f t="shared" si="16"/>
        <v>72020</v>
      </c>
      <c r="V552" s="79" t="str">
        <f t="shared" si="17"/>
        <v>61 a 90 dias</v>
      </c>
    </row>
    <row r="553" spans="1:22" x14ac:dyDescent="0.35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0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1">
        <v>6147.06</v>
      </c>
      <c r="U553" s="80" t="str">
        <f t="shared" si="16"/>
        <v>82020</v>
      </c>
      <c r="V553" s="79" t="str">
        <f t="shared" si="17"/>
        <v>1 a 30 dias</v>
      </c>
    </row>
    <row r="554" spans="1:22" x14ac:dyDescent="0.35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0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1">
        <v>9942.6299999999992</v>
      </c>
      <c r="U554" s="80" t="str">
        <f t="shared" si="16"/>
        <v>42020</v>
      </c>
      <c r="V554" s="79" t="str">
        <f t="shared" si="17"/>
        <v>1 a 30 dias</v>
      </c>
    </row>
    <row r="555" spans="1:22" x14ac:dyDescent="0.35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0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1">
        <v>2073.71</v>
      </c>
      <c r="U555" s="80" t="str">
        <f t="shared" si="16"/>
        <v>62020</v>
      </c>
      <c r="V555" s="79" t="str">
        <f t="shared" si="17"/>
        <v>31 a 60 dias</v>
      </c>
    </row>
    <row r="556" spans="1:22" x14ac:dyDescent="0.35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0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1">
        <v>3243.1299999999997</v>
      </c>
      <c r="U556" s="80" t="str">
        <f t="shared" si="16"/>
        <v>52020</v>
      </c>
      <c r="V556" s="79" t="str">
        <f t="shared" si="17"/>
        <v>1 a 30 dias</v>
      </c>
    </row>
    <row r="557" spans="1:22" x14ac:dyDescent="0.35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0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1">
        <v>3562.3199999999997</v>
      </c>
      <c r="U557" s="80" t="str">
        <f t="shared" si="16"/>
        <v>52020</v>
      </c>
      <c r="V557" s="79" t="str">
        <f t="shared" si="17"/>
        <v>Acima de 120 dias</v>
      </c>
    </row>
    <row r="558" spans="1:22" x14ac:dyDescent="0.35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0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1">
        <v>4631.96</v>
      </c>
      <c r="U558" s="80" t="str">
        <f t="shared" si="16"/>
        <v>102020</v>
      </c>
      <c r="V558" s="79" t="str">
        <f t="shared" si="17"/>
        <v>61 a 90 dias</v>
      </c>
    </row>
    <row r="559" spans="1:22" x14ac:dyDescent="0.35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0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1">
        <v>13491.52</v>
      </c>
      <c r="U559" s="80" t="str">
        <f t="shared" si="16"/>
        <v>62020</v>
      </c>
      <c r="V559" s="79" t="str">
        <f t="shared" si="17"/>
        <v>31 a 60 dias</v>
      </c>
    </row>
    <row r="560" spans="1:22" x14ac:dyDescent="0.35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0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1">
        <v>3052.74</v>
      </c>
      <c r="U560" s="80" t="str">
        <f t="shared" si="16"/>
        <v>102020</v>
      </c>
      <c r="V560" s="79" t="str">
        <f t="shared" si="17"/>
        <v>1 a 30 dias</v>
      </c>
    </row>
    <row r="561" spans="1:22" x14ac:dyDescent="0.35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0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1">
        <v>15412.11</v>
      </c>
      <c r="U561" s="80" t="str">
        <f t="shared" si="16"/>
        <v>72020</v>
      </c>
      <c r="V561" s="79" t="str">
        <f t="shared" si="17"/>
        <v>Acima de 120 dias</v>
      </c>
    </row>
    <row r="562" spans="1:22" x14ac:dyDescent="0.35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0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1">
        <v>11906.130000000001</v>
      </c>
      <c r="U562" s="80" t="str">
        <f t="shared" si="16"/>
        <v>72020</v>
      </c>
      <c r="V562" s="79" t="str">
        <f t="shared" si="17"/>
        <v>Acima de 120 dias</v>
      </c>
    </row>
    <row r="563" spans="1:22" x14ac:dyDescent="0.35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0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1">
        <v>2279.87</v>
      </c>
      <c r="U563" s="80" t="str">
        <f t="shared" si="16"/>
        <v>92020</v>
      </c>
      <c r="V563" s="79" t="str">
        <f t="shared" si="17"/>
        <v>31 a 60 dias</v>
      </c>
    </row>
    <row r="564" spans="1:22" x14ac:dyDescent="0.35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0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1">
        <v>3286.93</v>
      </c>
      <c r="U564" s="80" t="str">
        <f t="shared" si="16"/>
        <v>102020</v>
      </c>
      <c r="V564" s="79" t="str">
        <f t="shared" si="17"/>
        <v>31 a 60 dias</v>
      </c>
    </row>
    <row r="565" spans="1:22" x14ac:dyDescent="0.35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0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1">
        <v>1577.48</v>
      </c>
      <c r="U565" s="80" t="str">
        <f t="shared" si="16"/>
        <v>82020</v>
      </c>
      <c r="V565" s="79" t="str">
        <f t="shared" si="17"/>
        <v>61 a 90 dias</v>
      </c>
    </row>
    <row r="566" spans="1:22" x14ac:dyDescent="0.35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0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1">
        <v>12136.2</v>
      </c>
      <c r="U566" s="80" t="str">
        <f t="shared" si="16"/>
        <v>92020</v>
      </c>
      <c r="V566" s="79" t="str">
        <f t="shared" si="17"/>
        <v>Acima de 120 dias</v>
      </c>
    </row>
    <row r="567" spans="1:22" x14ac:dyDescent="0.35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0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1">
        <v>34940.770000000004</v>
      </c>
      <c r="U567" s="80" t="str">
        <f t="shared" si="16"/>
        <v>32020</v>
      </c>
      <c r="V567" s="79" t="str">
        <f t="shared" si="17"/>
        <v>Acima de 120 dias</v>
      </c>
    </row>
    <row r="568" spans="1:22" x14ac:dyDescent="0.35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0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1">
        <v>36.9</v>
      </c>
      <c r="U568" s="80" t="str">
        <f t="shared" si="16"/>
        <v>52020</v>
      </c>
      <c r="V568" s="79" t="str">
        <f t="shared" si="17"/>
        <v>Acima de 120 dias</v>
      </c>
    </row>
    <row r="569" spans="1:22" x14ac:dyDescent="0.35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0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1">
        <v>2406.8000000000002</v>
      </c>
      <c r="U569" s="80" t="str">
        <f t="shared" si="16"/>
        <v>102020</v>
      </c>
      <c r="V569" s="79" t="str">
        <f t="shared" si="17"/>
        <v>Acima de 120 dias</v>
      </c>
    </row>
    <row r="570" spans="1:22" x14ac:dyDescent="0.35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0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1">
        <v>12647.48</v>
      </c>
      <c r="U570" s="80" t="str">
        <f t="shared" si="16"/>
        <v>92020</v>
      </c>
      <c r="V570" s="79" t="str">
        <f t="shared" si="17"/>
        <v>61 a 90 dias</v>
      </c>
    </row>
    <row r="571" spans="1:22" x14ac:dyDescent="0.35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0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1">
        <v>17836.98</v>
      </c>
      <c r="U571" s="80" t="str">
        <f t="shared" si="16"/>
        <v>72020</v>
      </c>
      <c r="V571" s="79" t="str">
        <f t="shared" si="17"/>
        <v>61 a 90 dias</v>
      </c>
    </row>
    <row r="572" spans="1:22" x14ac:dyDescent="0.35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0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1">
        <v>2219.67</v>
      </c>
      <c r="U572" s="80" t="str">
        <f t="shared" si="16"/>
        <v>92020</v>
      </c>
      <c r="V572" s="79" t="str">
        <f t="shared" si="17"/>
        <v>61 a 90 dias</v>
      </c>
    </row>
    <row r="573" spans="1:22" x14ac:dyDescent="0.35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0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1">
        <v>3494.93</v>
      </c>
      <c r="U573" s="80" t="str">
        <f t="shared" si="16"/>
        <v>62020</v>
      </c>
      <c r="V573" s="79" t="str">
        <f t="shared" si="17"/>
        <v>Acima de 120 dias</v>
      </c>
    </row>
    <row r="574" spans="1:22" x14ac:dyDescent="0.35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0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1">
        <v>12591.34</v>
      </c>
      <c r="U574" s="80" t="str">
        <f t="shared" si="16"/>
        <v>72020</v>
      </c>
      <c r="V574" s="79" t="str">
        <f t="shared" si="17"/>
        <v>61 a 90 dias</v>
      </c>
    </row>
    <row r="575" spans="1:22" x14ac:dyDescent="0.35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0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1">
        <v>13993.24</v>
      </c>
      <c r="U575" s="80" t="str">
        <f t="shared" si="16"/>
        <v>82020</v>
      </c>
      <c r="V575" s="79" t="str">
        <f t="shared" si="17"/>
        <v>61 a 90 dias</v>
      </c>
    </row>
    <row r="576" spans="1:22" x14ac:dyDescent="0.35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0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1">
        <v>2289.88</v>
      </c>
      <c r="U576" s="80" t="str">
        <f t="shared" si="16"/>
        <v>82020</v>
      </c>
      <c r="V576" s="79" t="str">
        <f t="shared" si="17"/>
        <v>Acima de 120 dias</v>
      </c>
    </row>
    <row r="577" spans="1:22" x14ac:dyDescent="0.35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0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1">
        <v>5621.0599999999995</v>
      </c>
      <c r="U577" s="80" t="str">
        <f t="shared" si="16"/>
        <v>62020</v>
      </c>
      <c r="V577" s="79" t="str">
        <f t="shared" si="17"/>
        <v>91 a 120 dias</v>
      </c>
    </row>
    <row r="578" spans="1:22" x14ac:dyDescent="0.35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0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1">
        <v>2016.04</v>
      </c>
      <c r="U578" s="80" t="str">
        <f t="shared" ref="U578:U641" si="18">MONTH(D578)&amp;YEAR(D578)</f>
        <v>102020</v>
      </c>
      <c r="V578" s="79" t="str">
        <f t="shared" si="17"/>
        <v>1 a 30 dias</v>
      </c>
    </row>
    <row r="579" spans="1:22" x14ac:dyDescent="0.35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0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1">
        <v>1965.98</v>
      </c>
      <c r="U579" s="80" t="str">
        <f t="shared" si="18"/>
        <v>102020</v>
      </c>
      <c r="V579" s="79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5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0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1">
        <v>11367.49</v>
      </c>
      <c r="U580" s="80" t="str">
        <f t="shared" si="18"/>
        <v>72020</v>
      </c>
      <c r="V580" s="79" t="str">
        <f t="shared" si="19"/>
        <v>1 a 30 dias</v>
      </c>
    </row>
    <row r="581" spans="1:22" x14ac:dyDescent="0.35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0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1">
        <v>2774.6</v>
      </c>
      <c r="U581" s="80" t="str">
        <f t="shared" si="18"/>
        <v>82020</v>
      </c>
      <c r="V581" s="79" t="str">
        <f t="shared" si="19"/>
        <v>31 a 60 dias</v>
      </c>
    </row>
    <row r="582" spans="1:22" x14ac:dyDescent="0.35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0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1">
        <v>13574.79</v>
      </c>
      <c r="U582" s="80" t="str">
        <f t="shared" si="18"/>
        <v>102020</v>
      </c>
      <c r="V582" s="79" t="str">
        <f t="shared" si="19"/>
        <v>1 a 30 dias</v>
      </c>
    </row>
    <row r="583" spans="1:22" x14ac:dyDescent="0.35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0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1">
        <v>500.58000000000004</v>
      </c>
      <c r="U583" s="80" t="str">
        <f t="shared" si="18"/>
        <v>42020</v>
      </c>
      <c r="V583" s="79" t="str">
        <f t="shared" si="19"/>
        <v>Acima de 120 dias</v>
      </c>
    </row>
    <row r="584" spans="1:22" x14ac:dyDescent="0.35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0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1">
        <v>909.54</v>
      </c>
      <c r="U584" s="80" t="str">
        <f t="shared" si="18"/>
        <v>32020</v>
      </c>
      <c r="V584" s="79" t="str">
        <f t="shared" si="19"/>
        <v>Acima de 120 dias</v>
      </c>
    </row>
    <row r="585" spans="1:22" x14ac:dyDescent="0.35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0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1">
        <v>4096.79</v>
      </c>
      <c r="U585" s="80" t="str">
        <f t="shared" si="18"/>
        <v>72020</v>
      </c>
      <c r="V585" s="79" t="str">
        <f t="shared" si="19"/>
        <v>Acima de 120 dias</v>
      </c>
    </row>
    <row r="586" spans="1:22" x14ac:dyDescent="0.35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0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1">
        <v>15482.63</v>
      </c>
      <c r="U586" s="80" t="str">
        <f t="shared" si="18"/>
        <v>52020</v>
      </c>
      <c r="V586" s="79" t="str">
        <f t="shared" si="19"/>
        <v>1 a 30 dias</v>
      </c>
    </row>
    <row r="587" spans="1:22" x14ac:dyDescent="0.35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0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1">
        <v>10334.14</v>
      </c>
      <c r="U587" s="80" t="str">
        <f t="shared" si="18"/>
        <v>72020</v>
      </c>
      <c r="V587" s="79" t="str">
        <f t="shared" si="19"/>
        <v>Acima de 120 dias</v>
      </c>
    </row>
    <row r="588" spans="1:22" x14ac:dyDescent="0.35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0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1">
        <v>5201.84</v>
      </c>
      <c r="U588" s="80" t="str">
        <f t="shared" si="18"/>
        <v>72020</v>
      </c>
      <c r="V588" s="79" t="str">
        <f t="shared" si="19"/>
        <v>Acima de 120 dias</v>
      </c>
    </row>
    <row r="589" spans="1:22" x14ac:dyDescent="0.35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0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1">
        <v>9812.82</v>
      </c>
      <c r="U589" s="80" t="str">
        <f t="shared" si="18"/>
        <v>82020</v>
      </c>
      <c r="V589" s="79" t="str">
        <f t="shared" si="19"/>
        <v>1 a 30 dias</v>
      </c>
    </row>
    <row r="590" spans="1:22" x14ac:dyDescent="0.35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0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1">
        <v>20840.349999999999</v>
      </c>
      <c r="U590" s="80" t="str">
        <f t="shared" si="18"/>
        <v>92020</v>
      </c>
      <c r="V590" s="79" t="str">
        <f t="shared" si="19"/>
        <v>1 a 30 dias</v>
      </c>
    </row>
    <row r="591" spans="1:22" x14ac:dyDescent="0.35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0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1">
        <v>3121.05</v>
      </c>
      <c r="U591" s="80" t="str">
        <f t="shared" si="18"/>
        <v>82020</v>
      </c>
      <c r="V591" s="79" t="str">
        <f t="shared" si="19"/>
        <v>Acima de 120 dias</v>
      </c>
    </row>
    <row r="592" spans="1:22" x14ac:dyDescent="0.35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0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1">
        <v>1157.98</v>
      </c>
      <c r="U592" s="80" t="str">
        <f t="shared" si="18"/>
        <v>32020</v>
      </c>
      <c r="V592" s="79" t="str">
        <f t="shared" si="19"/>
        <v>Acima de 120 dias</v>
      </c>
    </row>
    <row r="593" spans="1:22" x14ac:dyDescent="0.35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0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1">
        <v>2694.19</v>
      </c>
      <c r="U593" s="80" t="str">
        <f t="shared" si="18"/>
        <v>62020</v>
      </c>
      <c r="V593" s="79" t="str">
        <f t="shared" si="19"/>
        <v>31 a 60 dias</v>
      </c>
    </row>
    <row r="594" spans="1:22" x14ac:dyDescent="0.35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0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1">
        <v>3978.2</v>
      </c>
      <c r="U594" s="80" t="str">
        <f t="shared" si="18"/>
        <v>72020</v>
      </c>
      <c r="V594" s="79" t="str">
        <f t="shared" si="19"/>
        <v>1 a 30 dias</v>
      </c>
    </row>
    <row r="595" spans="1:22" x14ac:dyDescent="0.35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0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1">
        <v>5550.41</v>
      </c>
      <c r="U595" s="80" t="str">
        <f t="shared" si="18"/>
        <v>52020</v>
      </c>
      <c r="V595" s="79" t="str">
        <f t="shared" si="19"/>
        <v>Acima de 120 dias</v>
      </c>
    </row>
    <row r="596" spans="1:22" x14ac:dyDescent="0.35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0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1">
        <v>22345.919999999998</v>
      </c>
      <c r="U596" s="80" t="str">
        <f t="shared" si="18"/>
        <v>72020</v>
      </c>
      <c r="V596" s="79" t="str">
        <f t="shared" si="19"/>
        <v>1 a 30 dias</v>
      </c>
    </row>
    <row r="597" spans="1:22" x14ac:dyDescent="0.35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0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1">
        <v>3089.38</v>
      </c>
      <c r="U597" s="80" t="str">
        <f t="shared" si="18"/>
        <v>82020</v>
      </c>
      <c r="V597" s="79" t="str">
        <f t="shared" si="19"/>
        <v>Acima de 120 dias</v>
      </c>
    </row>
    <row r="598" spans="1:22" x14ac:dyDescent="0.35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0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1">
        <v>9402.24</v>
      </c>
      <c r="U598" s="80" t="str">
        <f t="shared" si="18"/>
        <v>82020</v>
      </c>
      <c r="V598" s="79" t="str">
        <f t="shared" si="19"/>
        <v>1 a 30 dias</v>
      </c>
    </row>
    <row r="599" spans="1:22" x14ac:dyDescent="0.35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0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1">
        <v>4160</v>
      </c>
      <c r="U599" s="80" t="str">
        <f t="shared" si="18"/>
        <v>92020</v>
      </c>
      <c r="V599" s="79" t="str">
        <f t="shared" si="19"/>
        <v>61 a 90 dias</v>
      </c>
    </row>
    <row r="600" spans="1:22" x14ac:dyDescent="0.35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0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1">
        <v>8778.9599999999991</v>
      </c>
      <c r="U600" s="80" t="str">
        <f t="shared" si="18"/>
        <v>102020</v>
      </c>
      <c r="V600" s="79" t="str">
        <f t="shared" si="19"/>
        <v>1 a 30 dias</v>
      </c>
    </row>
    <row r="601" spans="1:22" x14ac:dyDescent="0.35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0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1">
        <v>6841.65</v>
      </c>
      <c r="U601" s="80" t="str">
        <f t="shared" si="18"/>
        <v>32020</v>
      </c>
      <c r="V601" s="79" t="str">
        <f t="shared" si="19"/>
        <v>Acima de 120 dias</v>
      </c>
    </row>
    <row r="602" spans="1:22" x14ac:dyDescent="0.35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0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1">
        <v>18076.36</v>
      </c>
      <c r="U602" s="80" t="str">
        <f t="shared" si="18"/>
        <v>52020</v>
      </c>
      <c r="V602" s="79" t="str">
        <f t="shared" si="19"/>
        <v>Acima de 120 dias</v>
      </c>
    </row>
    <row r="603" spans="1:22" x14ac:dyDescent="0.35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0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1">
        <v>11008.09</v>
      </c>
      <c r="U603" s="80" t="str">
        <f t="shared" si="18"/>
        <v>52020</v>
      </c>
      <c r="V603" s="79" t="str">
        <f t="shared" si="19"/>
        <v>Acima de 120 dias</v>
      </c>
    </row>
    <row r="604" spans="1:22" x14ac:dyDescent="0.35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0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1">
        <v>2458.2600000000002</v>
      </c>
      <c r="U604" s="80" t="str">
        <f t="shared" si="18"/>
        <v>72020</v>
      </c>
      <c r="V604" s="79" t="str">
        <f t="shared" si="19"/>
        <v>Acima de 120 dias</v>
      </c>
    </row>
    <row r="605" spans="1:22" x14ac:dyDescent="0.35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0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1">
        <v>10763.82</v>
      </c>
      <c r="U605" s="80" t="str">
        <f t="shared" si="18"/>
        <v>72020</v>
      </c>
      <c r="V605" s="79" t="str">
        <f t="shared" si="19"/>
        <v>1 a 30 dias</v>
      </c>
    </row>
    <row r="606" spans="1:22" x14ac:dyDescent="0.35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0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1">
        <v>2236.92</v>
      </c>
      <c r="U606" s="80" t="str">
        <f t="shared" si="18"/>
        <v>82020</v>
      </c>
      <c r="V606" s="79" t="str">
        <f t="shared" si="19"/>
        <v>61 a 90 dias</v>
      </c>
    </row>
    <row r="607" spans="1:22" x14ac:dyDescent="0.35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0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1">
        <v>2176.5</v>
      </c>
      <c r="U607" s="80" t="str">
        <f t="shared" si="18"/>
        <v>82020</v>
      </c>
      <c r="V607" s="79" t="str">
        <f t="shared" si="19"/>
        <v>Acima de 120 dias</v>
      </c>
    </row>
    <row r="608" spans="1:22" x14ac:dyDescent="0.35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0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1">
        <v>9545.5399999999991</v>
      </c>
      <c r="U608" s="80" t="str">
        <f t="shared" si="18"/>
        <v>92020</v>
      </c>
      <c r="V608" s="79" t="str">
        <f t="shared" si="19"/>
        <v>1 a 30 dias</v>
      </c>
    </row>
    <row r="609" spans="1:22" x14ac:dyDescent="0.35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0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1">
        <v>7923.67</v>
      </c>
      <c r="U609" s="80" t="str">
        <f t="shared" si="18"/>
        <v>102020</v>
      </c>
      <c r="V609" s="79" t="str">
        <f t="shared" si="19"/>
        <v>31 a 60 dias</v>
      </c>
    </row>
    <row r="610" spans="1:22" x14ac:dyDescent="0.35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0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1">
        <v>4608.46</v>
      </c>
      <c r="U610" s="80" t="str">
        <f t="shared" si="18"/>
        <v>72020</v>
      </c>
      <c r="V610" s="79" t="str">
        <f t="shared" si="19"/>
        <v>Acima de 120 dias</v>
      </c>
    </row>
    <row r="611" spans="1:22" x14ac:dyDescent="0.35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0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1">
        <v>18168.23</v>
      </c>
      <c r="U611" s="80" t="str">
        <f t="shared" si="18"/>
        <v>82020</v>
      </c>
      <c r="V611" s="79" t="str">
        <f t="shared" si="19"/>
        <v>Acima de 120 dias</v>
      </c>
    </row>
    <row r="612" spans="1:22" x14ac:dyDescent="0.35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0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1">
        <v>4579.66</v>
      </c>
      <c r="U612" s="80" t="str">
        <f t="shared" si="18"/>
        <v>102020</v>
      </c>
      <c r="V612" s="79" t="str">
        <f t="shared" si="19"/>
        <v>1 a 30 dias</v>
      </c>
    </row>
    <row r="613" spans="1:22" x14ac:dyDescent="0.35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0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1">
        <v>3696.97</v>
      </c>
      <c r="U613" s="80" t="str">
        <f t="shared" si="18"/>
        <v>82020</v>
      </c>
      <c r="V613" s="79" t="str">
        <f t="shared" si="19"/>
        <v>Acima de 120 dias</v>
      </c>
    </row>
    <row r="614" spans="1:22" x14ac:dyDescent="0.35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0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1">
        <v>5505.76</v>
      </c>
      <c r="U614" s="80" t="str">
        <f t="shared" si="18"/>
        <v>82020</v>
      </c>
      <c r="V614" s="79" t="str">
        <f t="shared" si="19"/>
        <v>Acima de 120 dias</v>
      </c>
    </row>
    <row r="615" spans="1:22" x14ac:dyDescent="0.35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0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1">
        <v>6916.8</v>
      </c>
      <c r="U615" s="80" t="str">
        <f t="shared" si="18"/>
        <v>82020</v>
      </c>
      <c r="V615" s="79" t="str">
        <f t="shared" si="19"/>
        <v>Acima de 120 dias</v>
      </c>
    </row>
    <row r="616" spans="1:22" x14ac:dyDescent="0.35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0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1">
        <v>7146.5999999999995</v>
      </c>
      <c r="U616" s="80" t="str">
        <f t="shared" si="18"/>
        <v>82020</v>
      </c>
      <c r="V616" s="79" t="str">
        <f t="shared" si="19"/>
        <v>1 a 30 dias</v>
      </c>
    </row>
    <row r="617" spans="1:22" x14ac:dyDescent="0.35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0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1">
        <v>6553.03</v>
      </c>
      <c r="U617" s="80" t="str">
        <f t="shared" si="18"/>
        <v>92020</v>
      </c>
      <c r="V617" s="79" t="str">
        <f t="shared" si="19"/>
        <v>Acima de 120 dias</v>
      </c>
    </row>
    <row r="618" spans="1:22" x14ac:dyDescent="0.35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0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1">
        <v>2024.71</v>
      </c>
      <c r="U618" s="80" t="str">
        <f t="shared" si="18"/>
        <v>102020</v>
      </c>
      <c r="V618" s="79" t="str">
        <f t="shared" si="19"/>
        <v>31 a 60 dias</v>
      </c>
    </row>
    <row r="619" spans="1:22" x14ac:dyDescent="0.35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0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1">
        <v>7528.18</v>
      </c>
      <c r="U619" s="80" t="str">
        <f t="shared" si="18"/>
        <v>92020</v>
      </c>
      <c r="V619" s="79" t="str">
        <f t="shared" si="19"/>
        <v>Acima de 120 dias</v>
      </c>
    </row>
    <row r="620" spans="1:22" x14ac:dyDescent="0.35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0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1">
        <v>15034.34</v>
      </c>
      <c r="U620" s="80" t="str">
        <f t="shared" si="18"/>
        <v>102020</v>
      </c>
      <c r="V620" s="79" t="str">
        <f t="shared" si="19"/>
        <v>1 a 30 dias</v>
      </c>
    </row>
    <row r="621" spans="1:22" x14ac:dyDescent="0.35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0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1">
        <v>2850.7</v>
      </c>
      <c r="U621" s="80" t="str">
        <f t="shared" si="18"/>
        <v>102020</v>
      </c>
      <c r="V621" s="79" t="str">
        <f t="shared" si="19"/>
        <v>31 a 60 dias</v>
      </c>
    </row>
    <row r="622" spans="1:22" x14ac:dyDescent="0.35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0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1">
        <v>2352.1099999999997</v>
      </c>
      <c r="U622" s="80" t="str">
        <f t="shared" si="18"/>
        <v>102020</v>
      </c>
      <c r="V622" s="79" t="str">
        <f t="shared" si="19"/>
        <v>31 a 60 dias</v>
      </c>
    </row>
    <row r="623" spans="1:22" x14ac:dyDescent="0.35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0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1">
        <v>13145.72</v>
      </c>
      <c r="U623" s="80" t="str">
        <f t="shared" si="18"/>
        <v>62020</v>
      </c>
      <c r="V623" s="79" t="str">
        <f t="shared" si="19"/>
        <v>1 a 30 dias</v>
      </c>
    </row>
    <row r="624" spans="1:22" x14ac:dyDescent="0.35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0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1">
        <v>5792.14</v>
      </c>
      <c r="U624" s="80" t="str">
        <f t="shared" si="18"/>
        <v>82020</v>
      </c>
      <c r="V624" s="79" t="str">
        <f t="shared" si="19"/>
        <v>Acima de 120 dias</v>
      </c>
    </row>
    <row r="625" spans="1:22" x14ac:dyDescent="0.35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0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1">
        <v>5680.04</v>
      </c>
      <c r="U625" s="80" t="str">
        <f t="shared" si="18"/>
        <v>102020</v>
      </c>
      <c r="V625" s="79" t="str">
        <f t="shared" si="19"/>
        <v>1 a 30 dias</v>
      </c>
    </row>
    <row r="626" spans="1:22" x14ac:dyDescent="0.35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0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1">
        <v>10330.150000000001</v>
      </c>
      <c r="U626" s="80" t="str">
        <f t="shared" si="18"/>
        <v>92020</v>
      </c>
      <c r="V626" s="79" t="str">
        <f t="shared" si="19"/>
        <v>1 a 30 dias</v>
      </c>
    </row>
    <row r="627" spans="1:22" x14ac:dyDescent="0.35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0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1">
        <v>13719.19</v>
      </c>
      <c r="U627" s="80" t="str">
        <f t="shared" si="18"/>
        <v>92020</v>
      </c>
      <c r="V627" s="79" t="str">
        <f t="shared" si="19"/>
        <v>91 a 120 dias</v>
      </c>
    </row>
    <row r="628" spans="1:22" x14ac:dyDescent="0.35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0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1">
        <v>10340.24</v>
      </c>
      <c r="U628" s="80" t="str">
        <f t="shared" si="18"/>
        <v>32020</v>
      </c>
      <c r="V628" s="79" t="str">
        <f t="shared" si="19"/>
        <v>Acima de 120 dias</v>
      </c>
    </row>
    <row r="629" spans="1:22" x14ac:dyDescent="0.35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0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1">
        <v>1095.93</v>
      </c>
      <c r="U629" s="80" t="str">
        <f t="shared" si="18"/>
        <v>32020</v>
      </c>
      <c r="V629" s="79" t="str">
        <f t="shared" si="19"/>
        <v>Acima de 120 dias</v>
      </c>
    </row>
    <row r="630" spans="1:22" x14ac:dyDescent="0.35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0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1">
        <v>22837.53</v>
      </c>
      <c r="U630" s="80" t="str">
        <f t="shared" si="18"/>
        <v>42020</v>
      </c>
      <c r="V630" s="79" t="str">
        <f t="shared" si="19"/>
        <v>Acima de 120 dias</v>
      </c>
    </row>
    <row r="631" spans="1:22" x14ac:dyDescent="0.35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0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1">
        <v>719.23</v>
      </c>
      <c r="U631" s="80" t="str">
        <f t="shared" si="18"/>
        <v>52020</v>
      </c>
      <c r="V631" s="79" t="str">
        <f t="shared" si="19"/>
        <v>Acima de 120 dias</v>
      </c>
    </row>
    <row r="632" spans="1:22" x14ac:dyDescent="0.35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0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1">
        <v>4404.8100000000004</v>
      </c>
      <c r="U632" s="80" t="str">
        <f t="shared" si="18"/>
        <v>52020</v>
      </c>
      <c r="V632" s="79" t="str">
        <f t="shared" si="19"/>
        <v>61 a 90 dias</v>
      </c>
    </row>
    <row r="633" spans="1:22" x14ac:dyDescent="0.35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0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1">
        <v>2880.53</v>
      </c>
      <c r="U633" s="80" t="str">
        <f t="shared" si="18"/>
        <v>82020</v>
      </c>
      <c r="V633" s="79" t="str">
        <f t="shared" si="19"/>
        <v>91 a 120 dias</v>
      </c>
    </row>
    <row r="634" spans="1:22" x14ac:dyDescent="0.35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0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1">
        <v>5001.1099999999997</v>
      </c>
      <c r="U634" s="80" t="str">
        <f t="shared" si="18"/>
        <v>82020</v>
      </c>
      <c r="V634" s="79" t="str">
        <f t="shared" si="19"/>
        <v>1 a 30 dias</v>
      </c>
    </row>
    <row r="635" spans="1:22" x14ac:dyDescent="0.35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0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1">
        <v>11118.59</v>
      </c>
      <c r="U635" s="80" t="str">
        <f t="shared" si="18"/>
        <v>82020</v>
      </c>
      <c r="V635" s="79" t="str">
        <f t="shared" si="19"/>
        <v>1 a 30 dias</v>
      </c>
    </row>
    <row r="636" spans="1:22" x14ac:dyDescent="0.35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0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1">
        <v>3708.18</v>
      </c>
      <c r="U636" s="80" t="str">
        <f t="shared" si="18"/>
        <v>82020</v>
      </c>
      <c r="V636" s="79" t="str">
        <f t="shared" si="19"/>
        <v>Acima de 120 dias</v>
      </c>
    </row>
    <row r="637" spans="1:22" x14ac:dyDescent="0.35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0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1">
        <v>13380.85</v>
      </c>
      <c r="U637" s="80" t="str">
        <f t="shared" si="18"/>
        <v>82020</v>
      </c>
      <c r="V637" s="79" t="str">
        <f t="shared" si="19"/>
        <v>1 a 30 dias</v>
      </c>
    </row>
    <row r="638" spans="1:22" x14ac:dyDescent="0.35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0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1">
        <v>2977.69</v>
      </c>
      <c r="U638" s="80" t="str">
        <f t="shared" si="18"/>
        <v>92020</v>
      </c>
      <c r="V638" s="79" t="str">
        <f t="shared" si="19"/>
        <v>1 a 30 dias</v>
      </c>
    </row>
    <row r="639" spans="1:22" x14ac:dyDescent="0.35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0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1">
        <v>3694.41</v>
      </c>
      <c r="U639" s="80" t="str">
        <f t="shared" si="18"/>
        <v>82020</v>
      </c>
      <c r="V639" s="79" t="str">
        <f t="shared" si="19"/>
        <v>1 a 30 dias</v>
      </c>
    </row>
    <row r="640" spans="1:22" x14ac:dyDescent="0.35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0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1">
        <v>2036.1</v>
      </c>
      <c r="U640" s="80" t="str">
        <f t="shared" si="18"/>
        <v>52020</v>
      </c>
      <c r="V640" s="79" t="str">
        <f t="shared" si="19"/>
        <v>1 a 30 dias</v>
      </c>
    </row>
    <row r="641" spans="1:22" x14ac:dyDescent="0.35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0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1">
        <v>15823.73</v>
      </c>
      <c r="U641" s="80" t="str">
        <f t="shared" si="18"/>
        <v>62020</v>
      </c>
      <c r="V641" s="79" t="str">
        <f t="shared" si="19"/>
        <v>Acima de 120 dias</v>
      </c>
    </row>
    <row r="642" spans="1:22" x14ac:dyDescent="0.35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0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1">
        <v>35804.54</v>
      </c>
      <c r="U642" s="80" t="str">
        <f t="shared" ref="U642:U705" si="20">MONTH(D642)&amp;YEAR(D642)</f>
        <v>62020</v>
      </c>
      <c r="V642" s="79" t="str">
        <f t="shared" si="19"/>
        <v>Acima de 120 dias</v>
      </c>
    </row>
    <row r="643" spans="1:22" x14ac:dyDescent="0.35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0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1">
        <v>13002.69</v>
      </c>
      <c r="U643" s="80" t="str">
        <f t="shared" si="20"/>
        <v>72020</v>
      </c>
      <c r="V643" s="79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5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0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1">
        <v>3721.52</v>
      </c>
      <c r="U644" s="80" t="str">
        <f t="shared" si="20"/>
        <v>82020</v>
      </c>
      <c r="V644" s="79" t="str">
        <f t="shared" si="21"/>
        <v>Acima de 120 dias</v>
      </c>
    </row>
    <row r="645" spans="1:22" x14ac:dyDescent="0.35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0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1">
        <v>8933.07</v>
      </c>
      <c r="U645" s="80" t="str">
        <f t="shared" si="20"/>
        <v>42020</v>
      </c>
      <c r="V645" s="79" t="str">
        <f t="shared" si="21"/>
        <v>Acima de 120 dias</v>
      </c>
    </row>
    <row r="646" spans="1:22" x14ac:dyDescent="0.35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0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1">
        <v>6478.1100000000006</v>
      </c>
      <c r="U646" s="80" t="str">
        <f t="shared" si="20"/>
        <v>52020</v>
      </c>
      <c r="V646" s="79" t="str">
        <f t="shared" si="21"/>
        <v>Acima de 120 dias</v>
      </c>
    </row>
    <row r="647" spans="1:22" x14ac:dyDescent="0.35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0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1">
        <v>11620.779999999999</v>
      </c>
      <c r="U647" s="80" t="str">
        <f t="shared" si="20"/>
        <v>72020</v>
      </c>
      <c r="V647" s="79" t="str">
        <f t="shared" si="21"/>
        <v>1 a 30 dias</v>
      </c>
    </row>
    <row r="648" spans="1:22" x14ac:dyDescent="0.35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0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1">
        <v>12022.44</v>
      </c>
      <c r="U648" s="80" t="str">
        <f t="shared" si="20"/>
        <v>82020</v>
      </c>
      <c r="V648" s="79" t="str">
        <f t="shared" si="21"/>
        <v>Acima de 120 dias</v>
      </c>
    </row>
    <row r="649" spans="1:22" x14ac:dyDescent="0.35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0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1">
        <v>13676.52</v>
      </c>
      <c r="U649" s="80" t="str">
        <f t="shared" si="20"/>
        <v>62020</v>
      </c>
      <c r="V649" s="79" t="str">
        <f t="shared" si="21"/>
        <v>Acima de 120 dias</v>
      </c>
    </row>
    <row r="650" spans="1:22" x14ac:dyDescent="0.35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0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1">
        <v>18802.29</v>
      </c>
      <c r="U650" s="80" t="str">
        <f t="shared" si="20"/>
        <v>82020</v>
      </c>
      <c r="V650" s="79" t="str">
        <f t="shared" si="21"/>
        <v>Acima de 120 dias</v>
      </c>
    </row>
    <row r="651" spans="1:22" x14ac:dyDescent="0.35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0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1">
        <v>1970.45</v>
      </c>
      <c r="U651" s="80" t="str">
        <f t="shared" si="20"/>
        <v>82020</v>
      </c>
      <c r="V651" s="79" t="str">
        <f t="shared" si="21"/>
        <v>1 a 30 dias</v>
      </c>
    </row>
    <row r="652" spans="1:22" x14ac:dyDescent="0.35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0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1">
        <v>2638.62</v>
      </c>
      <c r="U652" s="80" t="str">
        <f t="shared" si="20"/>
        <v>102020</v>
      </c>
      <c r="V652" s="79" t="str">
        <f t="shared" si="21"/>
        <v>1 a 30 dias</v>
      </c>
    </row>
    <row r="653" spans="1:22" x14ac:dyDescent="0.35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0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1">
        <v>3346.46</v>
      </c>
      <c r="U653" s="80" t="str">
        <f t="shared" si="20"/>
        <v>82020</v>
      </c>
      <c r="V653" s="79" t="str">
        <f t="shared" si="21"/>
        <v>61 a 90 dias</v>
      </c>
    </row>
    <row r="654" spans="1:22" x14ac:dyDescent="0.35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0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1">
        <v>2561.1999999999998</v>
      </c>
      <c r="U654" s="80" t="str">
        <f t="shared" si="20"/>
        <v>92020</v>
      </c>
      <c r="V654" s="79" t="str">
        <f t="shared" si="21"/>
        <v>1 a 30 dias</v>
      </c>
    </row>
    <row r="655" spans="1:22" x14ac:dyDescent="0.35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0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1">
        <v>13333.7</v>
      </c>
      <c r="U655" s="80" t="str">
        <f t="shared" si="20"/>
        <v>82020</v>
      </c>
      <c r="V655" s="79" t="str">
        <f t="shared" si="21"/>
        <v>31 a 60 dias</v>
      </c>
    </row>
    <row r="656" spans="1:22" x14ac:dyDescent="0.35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0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1">
        <v>7701.6</v>
      </c>
      <c r="U656" s="80" t="str">
        <f t="shared" si="20"/>
        <v>82020</v>
      </c>
      <c r="V656" s="79" t="str">
        <f t="shared" si="21"/>
        <v>Acima de 120 dias</v>
      </c>
    </row>
    <row r="657" spans="1:22" x14ac:dyDescent="0.35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0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1">
        <v>44578.58</v>
      </c>
      <c r="U657" s="80" t="str">
        <f t="shared" si="20"/>
        <v>112020</v>
      </c>
      <c r="V657" s="79" t="str">
        <f t="shared" si="21"/>
        <v>1 a 30 dias</v>
      </c>
    </row>
    <row r="658" spans="1:22" x14ac:dyDescent="0.35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0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1">
        <v>12305.81</v>
      </c>
      <c r="U658" s="80" t="str">
        <f t="shared" si="20"/>
        <v>52020</v>
      </c>
      <c r="V658" s="79" t="str">
        <f t="shared" si="21"/>
        <v>Acima de 120 dias</v>
      </c>
    </row>
    <row r="659" spans="1:22" x14ac:dyDescent="0.35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0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1">
        <v>27387.17</v>
      </c>
      <c r="U659" s="80" t="str">
        <f t="shared" si="20"/>
        <v>62020</v>
      </c>
      <c r="V659" s="79" t="str">
        <f t="shared" si="21"/>
        <v>Acima de 120 dias</v>
      </c>
    </row>
    <row r="660" spans="1:22" x14ac:dyDescent="0.35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0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1">
        <v>2300.2800000000002</v>
      </c>
      <c r="U660" s="80" t="str">
        <f t="shared" si="20"/>
        <v>102020</v>
      </c>
      <c r="V660" s="79" t="str">
        <f t="shared" si="21"/>
        <v>1 a 30 dias</v>
      </c>
    </row>
    <row r="661" spans="1:22" x14ac:dyDescent="0.35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0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1">
        <v>43179.74</v>
      </c>
      <c r="U661" s="80" t="str">
        <f t="shared" si="20"/>
        <v>72020</v>
      </c>
      <c r="V661" s="79" t="str">
        <f t="shared" si="21"/>
        <v>Acima de 120 dias</v>
      </c>
    </row>
    <row r="662" spans="1:22" x14ac:dyDescent="0.35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0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1">
        <v>12032.18</v>
      </c>
      <c r="U662" s="80" t="str">
        <f t="shared" si="20"/>
        <v>92020</v>
      </c>
      <c r="V662" s="79" t="str">
        <f t="shared" si="21"/>
        <v>1 a 30 dias</v>
      </c>
    </row>
    <row r="663" spans="1:22" x14ac:dyDescent="0.35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0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1">
        <v>9236.77</v>
      </c>
      <c r="U663" s="80" t="str">
        <f t="shared" si="20"/>
        <v>92020</v>
      </c>
      <c r="V663" s="79" t="str">
        <f t="shared" si="21"/>
        <v>1 a 30 dias</v>
      </c>
    </row>
    <row r="664" spans="1:22" x14ac:dyDescent="0.35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0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1">
        <v>8857.58</v>
      </c>
      <c r="U664" s="80" t="str">
        <f t="shared" si="20"/>
        <v>52020</v>
      </c>
      <c r="V664" s="79" t="str">
        <f t="shared" si="21"/>
        <v>1 a 30 dias</v>
      </c>
    </row>
    <row r="665" spans="1:22" x14ac:dyDescent="0.35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0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1">
        <v>6506.87</v>
      </c>
      <c r="U665" s="80" t="str">
        <f t="shared" si="20"/>
        <v>62020</v>
      </c>
      <c r="V665" s="79" t="str">
        <f t="shared" si="21"/>
        <v>Acima de 120 dias</v>
      </c>
    </row>
    <row r="666" spans="1:22" x14ac:dyDescent="0.35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0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1">
        <v>4293.47</v>
      </c>
      <c r="U666" s="80" t="str">
        <f t="shared" si="20"/>
        <v>52020</v>
      </c>
      <c r="V666" s="79" t="str">
        <f t="shared" si="21"/>
        <v>Acima de 120 dias</v>
      </c>
    </row>
    <row r="667" spans="1:22" x14ac:dyDescent="0.35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0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1">
        <v>40446.26</v>
      </c>
      <c r="U667" s="80" t="str">
        <f t="shared" si="20"/>
        <v>52020</v>
      </c>
      <c r="V667" s="79" t="str">
        <f t="shared" si="21"/>
        <v>Acima de 120 dias</v>
      </c>
    </row>
    <row r="668" spans="1:22" x14ac:dyDescent="0.35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0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1">
        <v>1985.12</v>
      </c>
      <c r="U668" s="80" t="str">
        <f t="shared" si="20"/>
        <v>62020</v>
      </c>
      <c r="V668" s="79" t="str">
        <f t="shared" si="21"/>
        <v>1 a 30 dias</v>
      </c>
    </row>
    <row r="669" spans="1:22" x14ac:dyDescent="0.35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0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1">
        <v>4626.8600000000006</v>
      </c>
      <c r="U669" s="80" t="str">
        <f t="shared" si="20"/>
        <v>72020</v>
      </c>
      <c r="V669" s="79" t="str">
        <f t="shared" si="21"/>
        <v>61 a 90 dias</v>
      </c>
    </row>
    <row r="670" spans="1:22" x14ac:dyDescent="0.35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0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1">
        <v>5446.36</v>
      </c>
      <c r="U670" s="80" t="str">
        <f t="shared" si="20"/>
        <v>82020</v>
      </c>
      <c r="V670" s="79" t="str">
        <f t="shared" si="21"/>
        <v>1 a 30 dias</v>
      </c>
    </row>
    <row r="671" spans="1:22" x14ac:dyDescent="0.35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0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1">
        <v>6483.85</v>
      </c>
      <c r="U671" s="80" t="str">
        <f t="shared" si="20"/>
        <v>82020</v>
      </c>
      <c r="V671" s="79" t="str">
        <f t="shared" si="21"/>
        <v>91 a 120 dias</v>
      </c>
    </row>
    <row r="672" spans="1:22" x14ac:dyDescent="0.35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0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1">
        <v>16460.850000000002</v>
      </c>
      <c r="U672" s="80" t="str">
        <f t="shared" si="20"/>
        <v>82020</v>
      </c>
      <c r="V672" s="79" t="str">
        <f t="shared" si="21"/>
        <v>Acima de 120 dias</v>
      </c>
    </row>
    <row r="673" spans="1:22" x14ac:dyDescent="0.35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0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1">
        <v>2884.94</v>
      </c>
      <c r="U673" s="80" t="str">
        <f t="shared" si="20"/>
        <v>82020</v>
      </c>
      <c r="V673" s="79" t="str">
        <f t="shared" si="21"/>
        <v>Acima de 120 dias</v>
      </c>
    </row>
    <row r="674" spans="1:22" x14ac:dyDescent="0.35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0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1">
        <v>3485.36</v>
      </c>
      <c r="U674" s="80" t="str">
        <f t="shared" si="20"/>
        <v>82020</v>
      </c>
      <c r="V674" s="79" t="str">
        <f t="shared" si="21"/>
        <v>Acima de 120 dias</v>
      </c>
    </row>
    <row r="675" spans="1:22" x14ac:dyDescent="0.35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0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1">
        <v>11622.05</v>
      </c>
      <c r="U675" s="80" t="str">
        <f t="shared" si="20"/>
        <v>92020</v>
      </c>
      <c r="V675" s="79" t="str">
        <f t="shared" si="21"/>
        <v>31 a 60 dias</v>
      </c>
    </row>
    <row r="676" spans="1:22" x14ac:dyDescent="0.35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0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1">
        <v>6594.03</v>
      </c>
      <c r="U676" s="80" t="str">
        <f t="shared" si="20"/>
        <v>52020</v>
      </c>
      <c r="V676" s="79" t="str">
        <f t="shared" si="21"/>
        <v>Acima de 120 dias</v>
      </c>
    </row>
    <row r="677" spans="1:22" x14ac:dyDescent="0.35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0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1">
        <v>6452.0599999999995</v>
      </c>
      <c r="U677" s="80" t="str">
        <f t="shared" si="20"/>
        <v>62020</v>
      </c>
      <c r="V677" s="79" t="str">
        <f t="shared" si="21"/>
        <v>Acima de 120 dias</v>
      </c>
    </row>
    <row r="678" spans="1:22" x14ac:dyDescent="0.35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0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1">
        <v>11273.93</v>
      </c>
      <c r="U678" s="80" t="str">
        <f t="shared" si="20"/>
        <v>62020</v>
      </c>
      <c r="V678" s="79" t="str">
        <f t="shared" si="21"/>
        <v>Acima de 120 dias</v>
      </c>
    </row>
    <row r="679" spans="1:22" x14ac:dyDescent="0.35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0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1">
        <v>9886.3100000000013</v>
      </c>
      <c r="U679" s="80" t="str">
        <f t="shared" si="20"/>
        <v>72020</v>
      </c>
      <c r="V679" s="79" t="str">
        <f t="shared" si="21"/>
        <v>Acima de 120 dias</v>
      </c>
    </row>
    <row r="680" spans="1:22" x14ac:dyDescent="0.35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0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1">
        <v>17690.690000000002</v>
      </c>
      <c r="U680" s="80" t="str">
        <f t="shared" si="20"/>
        <v>72020</v>
      </c>
      <c r="V680" s="79" t="str">
        <f t="shared" si="21"/>
        <v>Acima de 120 dias</v>
      </c>
    </row>
    <row r="681" spans="1:22" x14ac:dyDescent="0.35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0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1">
        <v>11594.79</v>
      </c>
      <c r="U681" s="80" t="str">
        <f t="shared" si="20"/>
        <v>102020</v>
      </c>
      <c r="V681" s="79" t="str">
        <f t="shared" si="21"/>
        <v>1 a 30 dias</v>
      </c>
    </row>
    <row r="682" spans="1:22" x14ac:dyDescent="0.35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0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1">
        <v>454.83</v>
      </c>
      <c r="U682" s="80" t="str">
        <f t="shared" si="20"/>
        <v>42020</v>
      </c>
      <c r="V682" s="79" t="str">
        <f t="shared" si="21"/>
        <v>31 a 60 dias</v>
      </c>
    </row>
    <row r="683" spans="1:22" x14ac:dyDescent="0.35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0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1">
        <v>13898.259999999998</v>
      </c>
      <c r="U683" s="80" t="str">
        <f t="shared" si="20"/>
        <v>52020</v>
      </c>
      <c r="V683" s="79" t="str">
        <f t="shared" si="21"/>
        <v>Acima de 120 dias</v>
      </c>
    </row>
    <row r="684" spans="1:22" x14ac:dyDescent="0.35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0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1">
        <v>4627.21</v>
      </c>
      <c r="U684" s="80" t="str">
        <f t="shared" si="20"/>
        <v>82020</v>
      </c>
      <c r="V684" s="79" t="str">
        <f t="shared" si="21"/>
        <v>Acima de 120 dias</v>
      </c>
    </row>
    <row r="685" spans="1:22" x14ac:dyDescent="0.35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0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1">
        <v>7547.16</v>
      </c>
      <c r="U685" s="80" t="str">
        <f t="shared" si="20"/>
        <v>82020</v>
      </c>
      <c r="V685" s="79" t="str">
        <f t="shared" si="21"/>
        <v>Acima de 120 dias</v>
      </c>
    </row>
    <row r="686" spans="1:22" x14ac:dyDescent="0.35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0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1">
        <v>2200.21</v>
      </c>
      <c r="U686" s="80" t="str">
        <f t="shared" si="20"/>
        <v>92020</v>
      </c>
      <c r="V686" s="79" t="str">
        <f t="shared" si="21"/>
        <v>31 a 60 dias</v>
      </c>
    </row>
    <row r="687" spans="1:22" x14ac:dyDescent="0.35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0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1">
        <v>13044.19</v>
      </c>
      <c r="U687" s="80" t="str">
        <f t="shared" si="20"/>
        <v>82020</v>
      </c>
      <c r="V687" s="79" t="str">
        <f t="shared" si="21"/>
        <v>1 a 30 dias</v>
      </c>
    </row>
    <row r="688" spans="1:22" x14ac:dyDescent="0.35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0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1">
        <v>6305.07</v>
      </c>
      <c r="U688" s="80" t="str">
        <f t="shared" si="20"/>
        <v>82020</v>
      </c>
      <c r="V688" s="79" t="str">
        <f t="shared" si="21"/>
        <v>31 a 60 dias</v>
      </c>
    </row>
    <row r="689" spans="1:22" x14ac:dyDescent="0.35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0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1">
        <v>9059.18</v>
      </c>
      <c r="U689" s="80" t="str">
        <f t="shared" si="20"/>
        <v>92020</v>
      </c>
      <c r="V689" s="79" t="str">
        <f t="shared" si="21"/>
        <v>1 a 30 dias</v>
      </c>
    </row>
    <row r="690" spans="1:22" x14ac:dyDescent="0.35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0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1">
        <v>1615.3</v>
      </c>
      <c r="U690" s="80" t="str">
        <f t="shared" si="20"/>
        <v>52020</v>
      </c>
      <c r="V690" s="79" t="str">
        <f t="shared" si="21"/>
        <v>Acima de 120 dias</v>
      </c>
    </row>
    <row r="691" spans="1:22" x14ac:dyDescent="0.35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0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1">
        <v>1777.78</v>
      </c>
      <c r="U691" s="80" t="str">
        <f t="shared" si="20"/>
        <v>42020</v>
      </c>
      <c r="V691" s="79" t="str">
        <f t="shared" si="21"/>
        <v>Acima de 120 dias</v>
      </c>
    </row>
    <row r="692" spans="1:22" x14ac:dyDescent="0.35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0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1">
        <v>1122.93</v>
      </c>
      <c r="U692" s="80" t="str">
        <f t="shared" si="20"/>
        <v>42020</v>
      </c>
      <c r="V692" s="79" t="str">
        <f t="shared" si="21"/>
        <v>61 a 90 dias</v>
      </c>
    </row>
    <row r="693" spans="1:22" x14ac:dyDescent="0.35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0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1">
        <v>22312.12</v>
      </c>
      <c r="U693" s="80" t="str">
        <f t="shared" si="20"/>
        <v>72020</v>
      </c>
      <c r="V693" s="79" t="str">
        <f t="shared" si="21"/>
        <v>Acima de 120 dias</v>
      </c>
    </row>
    <row r="694" spans="1:22" x14ac:dyDescent="0.35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0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1">
        <v>7964.83</v>
      </c>
      <c r="U694" s="80" t="str">
        <f t="shared" si="20"/>
        <v>62020</v>
      </c>
      <c r="V694" s="79" t="str">
        <f t="shared" si="21"/>
        <v>Acima de 120 dias</v>
      </c>
    </row>
    <row r="695" spans="1:22" x14ac:dyDescent="0.35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0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1">
        <v>8259.91</v>
      </c>
      <c r="U695" s="80" t="str">
        <f t="shared" si="20"/>
        <v>102020</v>
      </c>
      <c r="V695" s="79" t="str">
        <f t="shared" si="21"/>
        <v>Acima de 120 dias</v>
      </c>
    </row>
    <row r="696" spans="1:22" x14ac:dyDescent="0.35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0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1">
        <v>6251.75</v>
      </c>
      <c r="U696" s="80" t="str">
        <f t="shared" si="20"/>
        <v>62020</v>
      </c>
      <c r="V696" s="79" t="str">
        <f t="shared" si="21"/>
        <v>Acima de 120 dias</v>
      </c>
    </row>
    <row r="697" spans="1:22" x14ac:dyDescent="0.35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0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1">
        <v>14553.16</v>
      </c>
      <c r="U697" s="80" t="str">
        <f t="shared" si="20"/>
        <v>82020</v>
      </c>
      <c r="V697" s="79" t="str">
        <f t="shared" si="21"/>
        <v>1 a 30 dias</v>
      </c>
    </row>
    <row r="698" spans="1:22" x14ac:dyDescent="0.35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0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1">
        <v>2352.0299999999997</v>
      </c>
      <c r="U698" s="80" t="str">
        <f t="shared" si="20"/>
        <v>32020</v>
      </c>
      <c r="V698" s="79" t="str">
        <f t="shared" si="21"/>
        <v>Acima de 120 dias</v>
      </c>
    </row>
    <row r="699" spans="1:22" x14ac:dyDescent="0.35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0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1">
        <v>12140.099999999999</v>
      </c>
      <c r="U699" s="80" t="str">
        <f t="shared" si="20"/>
        <v>42020</v>
      </c>
      <c r="V699" s="79" t="str">
        <f t="shared" si="21"/>
        <v>Acima de 120 dias</v>
      </c>
    </row>
    <row r="700" spans="1:22" x14ac:dyDescent="0.35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0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1">
        <v>1741.44</v>
      </c>
      <c r="U700" s="80" t="str">
        <f t="shared" si="20"/>
        <v>52020</v>
      </c>
      <c r="V700" s="79" t="str">
        <f t="shared" si="21"/>
        <v>Acima de 120 dias</v>
      </c>
    </row>
    <row r="701" spans="1:22" x14ac:dyDescent="0.35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0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1">
        <v>5104.4799999999996</v>
      </c>
      <c r="U701" s="80" t="str">
        <f t="shared" si="20"/>
        <v>102020</v>
      </c>
      <c r="V701" s="79" t="str">
        <f t="shared" si="21"/>
        <v>31 a 60 dias</v>
      </c>
    </row>
    <row r="702" spans="1:22" x14ac:dyDescent="0.35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0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1">
        <v>40593.199999999997</v>
      </c>
      <c r="U702" s="80" t="str">
        <f t="shared" si="20"/>
        <v>82020</v>
      </c>
      <c r="V702" s="79" t="str">
        <f t="shared" si="21"/>
        <v>Acima de 120 dias</v>
      </c>
    </row>
    <row r="703" spans="1:22" x14ac:dyDescent="0.35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0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1">
        <v>11120.33</v>
      </c>
      <c r="U703" s="80" t="str">
        <f t="shared" si="20"/>
        <v>72020</v>
      </c>
      <c r="V703" s="79" t="str">
        <f t="shared" si="21"/>
        <v>1 a 30 dias</v>
      </c>
    </row>
    <row r="704" spans="1:22" x14ac:dyDescent="0.35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0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1">
        <v>13436.12</v>
      </c>
      <c r="U704" s="80" t="str">
        <f t="shared" si="20"/>
        <v>102020</v>
      </c>
      <c r="V704" s="79" t="str">
        <f t="shared" si="21"/>
        <v>61 a 90 dias</v>
      </c>
    </row>
    <row r="705" spans="1:22" x14ac:dyDescent="0.35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0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1">
        <v>13499.47</v>
      </c>
      <c r="U705" s="80" t="str">
        <f t="shared" si="20"/>
        <v>72020</v>
      </c>
      <c r="V705" s="79" t="str">
        <f t="shared" si="21"/>
        <v>Acima de 120 dias</v>
      </c>
    </row>
    <row r="706" spans="1:22" x14ac:dyDescent="0.35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0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1">
        <v>8824.67</v>
      </c>
      <c r="U706" s="80" t="str">
        <f t="shared" ref="U706:U769" si="22">MONTH(D706)&amp;YEAR(D706)</f>
        <v>52020</v>
      </c>
      <c r="V706" s="79" t="str">
        <f t="shared" si="21"/>
        <v>Acima de 120 dias</v>
      </c>
    </row>
    <row r="707" spans="1:22" x14ac:dyDescent="0.35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0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1">
        <v>7745.69</v>
      </c>
      <c r="U707" s="80" t="str">
        <f t="shared" si="22"/>
        <v>52020</v>
      </c>
      <c r="V707" s="79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5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0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1">
        <v>2126.85</v>
      </c>
      <c r="U708" s="80" t="str">
        <f t="shared" si="22"/>
        <v>92020</v>
      </c>
      <c r="V708" s="79" t="str">
        <f t="shared" si="23"/>
        <v>1 a 30 dias</v>
      </c>
    </row>
    <row r="709" spans="1:22" x14ac:dyDescent="0.35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0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1">
        <v>2873.28</v>
      </c>
      <c r="U709" s="80" t="str">
        <f t="shared" si="22"/>
        <v>82020</v>
      </c>
      <c r="V709" s="79" t="str">
        <f t="shared" si="23"/>
        <v>61 a 90 dias</v>
      </c>
    </row>
    <row r="710" spans="1:22" x14ac:dyDescent="0.35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0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1">
        <v>45436.45</v>
      </c>
      <c r="U710" s="80" t="str">
        <f t="shared" si="22"/>
        <v>82020</v>
      </c>
      <c r="V710" s="79" t="str">
        <f t="shared" si="23"/>
        <v>61 a 90 dias</v>
      </c>
    </row>
    <row r="711" spans="1:22" x14ac:dyDescent="0.35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0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1">
        <v>10902.67</v>
      </c>
      <c r="U711" s="80" t="str">
        <f t="shared" si="22"/>
        <v>82020</v>
      </c>
      <c r="V711" s="79" t="str">
        <f t="shared" si="23"/>
        <v>Acima de 120 dias</v>
      </c>
    </row>
    <row r="712" spans="1:22" x14ac:dyDescent="0.35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0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1">
        <v>7062.09</v>
      </c>
      <c r="U712" s="80" t="str">
        <f t="shared" si="22"/>
        <v>82020</v>
      </c>
      <c r="V712" s="79" t="str">
        <f t="shared" si="23"/>
        <v>Acima de 120 dias</v>
      </c>
    </row>
    <row r="713" spans="1:22" x14ac:dyDescent="0.35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0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1">
        <v>6511.9800000000005</v>
      </c>
      <c r="U713" s="80" t="str">
        <f t="shared" si="22"/>
        <v>92020</v>
      </c>
      <c r="V713" s="79" t="str">
        <f t="shared" si="23"/>
        <v>1 a 30 dias</v>
      </c>
    </row>
    <row r="714" spans="1:22" x14ac:dyDescent="0.35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0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1">
        <v>2113.96</v>
      </c>
      <c r="U714" s="80" t="str">
        <f t="shared" si="22"/>
        <v>92020</v>
      </c>
      <c r="V714" s="79" t="str">
        <f t="shared" si="23"/>
        <v>1 a 30 dias</v>
      </c>
    </row>
    <row r="715" spans="1:22" x14ac:dyDescent="0.35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0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1">
        <v>19733.79</v>
      </c>
      <c r="U715" s="80" t="str">
        <f t="shared" si="22"/>
        <v>102020</v>
      </c>
      <c r="V715" s="79" t="str">
        <f t="shared" si="23"/>
        <v>1 a 30 dias</v>
      </c>
    </row>
    <row r="716" spans="1:22" x14ac:dyDescent="0.35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0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1">
        <v>2154.31</v>
      </c>
      <c r="U716" s="80" t="str">
        <f t="shared" si="22"/>
        <v>42020</v>
      </c>
      <c r="V716" s="79" t="str">
        <f t="shared" si="23"/>
        <v>Acima de 120 dias</v>
      </c>
    </row>
    <row r="717" spans="1:22" x14ac:dyDescent="0.35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0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1">
        <v>657.8</v>
      </c>
      <c r="U717" s="80" t="str">
        <f t="shared" si="22"/>
        <v>52020</v>
      </c>
      <c r="V717" s="79" t="str">
        <f t="shared" si="23"/>
        <v>Acima de 120 dias</v>
      </c>
    </row>
    <row r="718" spans="1:22" x14ac:dyDescent="0.35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0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1">
        <v>5760.18</v>
      </c>
      <c r="U718" s="80" t="str">
        <f t="shared" si="22"/>
        <v>62020</v>
      </c>
      <c r="V718" s="79" t="str">
        <f t="shared" si="23"/>
        <v>1 a 30 dias</v>
      </c>
    </row>
    <row r="719" spans="1:22" x14ac:dyDescent="0.35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0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1">
        <v>3303.87</v>
      </c>
      <c r="U719" s="80" t="str">
        <f t="shared" si="22"/>
        <v>72020</v>
      </c>
      <c r="V719" s="79" t="str">
        <f t="shared" si="23"/>
        <v>Acima de 120 dias</v>
      </c>
    </row>
    <row r="720" spans="1:22" x14ac:dyDescent="0.35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0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1">
        <v>4721</v>
      </c>
      <c r="U720" s="80" t="str">
        <f t="shared" si="22"/>
        <v>72020</v>
      </c>
      <c r="V720" s="79" t="str">
        <f t="shared" si="23"/>
        <v>1 a 30 dias</v>
      </c>
    </row>
    <row r="721" spans="1:22" x14ac:dyDescent="0.35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0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1">
        <v>7668.56</v>
      </c>
      <c r="U721" s="80" t="str">
        <f t="shared" si="22"/>
        <v>92020</v>
      </c>
      <c r="V721" s="79" t="str">
        <f t="shared" si="23"/>
        <v>61 a 90 dias</v>
      </c>
    </row>
    <row r="722" spans="1:22" x14ac:dyDescent="0.35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0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1">
        <v>8850.33</v>
      </c>
      <c r="U722" s="80" t="str">
        <f t="shared" si="22"/>
        <v>62020</v>
      </c>
      <c r="V722" s="79" t="str">
        <f t="shared" si="23"/>
        <v>Acima de 120 dias</v>
      </c>
    </row>
    <row r="723" spans="1:22" x14ac:dyDescent="0.35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0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1">
        <v>7076.3</v>
      </c>
      <c r="U723" s="80" t="str">
        <f t="shared" si="22"/>
        <v>62020</v>
      </c>
      <c r="V723" s="79" t="str">
        <f t="shared" si="23"/>
        <v>1 a 30 dias</v>
      </c>
    </row>
    <row r="724" spans="1:22" x14ac:dyDescent="0.35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0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1">
        <v>9413.1200000000008</v>
      </c>
      <c r="U724" s="80" t="str">
        <f t="shared" si="22"/>
        <v>82020</v>
      </c>
      <c r="V724" s="79" t="str">
        <f t="shared" si="23"/>
        <v>1 a 30 dias</v>
      </c>
    </row>
    <row r="725" spans="1:22" x14ac:dyDescent="0.35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0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1">
        <v>6265.79</v>
      </c>
      <c r="U725" s="80" t="str">
        <f t="shared" si="22"/>
        <v>82020</v>
      </c>
      <c r="V725" s="79" t="str">
        <f t="shared" si="23"/>
        <v>1 a 30 dias</v>
      </c>
    </row>
    <row r="726" spans="1:22" x14ac:dyDescent="0.35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0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1">
        <v>13197.01</v>
      </c>
      <c r="U726" s="80" t="str">
        <f t="shared" si="22"/>
        <v>32020</v>
      </c>
      <c r="V726" s="79" t="str">
        <f t="shared" si="23"/>
        <v>Acima de 120 dias</v>
      </c>
    </row>
    <row r="727" spans="1:22" x14ac:dyDescent="0.35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0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1">
        <v>15594.830000000002</v>
      </c>
      <c r="U727" s="80" t="str">
        <f t="shared" si="22"/>
        <v>62020</v>
      </c>
      <c r="V727" s="79" t="str">
        <f t="shared" si="23"/>
        <v>Acima de 120 dias</v>
      </c>
    </row>
    <row r="728" spans="1:22" x14ac:dyDescent="0.35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0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1">
        <v>6990.39</v>
      </c>
      <c r="U728" s="80" t="str">
        <f t="shared" si="22"/>
        <v>102020</v>
      </c>
      <c r="V728" s="79" t="str">
        <f t="shared" si="23"/>
        <v>91 a 120 dias</v>
      </c>
    </row>
    <row r="729" spans="1:22" x14ac:dyDescent="0.35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0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1">
        <v>3473.91</v>
      </c>
      <c r="U729" s="80" t="str">
        <f t="shared" si="22"/>
        <v>82020</v>
      </c>
      <c r="V729" s="79" t="str">
        <f t="shared" si="23"/>
        <v>Acima de 120 dias</v>
      </c>
    </row>
    <row r="730" spans="1:22" x14ac:dyDescent="0.35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0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1">
        <v>8389.25</v>
      </c>
      <c r="U730" s="80" t="str">
        <f t="shared" si="22"/>
        <v>102020</v>
      </c>
      <c r="V730" s="79" t="str">
        <f t="shared" si="23"/>
        <v>1 a 30 dias</v>
      </c>
    </row>
    <row r="731" spans="1:22" x14ac:dyDescent="0.35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0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1">
        <v>1400.01</v>
      </c>
      <c r="U731" s="80" t="str">
        <f t="shared" si="22"/>
        <v>42020</v>
      </c>
      <c r="V731" s="79" t="str">
        <f t="shared" si="23"/>
        <v>Acima de 120 dias</v>
      </c>
    </row>
    <row r="732" spans="1:22" x14ac:dyDescent="0.35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0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1">
        <v>21902.880000000001</v>
      </c>
      <c r="U732" s="80" t="str">
        <f t="shared" si="22"/>
        <v>52020</v>
      </c>
      <c r="V732" s="79" t="str">
        <f t="shared" si="23"/>
        <v>1 a 30 dias</v>
      </c>
    </row>
    <row r="733" spans="1:22" x14ac:dyDescent="0.35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0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1">
        <v>2648.37</v>
      </c>
      <c r="U733" s="80" t="str">
        <f t="shared" si="22"/>
        <v>52020</v>
      </c>
      <c r="V733" s="79" t="str">
        <f t="shared" si="23"/>
        <v>61 a 90 dias</v>
      </c>
    </row>
    <row r="734" spans="1:22" x14ac:dyDescent="0.35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0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1">
        <v>8179.06</v>
      </c>
      <c r="U734" s="80" t="str">
        <f t="shared" si="22"/>
        <v>82020</v>
      </c>
      <c r="V734" s="79" t="str">
        <f t="shared" si="23"/>
        <v>Acima de 120 dias</v>
      </c>
    </row>
    <row r="735" spans="1:22" x14ac:dyDescent="0.35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0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1">
        <v>241.36</v>
      </c>
      <c r="U735" s="80" t="str">
        <f t="shared" si="22"/>
        <v>62020</v>
      </c>
      <c r="V735" s="79" t="str">
        <f t="shared" si="23"/>
        <v>Acima de 120 dias</v>
      </c>
    </row>
    <row r="736" spans="1:22" x14ac:dyDescent="0.35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0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1">
        <v>5703.3700000000008</v>
      </c>
      <c r="U736" s="80" t="str">
        <f t="shared" si="22"/>
        <v>52020</v>
      </c>
      <c r="V736" s="79" t="str">
        <f t="shared" si="23"/>
        <v>Acima de 120 dias</v>
      </c>
    </row>
    <row r="737" spans="1:22" x14ac:dyDescent="0.35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0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1">
        <v>5450.46</v>
      </c>
      <c r="U737" s="80" t="str">
        <f t="shared" si="22"/>
        <v>102020</v>
      </c>
      <c r="V737" s="79" t="str">
        <f t="shared" si="23"/>
        <v>31 a 60 dias</v>
      </c>
    </row>
    <row r="738" spans="1:22" x14ac:dyDescent="0.35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0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1">
        <v>2326.66</v>
      </c>
      <c r="U738" s="80" t="str">
        <f t="shared" si="22"/>
        <v>82020</v>
      </c>
      <c r="V738" s="79" t="str">
        <f t="shared" si="23"/>
        <v>61 a 90 dias</v>
      </c>
    </row>
    <row r="739" spans="1:22" x14ac:dyDescent="0.35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0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1">
        <v>13660.03</v>
      </c>
      <c r="U739" s="80" t="str">
        <f t="shared" si="22"/>
        <v>82020</v>
      </c>
      <c r="V739" s="79" t="str">
        <f t="shared" si="23"/>
        <v>1 a 30 dias</v>
      </c>
    </row>
    <row r="740" spans="1:22" x14ac:dyDescent="0.35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0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1">
        <v>7170.62</v>
      </c>
      <c r="U740" s="80" t="str">
        <f t="shared" si="22"/>
        <v>82020</v>
      </c>
      <c r="V740" s="79" t="str">
        <f t="shared" si="23"/>
        <v>Acima de 120 dias</v>
      </c>
    </row>
    <row r="741" spans="1:22" x14ac:dyDescent="0.35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0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1">
        <v>11288.9</v>
      </c>
      <c r="U741" s="80" t="str">
        <f t="shared" si="22"/>
        <v>82020</v>
      </c>
      <c r="V741" s="79" t="str">
        <f t="shared" si="23"/>
        <v>Acima de 120 dias</v>
      </c>
    </row>
    <row r="742" spans="1:22" x14ac:dyDescent="0.35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0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1">
        <v>4031.2000000000003</v>
      </c>
      <c r="U742" s="80" t="str">
        <f t="shared" si="22"/>
        <v>82020</v>
      </c>
      <c r="V742" s="79" t="str">
        <f t="shared" si="23"/>
        <v>Acima de 120 dias</v>
      </c>
    </row>
    <row r="743" spans="1:22" x14ac:dyDescent="0.35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0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1">
        <v>5590.5700000000006</v>
      </c>
      <c r="U743" s="80" t="str">
        <f t="shared" si="22"/>
        <v>82020</v>
      </c>
      <c r="V743" s="79" t="str">
        <f t="shared" si="23"/>
        <v>31 a 60 dias</v>
      </c>
    </row>
    <row r="744" spans="1:22" x14ac:dyDescent="0.35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0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1">
        <v>9779.49</v>
      </c>
      <c r="U744" s="80" t="str">
        <f t="shared" si="22"/>
        <v>82020</v>
      </c>
      <c r="V744" s="79" t="str">
        <f t="shared" si="23"/>
        <v>Acima de 120 dias</v>
      </c>
    </row>
    <row r="745" spans="1:22" x14ac:dyDescent="0.35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0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1">
        <v>1872.79</v>
      </c>
      <c r="U745" s="80" t="str">
        <f t="shared" si="22"/>
        <v>102020</v>
      </c>
      <c r="V745" s="79" t="str">
        <f t="shared" si="23"/>
        <v>1 a 30 dias</v>
      </c>
    </row>
    <row r="746" spans="1:22" x14ac:dyDescent="0.35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0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1">
        <v>5235.25</v>
      </c>
      <c r="U746" s="80" t="str">
        <f t="shared" si="22"/>
        <v>52020</v>
      </c>
      <c r="V746" s="79" t="str">
        <f t="shared" si="23"/>
        <v>Acima de 120 dias</v>
      </c>
    </row>
    <row r="747" spans="1:22" x14ac:dyDescent="0.35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0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1">
        <v>15700.17</v>
      </c>
      <c r="U747" s="80" t="str">
        <f t="shared" si="22"/>
        <v>52020</v>
      </c>
      <c r="V747" s="79" t="str">
        <f t="shared" si="23"/>
        <v>Acima de 120 dias</v>
      </c>
    </row>
    <row r="748" spans="1:22" x14ac:dyDescent="0.35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0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1">
        <v>4650.8099999999995</v>
      </c>
      <c r="U748" s="80" t="str">
        <f t="shared" si="22"/>
        <v>72020</v>
      </c>
      <c r="V748" s="79" t="str">
        <f t="shared" si="23"/>
        <v>Acima de 120 dias</v>
      </c>
    </row>
    <row r="749" spans="1:22" x14ac:dyDescent="0.35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0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1">
        <v>2671.99</v>
      </c>
      <c r="U749" s="80" t="str">
        <f t="shared" si="22"/>
        <v>62020</v>
      </c>
      <c r="V749" s="79" t="str">
        <f t="shared" si="23"/>
        <v>1 a 30 dias</v>
      </c>
    </row>
    <row r="750" spans="1:22" x14ac:dyDescent="0.35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0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1">
        <v>11145.55</v>
      </c>
      <c r="U750" s="80" t="str">
        <f t="shared" si="22"/>
        <v>52020</v>
      </c>
      <c r="V750" s="79" t="str">
        <f t="shared" si="23"/>
        <v>1 a 30 dias</v>
      </c>
    </row>
    <row r="751" spans="1:22" x14ac:dyDescent="0.35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0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1">
        <v>10988.92</v>
      </c>
      <c r="U751" s="80" t="str">
        <f t="shared" si="22"/>
        <v>72020</v>
      </c>
      <c r="V751" s="79" t="str">
        <f t="shared" si="23"/>
        <v>31 a 60 dias</v>
      </c>
    </row>
    <row r="752" spans="1:22" x14ac:dyDescent="0.35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0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1">
        <v>25091.480000000003</v>
      </c>
      <c r="U752" s="80" t="str">
        <f t="shared" si="22"/>
        <v>52020</v>
      </c>
      <c r="V752" s="79" t="str">
        <f t="shared" si="23"/>
        <v>31 a 60 dias</v>
      </c>
    </row>
    <row r="753" spans="1:22" x14ac:dyDescent="0.35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0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1">
        <v>15721.07</v>
      </c>
      <c r="U753" s="80" t="str">
        <f t="shared" si="22"/>
        <v>52020</v>
      </c>
      <c r="V753" s="79" t="str">
        <f t="shared" si="23"/>
        <v>Acima de 120 dias</v>
      </c>
    </row>
    <row r="754" spans="1:22" x14ac:dyDescent="0.35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0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1">
        <v>15492.94</v>
      </c>
      <c r="U754" s="80" t="str">
        <f t="shared" si="22"/>
        <v>52020</v>
      </c>
      <c r="V754" s="79" t="str">
        <f t="shared" si="23"/>
        <v>31 a 60 dias</v>
      </c>
    </row>
    <row r="755" spans="1:22" x14ac:dyDescent="0.35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0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1">
        <v>9725.27</v>
      </c>
      <c r="U755" s="80" t="str">
        <f t="shared" si="22"/>
        <v>72020</v>
      </c>
      <c r="V755" s="79" t="str">
        <f t="shared" si="23"/>
        <v>1 a 30 dias</v>
      </c>
    </row>
    <row r="756" spans="1:22" x14ac:dyDescent="0.35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0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1">
        <v>4070.66</v>
      </c>
      <c r="U756" s="80" t="str">
        <f t="shared" si="22"/>
        <v>72020</v>
      </c>
      <c r="V756" s="79" t="str">
        <f t="shared" si="23"/>
        <v>1 a 30 dias</v>
      </c>
    </row>
    <row r="757" spans="1:22" x14ac:dyDescent="0.35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0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1">
        <v>14003.52</v>
      </c>
      <c r="U757" s="80" t="str">
        <f t="shared" si="22"/>
        <v>72020</v>
      </c>
      <c r="V757" s="79" t="str">
        <f t="shared" si="23"/>
        <v>Acima de 120 dias</v>
      </c>
    </row>
    <row r="758" spans="1:22" x14ac:dyDescent="0.35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0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1">
        <v>10700.9</v>
      </c>
      <c r="U758" s="80" t="str">
        <f t="shared" si="22"/>
        <v>82020</v>
      </c>
      <c r="V758" s="79" t="str">
        <f t="shared" si="23"/>
        <v>61 a 90 dias</v>
      </c>
    </row>
    <row r="759" spans="1:22" x14ac:dyDescent="0.35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0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1">
        <v>1590.4299999999998</v>
      </c>
      <c r="U759" s="80" t="str">
        <f t="shared" si="22"/>
        <v>82020</v>
      </c>
      <c r="V759" s="79" t="str">
        <f t="shared" si="23"/>
        <v>1 a 30 dias</v>
      </c>
    </row>
    <row r="760" spans="1:22" x14ac:dyDescent="0.35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0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1">
        <v>42413.38</v>
      </c>
      <c r="U760" s="80" t="str">
        <f t="shared" si="22"/>
        <v>92020</v>
      </c>
      <c r="V760" s="79" t="str">
        <f t="shared" si="23"/>
        <v>Acima de 120 dias</v>
      </c>
    </row>
    <row r="761" spans="1:22" x14ac:dyDescent="0.35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0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1">
        <v>7620.95</v>
      </c>
      <c r="U761" s="80" t="str">
        <f t="shared" si="22"/>
        <v>82020</v>
      </c>
      <c r="V761" s="79" t="str">
        <f t="shared" si="23"/>
        <v>Acima de 120 dias</v>
      </c>
    </row>
    <row r="762" spans="1:22" x14ac:dyDescent="0.35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0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1">
        <v>4214.28</v>
      </c>
      <c r="U762" s="80" t="str">
        <f t="shared" si="22"/>
        <v>92020</v>
      </c>
      <c r="V762" s="79" t="str">
        <f t="shared" si="23"/>
        <v>1 a 30 dias</v>
      </c>
    </row>
    <row r="763" spans="1:22" x14ac:dyDescent="0.35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0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1">
        <v>4863.9399999999996</v>
      </c>
      <c r="U763" s="80" t="str">
        <f t="shared" si="22"/>
        <v>42020</v>
      </c>
      <c r="V763" s="79" t="str">
        <f t="shared" si="23"/>
        <v>1 a 30 dias</v>
      </c>
    </row>
    <row r="764" spans="1:22" x14ac:dyDescent="0.35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0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1">
        <v>10765.02</v>
      </c>
      <c r="U764" s="80" t="str">
        <f t="shared" si="22"/>
        <v>82020</v>
      </c>
      <c r="V764" s="79" t="str">
        <f t="shared" si="23"/>
        <v>Acima de 120 dias</v>
      </c>
    </row>
    <row r="765" spans="1:22" x14ac:dyDescent="0.35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0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1">
        <v>22439.360000000001</v>
      </c>
      <c r="U765" s="80" t="str">
        <f t="shared" si="22"/>
        <v>82020</v>
      </c>
      <c r="V765" s="79" t="str">
        <f t="shared" si="23"/>
        <v>61 a 90 dias</v>
      </c>
    </row>
    <row r="766" spans="1:22" x14ac:dyDescent="0.35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0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1">
        <v>7209.89</v>
      </c>
      <c r="U766" s="80" t="str">
        <f t="shared" si="22"/>
        <v>52020</v>
      </c>
      <c r="V766" s="79" t="str">
        <f t="shared" si="23"/>
        <v>Acima de 120 dias</v>
      </c>
    </row>
    <row r="767" spans="1:22" x14ac:dyDescent="0.35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0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1">
        <v>7980.5199999999995</v>
      </c>
      <c r="U767" s="80" t="str">
        <f t="shared" si="22"/>
        <v>82020</v>
      </c>
      <c r="V767" s="79" t="str">
        <f t="shared" si="23"/>
        <v>Acima de 120 dias</v>
      </c>
    </row>
    <row r="768" spans="1:22" x14ac:dyDescent="0.35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0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1">
        <v>2765.11</v>
      </c>
      <c r="U768" s="80" t="str">
        <f t="shared" si="22"/>
        <v>72020</v>
      </c>
      <c r="V768" s="79" t="str">
        <f t="shared" si="23"/>
        <v>Acima de 120 dias</v>
      </c>
    </row>
    <row r="769" spans="1:22" x14ac:dyDescent="0.35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0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1">
        <v>4136.04</v>
      </c>
      <c r="U769" s="80" t="str">
        <f t="shared" si="22"/>
        <v>92020</v>
      </c>
      <c r="V769" s="79" t="str">
        <f t="shared" si="23"/>
        <v>1 a 30 dias</v>
      </c>
    </row>
    <row r="770" spans="1:22" x14ac:dyDescent="0.35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0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1">
        <v>15764.71</v>
      </c>
      <c r="U770" s="80" t="str">
        <f t="shared" ref="U770:U833" si="24">MONTH(D770)&amp;YEAR(D770)</f>
        <v>82020</v>
      </c>
      <c r="V770" s="79" t="str">
        <f t="shared" si="23"/>
        <v>Acima de 120 dias</v>
      </c>
    </row>
    <row r="771" spans="1:22" x14ac:dyDescent="0.35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0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1">
        <v>26789.66</v>
      </c>
      <c r="U771" s="80" t="str">
        <f t="shared" si="24"/>
        <v>82020</v>
      </c>
      <c r="V771" s="79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5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0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1">
        <v>8218.83</v>
      </c>
      <c r="U772" s="80" t="str">
        <f t="shared" si="24"/>
        <v>92020</v>
      </c>
      <c r="V772" s="79" t="str">
        <f t="shared" si="25"/>
        <v>1 a 30 dias</v>
      </c>
    </row>
    <row r="773" spans="1:22" x14ac:dyDescent="0.35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0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1">
        <v>20206.400000000001</v>
      </c>
      <c r="U773" s="80" t="str">
        <f t="shared" si="24"/>
        <v>82020</v>
      </c>
      <c r="V773" s="79" t="str">
        <f t="shared" si="25"/>
        <v>1 a 30 dias</v>
      </c>
    </row>
    <row r="774" spans="1:22" x14ac:dyDescent="0.35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0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1">
        <v>15451.61</v>
      </c>
      <c r="U774" s="80" t="str">
        <f t="shared" si="24"/>
        <v>52020</v>
      </c>
      <c r="V774" s="79" t="str">
        <f t="shared" si="25"/>
        <v>Acima de 120 dias</v>
      </c>
    </row>
    <row r="775" spans="1:22" x14ac:dyDescent="0.35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0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1">
        <v>1383.32</v>
      </c>
      <c r="U775" s="80" t="str">
        <f t="shared" si="24"/>
        <v>52020</v>
      </c>
      <c r="V775" s="79" t="str">
        <f t="shared" si="25"/>
        <v>31 a 60 dias</v>
      </c>
    </row>
    <row r="776" spans="1:22" x14ac:dyDescent="0.35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0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1">
        <v>2348.9899999999998</v>
      </c>
      <c r="U776" s="80" t="str">
        <f t="shared" si="24"/>
        <v>102020</v>
      </c>
      <c r="V776" s="79" t="str">
        <f t="shared" si="25"/>
        <v>31 a 60 dias</v>
      </c>
    </row>
    <row r="777" spans="1:22" x14ac:dyDescent="0.35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0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1">
        <v>21540.43</v>
      </c>
      <c r="U777" s="80" t="str">
        <f t="shared" si="24"/>
        <v>52020</v>
      </c>
      <c r="V777" s="79" t="str">
        <f t="shared" si="25"/>
        <v>61 a 90 dias</v>
      </c>
    </row>
    <row r="778" spans="1:22" x14ac:dyDescent="0.35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0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1">
        <v>19793.45</v>
      </c>
      <c r="U778" s="80" t="str">
        <f t="shared" si="24"/>
        <v>82020</v>
      </c>
      <c r="V778" s="79" t="str">
        <f t="shared" si="25"/>
        <v>Acima de 120 dias</v>
      </c>
    </row>
    <row r="779" spans="1:22" x14ac:dyDescent="0.35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0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1">
        <v>5321.64</v>
      </c>
      <c r="U779" s="80" t="str">
        <f t="shared" si="24"/>
        <v>82020</v>
      </c>
      <c r="V779" s="79" t="str">
        <f t="shared" si="25"/>
        <v>Acima de 120 dias</v>
      </c>
    </row>
    <row r="780" spans="1:22" x14ac:dyDescent="0.35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0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1">
        <v>9975.92</v>
      </c>
      <c r="U780" s="80" t="str">
        <f t="shared" si="24"/>
        <v>92020</v>
      </c>
      <c r="V780" s="79" t="str">
        <f t="shared" si="25"/>
        <v>1 a 30 dias</v>
      </c>
    </row>
    <row r="781" spans="1:22" x14ac:dyDescent="0.35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0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1">
        <v>7316.37</v>
      </c>
      <c r="U781" s="80" t="str">
        <f t="shared" si="24"/>
        <v>82020</v>
      </c>
      <c r="V781" s="79" t="str">
        <f t="shared" si="25"/>
        <v>Acima de 120 dias</v>
      </c>
    </row>
    <row r="782" spans="1:22" x14ac:dyDescent="0.35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0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1">
        <v>2148.12</v>
      </c>
      <c r="U782" s="80" t="str">
        <f t="shared" si="24"/>
        <v>62020</v>
      </c>
      <c r="V782" s="79" t="str">
        <f t="shared" si="25"/>
        <v>Acima de 120 dias</v>
      </c>
    </row>
    <row r="783" spans="1:22" x14ac:dyDescent="0.35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0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1">
        <v>2927.71</v>
      </c>
      <c r="U783" s="80" t="str">
        <f t="shared" si="24"/>
        <v>92020</v>
      </c>
      <c r="V783" s="79" t="str">
        <f t="shared" si="25"/>
        <v>Acima de 120 dias</v>
      </c>
    </row>
    <row r="784" spans="1:22" x14ac:dyDescent="0.35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0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1">
        <v>2403.5300000000002</v>
      </c>
      <c r="U784" s="80" t="str">
        <f t="shared" si="24"/>
        <v>102020</v>
      </c>
      <c r="V784" s="79" t="str">
        <f t="shared" si="25"/>
        <v>Acima de 120 dias</v>
      </c>
    </row>
    <row r="785" spans="1:22" x14ac:dyDescent="0.35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0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1">
        <v>11628.15</v>
      </c>
      <c r="U785" s="80" t="str">
        <f t="shared" si="24"/>
        <v>72020</v>
      </c>
      <c r="V785" s="79" t="str">
        <f t="shared" si="25"/>
        <v>1 a 30 dias</v>
      </c>
    </row>
    <row r="786" spans="1:22" x14ac:dyDescent="0.35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0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1">
        <v>3171.94</v>
      </c>
      <c r="U786" s="80" t="str">
        <f t="shared" si="24"/>
        <v>82020</v>
      </c>
      <c r="V786" s="79" t="str">
        <f t="shared" si="25"/>
        <v>1 a 30 dias</v>
      </c>
    </row>
    <row r="787" spans="1:22" x14ac:dyDescent="0.35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0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1">
        <v>6044.3499999999995</v>
      </c>
      <c r="U787" s="80" t="str">
        <f t="shared" si="24"/>
        <v>82020</v>
      </c>
      <c r="V787" s="79" t="str">
        <f t="shared" si="25"/>
        <v>31 a 60 dias</v>
      </c>
    </row>
    <row r="788" spans="1:22" x14ac:dyDescent="0.35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0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1">
        <v>8127.99</v>
      </c>
      <c r="U788" s="80" t="str">
        <f t="shared" si="24"/>
        <v>82020</v>
      </c>
      <c r="V788" s="79" t="str">
        <f t="shared" si="25"/>
        <v>Acima de 120 dias</v>
      </c>
    </row>
    <row r="789" spans="1:22" x14ac:dyDescent="0.35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0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1">
        <v>33628.32</v>
      </c>
      <c r="U789" s="80" t="str">
        <f t="shared" si="24"/>
        <v>82020</v>
      </c>
      <c r="V789" s="79" t="str">
        <f t="shared" si="25"/>
        <v>1 a 30 dias</v>
      </c>
    </row>
    <row r="790" spans="1:22" x14ac:dyDescent="0.35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0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1">
        <v>17690.36</v>
      </c>
      <c r="U790" s="80" t="str">
        <f t="shared" si="24"/>
        <v>102020</v>
      </c>
      <c r="V790" s="79" t="str">
        <f t="shared" si="25"/>
        <v>61 a 90 dias</v>
      </c>
    </row>
    <row r="791" spans="1:22" x14ac:dyDescent="0.35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0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1">
        <v>24394.22</v>
      </c>
      <c r="U791" s="80" t="str">
        <f t="shared" si="24"/>
        <v>52020</v>
      </c>
      <c r="V791" s="79" t="str">
        <f t="shared" si="25"/>
        <v>Acima de 120 dias</v>
      </c>
    </row>
    <row r="792" spans="1:22" x14ac:dyDescent="0.35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0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1">
        <v>11891.06</v>
      </c>
      <c r="U792" s="80" t="str">
        <f t="shared" si="24"/>
        <v>82020</v>
      </c>
      <c r="V792" s="79" t="str">
        <f t="shared" si="25"/>
        <v>Acima de 120 dias</v>
      </c>
    </row>
    <row r="793" spans="1:22" x14ac:dyDescent="0.35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0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1">
        <v>35431.119999999995</v>
      </c>
      <c r="U793" s="80" t="str">
        <f t="shared" si="24"/>
        <v>52020</v>
      </c>
      <c r="V793" s="79" t="str">
        <f t="shared" si="25"/>
        <v>Acima de 120 dias</v>
      </c>
    </row>
    <row r="794" spans="1:22" x14ac:dyDescent="0.35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0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1">
        <v>12737.81</v>
      </c>
      <c r="U794" s="80" t="str">
        <f t="shared" si="24"/>
        <v>62020</v>
      </c>
      <c r="V794" s="79" t="str">
        <f t="shared" si="25"/>
        <v>61 a 90 dias</v>
      </c>
    </row>
    <row r="795" spans="1:22" x14ac:dyDescent="0.35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0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1">
        <v>10053.130000000001</v>
      </c>
      <c r="U795" s="80" t="str">
        <f t="shared" si="24"/>
        <v>102020</v>
      </c>
      <c r="V795" s="79" t="str">
        <f t="shared" si="25"/>
        <v>1 a 30 dias</v>
      </c>
    </row>
    <row r="796" spans="1:22" x14ac:dyDescent="0.35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0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1">
        <v>3838.55</v>
      </c>
      <c r="U796" s="80" t="str">
        <f t="shared" si="24"/>
        <v>82020</v>
      </c>
      <c r="V796" s="79" t="str">
        <f t="shared" si="25"/>
        <v>1 a 30 dias</v>
      </c>
    </row>
    <row r="797" spans="1:22" x14ac:dyDescent="0.35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0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1">
        <v>4603.6400000000003</v>
      </c>
      <c r="U797" s="80" t="str">
        <f t="shared" si="24"/>
        <v>82020</v>
      </c>
      <c r="V797" s="79" t="str">
        <f t="shared" si="25"/>
        <v>Acima de 120 dias</v>
      </c>
    </row>
    <row r="798" spans="1:22" x14ac:dyDescent="0.35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0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1">
        <v>15040.11</v>
      </c>
      <c r="U798" s="80" t="str">
        <f t="shared" si="24"/>
        <v>92020</v>
      </c>
      <c r="V798" s="79" t="str">
        <f t="shared" si="25"/>
        <v>Acima de 120 dias</v>
      </c>
    </row>
    <row r="799" spans="1:22" x14ac:dyDescent="0.35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0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1">
        <v>11795.29</v>
      </c>
      <c r="U799" s="80" t="str">
        <f t="shared" si="24"/>
        <v>82020</v>
      </c>
      <c r="V799" s="79" t="str">
        <f t="shared" si="25"/>
        <v>1 a 30 dias</v>
      </c>
    </row>
    <row r="800" spans="1:22" x14ac:dyDescent="0.35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0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1">
        <v>9862.7799999999988</v>
      </c>
      <c r="U800" s="80" t="str">
        <f t="shared" si="24"/>
        <v>92020</v>
      </c>
      <c r="V800" s="79" t="str">
        <f t="shared" si="25"/>
        <v>1 a 30 dias</v>
      </c>
    </row>
    <row r="801" spans="1:22" x14ac:dyDescent="0.35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0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1">
        <v>14947.390000000001</v>
      </c>
      <c r="U801" s="80" t="str">
        <f t="shared" si="24"/>
        <v>52020</v>
      </c>
      <c r="V801" s="79" t="str">
        <f t="shared" si="25"/>
        <v>Acima de 120 dias</v>
      </c>
    </row>
    <row r="802" spans="1:22" x14ac:dyDescent="0.35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0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1">
        <v>5395.54</v>
      </c>
      <c r="U802" s="80" t="str">
        <f t="shared" si="24"/>
        <v>82020</v>
      </c>
      <c r="V802" s="79" t="str">
        <f t="shared" si="25"/>
        <v>1 a 30 dias</v>
      </c>
    </row>
    <row r="803" spans="1:22" x14ac:dyDescent="0.35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0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1">
        <v>3790.87</v>
      </c>
      <c r="U803" s="80" t="str">
        <f t="shared" si="24"/>
        <v>82020</v>
      </c>
      <c r="V803" s="79" t="str">
        <f t="shared" si="25"/>
        <v>Acima de 120 dias</v>
      </c>
    </row>
    <row r="804" spans="1:22" x14ac:dyDescent="0.35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0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1">
        <v>12396.04</v>
      </c>
      <c r="U804" s="80" t="str">
        <f t="shared" si="24"/>
        <v>62020</v>
      </c>
      <c r="V804" s="79" t="str">
        <f t="shared" si="25"/>
        <v>Acima de 120 dias</v>
      </c>
    </row>
    <row r="805" spans="1:22" x14ac:dyDescent="0.35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0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1">
        <v>10131.6</v>
      </c>
      <c r="U805" s="80" t="str">
        <f t="shared" si="24"/>
        <v>82020</v>
      </c>
      <c r="V805" s="79" t="str">
        <f t="shared" si="25"/>
        <v>Acima de 120 dias</v>
      </c>
    </row>
    <row r="806" spans="1:22" x14ac:dyDescent="0.35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0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1">
        <v>12105.4</v>
      </c>
      <c r="U806" s="80" t="str">
        <f t="shared" si="24"/>
        <v>82020</v>
      </c>
      <c r="V806" s="79" t="str">
        <f t="shared" si="25"/>
        <v>1 a 30 dias</v>
      </c>
    </row>
    <row r="807" spans="1:22" x14ac:dyDescent="0.35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0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1">
        <v>10508.73</v>
      </c>
      <c r="U807" s="80" t="str">
        <f t="shared" si="24"/>
        <v>82020</v>
      </c>
      <c r="V807" s="79" t="str">
        <f t="shared" si="25"/>
        <v>61 a 90 dias</v>
      </c>
    </row>
    <row r="808" spans="1:22" x14ac:dyDescent="0.35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0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1">
        <v>26129.84</v>
      </c>
      <c r="U808" s="80" t="str">
        <f t="shared" si="24"/>
        <v>82020</v>
      </c>
      <c r="V808" s="79" t="str">
        <f t="shared" si="25"/>
        <v>Acima de 120 dias</v>
      </c>
    </row>
    <row r="809" spans="1:22" x14ac:dyDescent="0.35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0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1">
        <v>210</v>
      </c>
      <c r="U809" s="80" t="str">
        <f t="shared" si="24"/>
        <v>72020</v>
      </c>
      <c r="V809" s="79" t="str">
        <f t="shared" si="25"/>
        <v>Acima de 120 dias</v>
      </c>
    </row>
    <row r="810" spans="1:22" x14ac:dyDescent="0.35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0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1">
        <v>63.58</v>
      </c>
      <c r="U810" s="80" t="str">
        <f t="shared" si="24"/>
        <v>72020</v>
      </c>
      <c r="V810" s="79" t="str">
        <f t="shared" si="25"/>
        <v>Acima de 120 dias</v>
      </c>
    </row>
    <row r="811" spans="1:22" x14ac:dyDescent="0.35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0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1">
        <v>10936.7</v>
      </c>
      <c r="U811" s="80" t="str">
        <f t="shared" si="24"/>
        <v>72020</v>
      </c>
      <c r="V811" s="79" t="str">
        <f t="shared" si="25"/>
        <v>Acima de 120 dias</v>
      </c>
    </row>
    <row r="812" spans="1:22" x14ac:dyDescent="0.35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0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1">
        <v>2853.4100000000003</v>
      </c>
      <c r="U812" s="80" t="str">
        <f t="shared" si="24"/>
        <v>72020</v>
      </c>
      <c r="V812" s="79" t="str">
        <f t="shared" si="25"/>
        <v>Acima de 120 dias</v>
      </c>
    </row>
    <row r="813" spans="1:22" x14ac:dyDescent="0.35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0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1">
        <v>2513.5299999999997</v>
      </c>
      <c r="U813" s="80" t="str">
        <f t="shared" si="24"/>
        <v>102020</v>
      </c>
      <c r="V813" s="79" t="str">
        <f t="shared" si="25"/>
        <v>61 a 90 dias</v>
      </c>
    </row>
    <row r="814" spans="1:22" x14ac:dyDescent="0.35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0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1">
        <v>2241.83</v>
      </c>
      <c r="U814" s="80" t="str">
        <f t="shared" si="24"/>
        <v>102020</v>
      </c>
      <c r="V814" s="79" t="str">
        <f t="shared" si="25"/>
        <v>1 a 30 dias</v>
      </c>
    </row>
    <row r="815" spans="1:22" x14ac:dyDescent="0.35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0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1">
        <v>2954.34</v>
      </c>
      <c r="U815" s="80" t="str">
        <f t="shared" si="24"/>
        <v>82020</v>
      </c>
      <c r="V815" s="79" t="str">
        <f t="shared" si="25"/>
        <v>1 a 30 dias</v>
      </c>
    </row>
    <row r="816" spans="1:22" x14ac:dyDescent="0.35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0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1">
        <v>3593.73</v>
      </c>
      <c r="U816" s="80" t="str">
        <f t="shared" si="24"/>
        <v>82020</v>
      </c>
      <c r="V816" s="79" t="str">
        <f t="shared" si="25"/>
        <v>1 a 30 dias</v>
      </c>
    </row>
    <row r="817" spans="1:22" x14ac:dyDescent="0.35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0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1">
        <v>4062.42</v>
      </c>
      <c r="U817" s="80" t="str">
        <f t="shared" si="24"/>
        <v>82020</v>
      </c>
      <c r="V817" s="79" t="str">
        <f t="shared" si="25"/>
        <v>Acima de 120 dias</v>
      </c>
    </row>
    <row r="818" spans="1:22" x14ac:dyDescent="0.35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0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1">
        <v>5876.2800000000007</v>
      </c>
      <c r="U818" s="80" t="str">
        <f t="shared" si="24"/>
        <v>82020</v>
      </c>
      <c r="V818" s="79" t="str">
        <f t="shared" si="25"/>
        <v>1 a 30 dias</v>
      </c>
    </row>
    <row r="819" spans="1:22" x14ac:dyDescent="0.35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0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1">
        <v>10917.63</v>
      </c>
      <c r="U819" s="80" t="str">
        <f t="shared" si="24"/>
        <v>82020</v>
      </c>
      <c r="V819" s="79" t="str">
        <f t="shared" si="25"/>
        <v>31 a 60 dias</v>
      </c>
    </row>
    <row r="820" spans="1:22" x14ac:dyDescent="0.35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0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1">
        <v>13003.33</v>
      </c>
      <c r="U820" s="80" t="str">
        <f t="shared" si="24"/>
        <v>92020</v>
      </c>
      <c r="V820" s="79" t="str">
        <f t="shared" si="25"/>
        <v>1 a 30 dias</v>
      </c>
    </row>
    <row r="821" spans="1:22" x14ac:dyDescent="0.35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0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1">
        <v>1496.82</v>
      </c>
      <c r="U821" s="80" t="str">
        <f t="shared" si="24"/>
        <v>42020</v>
      </c>
      <c r="V821" s="79" t="str">
        <f t="shared" si="25"/>
        <v>Acima de 120 dias</v>
      </c>
    </row>
    <row r="822" spans="1:22" x14ac:dyDescent="0.35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0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1">
        <v>3744.94</v>
      </c>
      <c r="U822" s="80" t="str">
        <f t="shared" si="24"/>
        <v>62020</v>
      </c>
      <c r="V822" s="79" t="str">
        <f t="shared" si="25"/>
        <v>1 a 30 dias</v>
      </c>
    </row>
    <row r="823" spans="1:22" x14ac:dyDescent="0.35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0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1">
        <v>5538.0499999999993</v>
      </c>
      <c r="U823" s="80" t="str">
        <f t="shared" si="24"/>
        <v>72020</v>
      </c>
      <c r="V823" s="79" t="str">
        <f t="shared" si="25"/>
        <v>Acima de 120 dias</v>
      </c>
    </row>
    <row r="824" spans="1:22" x14ac:dyDescent="0.35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0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1">
        <v>18428.66</v>
      </c>
      <c r="U824" s="80" t="str">
        <f t="shared" si="24"/>
        <v>52020</v>
      </c>
      <c r="V824" s="79" t="str">
        <f t="shared" si="25"/>
        <v>Acima de 120 dias</v>
      </c>
    </row>
    <row r="825" spans="1:22" x14ac:dyDescent="0.35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0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1">
        <v>2351.0499999999997</v>
      </c>
      <c r="U825" s="80" t="str">
        <f t="shared" si="24"/>
        <v>102020</v>
      </c>
      <c r="V825" s="79" t="str">
        <f t="shared" si="25"/>
        <v>31 a 60 dias</v>
      </c>
    </row>
    <row r="826" spans="1:22" x14ac:dyDescent="0.35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0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1">
        <v>17430.03</v>
      </c>
      <c r="U826" s="80" t="str">
        <f t="shared" si="24"/>
        <v>62020</v>
      </c>
      <c r="V826" s="79" t="str">
        <f t="shared" si="25"/>
        <v>Acima de 120 dias</v>
      </c>
    </row>
    <row r="827" spans="1:22" x14ac:dyDescent="0.35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0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1">
        <v>2522.83</v>
      </c>
      <c r="U827" s="80" t="str">
        <f t="shared" si="24"/>
        <v>72020</v>
      </c>
      <c r="V827" s="79" t="str">
        <f t="shared" si="25"/>
        <v>Acima de 120 dias</v>
      </c>
    </row>
    <row r="828" spans="1:22" x14ac:dyDescent="0.35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0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1">
        <v>26701.530000000002</v>
      </c>
      <c r="U828" s="80" t="str">
        <f t="shared" si="24"/>
        <v>112020</v>
      </c>
      <c r="V828" s="79" t="str">
        <f t="shared" si="25"/>
        <v>1 a 30 dias</v>
      </c>
    </row>
    <row r="829" spans="1:22" x14ac:dyDescent="0.35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0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1">
        <v>1505.5</v>
      </c>
      <c r="U829" s="80" t="str">
        <f t="shared" si="24"/>
        <v>72020</v>
      </c>
      <c r="V829" s="79" t="str">
        <f t="shared" si="25"/>
        <v>Acima de 120 dias</v>
      </c>
    </row>
    <row r="830" spans="1:22" x14ac:dyDescent="0.35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0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1">
        <v>2153.23</v>
      </c>
      <c r="U830" s="80" t="str">
        <f t="shared" si="24"/>
        <v>92020</v>
      </c>
      <c r="V830" s="79" t="str">
        <f t="shared" si="25"/>
        <v>1 a 30 dias</v>
      </c>
    </row>
    <row r="831" spans="1:22" x14ac:dyDescent="0.35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0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1">
        <v>5101.7199999999993</v>
      </c>
      <c r="U831" s="80" t="str">
        <f t="shared" si="24"/>
        <v>72020</v>
      </c>
      <c r="V831" s="79" t="str">
        <f t="shared" si="25"/>
        <v>1 a 30 dias</v>
      </c>
    </row>
    <row r="832" spans="1:22" x14ac:dyDescent="0.35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0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1">
        <v>13525.81</v>
      </c>
      <c r="U832" s="80" t="str">
        <f t="shared" si="24"/>
        <v>52020</v>
      </c>
      <c r="V832" s="79" t="str">
        <f t="shared" si="25"/>
        <v>Acima de 120 dias</v>
      </c>
    </row>
    <row r="833" spans="1:22" x14ac:dyDescent="0.35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0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1">
        <v>29613.86</v>
      </c>
      <c r="U833" s="80" t="str">
        <f t="shared" si="24"/>
        <v>52020</v>
      </c>
      <c r="V833" s="79" t="str">
        <f t="shared" si="25"/>
        <v>1 a 30 dias</v>
      </c>
    </row>
    <row r="834" spans="1:22" x14ac:dyDescent="0.35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0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1">
        <v>5161.1899999999996</v>
      </c>
      <c r="U834" s="80" t="str">
        <f t="shared" ref="U834:U897" si="26">MONTH(D834)&amp;YEAR(D834)</f>
        <v>102020</v>
      </c>
      <c r="V834" s="79" t="str">
        <f t="shared" si="25"/>
        <v>1 a 30 dias</v>
      </c>
    </row>
    <row r="835" spans="1:22" x14ac:dyDescent="0.35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0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1">
        <v>7699.29</v>
      </c>
      <c r="U835" s="80" t="str">
        <f t="shared" si="26"/>
        <v>82020</v>
      </c>
      <c r="V835" s="79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5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0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1">
        <v>14737.640000000001</v>
      </c>
      <c r="U836" s="80" t="str">
        <f t="shared" si="26"/>
        <v>92020</v>
      </c>
      <c r="V836" s="79" t="str">
        <f t="shared" si="27"/>
        <v>Acima de 120 dias</v>
      </c>
    </row>
    <row r="837" spans="1:22" x14ac:dyDescent="0.35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0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1">
        <v>5635.94</v>
      </c>
      <c r="U837" s="80" t="str">
        <f t="shared" si="26"/>
        <v>82020</v>
      </c>
      <c r="V837" s="79" t="str">
        <f t="shared" si="27"/>
        <v>1 a 30 dias</v>
      </c>
    </row>
    <row r="838" spans="1:22" x14ac:dyDescent="0.35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0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1">
        <v>620.37</v>
      </c>
      <c r="U838" s="80" t="str">
        <f t="shared" si="26"/>
        <v>42020</v>
      </c>
      <c r="V838" s="79" t="str">
        <f t="shared" si="27"/>
        <v>Acima de 120 dias</v>
      </c>
    </row>
    <row r="839" spans="1:22" x14ac:dyDescent="0.35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0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1">
        <v>4335.83</v>
      </c>
      <c r="U839" s="80" t="str">
        <f t="shared" si="26"/>
        <v>52020</v>
      </c>
      <c r="V839" s="79" t="str">
        <f t="shared" si="27"/>
        <v>1 a 30 dias</v>
      </c>
    </row>
    <row r="840" spans="1:22" x14ac:dyDescent="0.35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0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1">
        <v>5125.41</v>
      </c>
      <c r="U840" s="80" t="str">
        <f t="shared" si="26"/>
        <v>52020</v>
      </c>
      <c r="V840" s="79" t="str">
        <f t="shared" si="27"/>
        <v>91 a 120 dias</v>
      </c>
    </row>
    <row r="841" spans="1:22" x14ac:dyDescent="0.35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0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1">
        <v>10687.96</v>
      </c>
      <c r="U841" s="80" t="str">
        <f t="shared" si="26"/>
        <v>102020</v>
      </c>
      <c r="V841" s="79" t="str">
        <f t="shared" si="27"/>
        <v>61 a 90 dias</v>
      </c>
    </row>
    <row r="842" spans="1:22" x14ac:dyDescent="0.35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0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1">
        <v>2464.56</v>
      </c>
      <c r="U842" s="80" t="str">
        <f t="shared" si="26"/>
        <v>102020</v>
      </c>
      <c r="V842" s="79" t="str">
        <f t="shared" si="27"/>
        <v>91 a 120 dias</v>
      </c>
    </row>
    <row r="843" spans="1:22" x14ac:dyDescent="0.35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0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0">
        <v>6841.14</v>
      </c>
      <c r="U843" s="80" t="str">
        <f t="shared" si="26"/>
        <v>62020</v>
      </c>
      <c r="V843" s="79" t="str">
        <f t="shared" si="27"/>
        <v>1 a 30 dias</v>
      </c>
    </row>
    <row r="844" spans="1:22" x14ac:dyDescent="0.35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0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1">
        <v>2131.14</v>
      </c>
      <c r="U844" s="80" t="str">
        <f t="shared" si="26"/>
        <v>72020</v>
      </c>
      <c r="V844" s="79" t="str">
        <f t="shared" si="27"/>
        <v>31 a 60 dias</v>
      </c>
    </row>
    <row r="845" spans="1:22" x14ac:dyDescent="0.35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0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1">
        <v>3492.6600000000003</v>
      </c>
      <c r="U845" s="80" t="str">
        <f t="shared" si="26"/>
        <v>92020</v>
      </c>
      <c r="V845" s="79" t="str">
        <f t="shared" si="27"/>
        <v>61 a 90 dias</v>
      </c>
    </row>
    <row r="846" spans="1:22" x14ac:dyDescent="0.35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0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1">
        <v>3542.34</v>
      </c>
      <c r="U846" s="80" t="str">
        <f t="shared" si="26"/>
        <v>82020</v>
      </c>
      <c r="V846" s="79" t="str">
        <f t="shared" si="27"/>
        <v>61 a 90 dias</v>
      </c>
    </row>
    <row r="847" spans="1:22" x14ac:dyDescent="0.35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0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1">
        <v>15451.47</v>
      </c>
      <c r="U847" s="80" t="str">
        <f t="shared" si="26"/>
        <v>72020</v>
      </c>
      <c r="V847" s="79" t="str">
        <f t="shared" si="27"/>
        <v>Acima de 120 dias</v>
      </c>
    </row>
    <row r="848" spans="1:22" x14ac:dyDescent="0.35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0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1">
        <v>8944.31</v>
      </c>
      <c r="U848" s="80" t="str">
        <f t="shared" si="26"/>
        <v>92020</v>
      </c>
      <c r="V848" s="79" t="str">
        <f t="shared" si="27"/>
        <v>1 a 30 dias</v>
      </c>
    </row>
    <row r="849" spans="1:22" x14ac:dyDescent="0.35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0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1">
        <v>9303.2899999999991</v>
      </c>
      <c r="U849" s="80" t="str">
        <f t="shared" si="26"/>
        <v>92020</v>
      </c>
      <c r="V849" s="79" t="str">
        <f t="shared" si="27"/>
        <v>Acima de 120 dias</v>
      </c>
    </row>
    <row r="850" spans="1:22" x14ac:dyDescent="0.35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0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1">
        <v>3049.56</v>
      </c>
      <c r="U850" s="80" t="str">
        <f t="shared" si="26"/>
        <v>82020</v>
      </c>
      <c r="V850" s="79" t="str">
        <f t="shared" si="27"/>
        <v>Acima de 120 dias</v>
      </c>
    </row>
    <row r="851" spans="1:22" x14ac:dyDescent="0.35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0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1">
        <v>2351.0499999999997</v>
      </c>
      <c r="U851" s="80" t="str">
        <f t="shared" si="26"/>
        <v>102020</v>
      </c>
      <c r="V851" s="79" t="str">
        <f t="shared" si="27"/>
        <v>31 a 60 dias</v>
      </c>
    </row>
    <row r="852" spans="1:22" x14ac:dyDescent="0.35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0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1">
        <v>9252</v>
      </c>
      <c r="U852" s="80" t="str">
        <f t="shared" si="26"/>
        <v>82020</v>
      </c>
      <c r="V852" s="79" t="str">
        <f t="shared" si="27"/>
        <v>61 a 90 dias</v>
      </c>
    </row>
    <row r="853" spans="1:22" x14ac:dyDescent="0.35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0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1">
        <v>15326.41</v>
      </c>
      <c r="U853" s="80" t="str">
        <f t="shared" si="26"/>
        <v>52020</v>
      </c>
      <c r="V853" s="79" t="str">
        <f t="shared" si="27"/>
        <v>Acima de 120 dias</v>
      </c>
    </row>
    <row r="854" spans="1:22" x14ac:dyDescent="0.35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0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1">
        <v>12936.460000000001</v>
      </c>
      <c r="U854" s="80" t="str">
        <f t="shared" si="26"/>
        <v>52020</v>
      </c>
      <c r="V854" s="79" t="str">
        <f t="shared" si="27"/>
        <v>Acima de 120 dias</v>
      </c>
    </row>
    <row r="855" spans="1:22" x14ac:dyDescent="0.35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0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1">
        <v>6367.76</v>
      </c>
      <c r="U855" s="80" t="str">
        <f t="shared" si="26"/>
        <v>82020</v>
      </c>
      <c r="V855" s="79" t="str">
        <f t="shared" si="27"/>
        <v>61 a 90 dias</v>
      </c>
    </row>
    <row r="856" spans="1:22" x14ac:dyDescent="0.35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0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1">
        <v>5185.29</v>
      </c>
      <c r="U856" s="80" t="str">
        <f t="shared" si="26"/>
        <v>82020</v>
      </c>
      <c r="V856" s="79" t="str">
        <f t="shared" si="27"/>
        <v>31 a 60 dias</v>
      </c>
    </row>
    <row r="857" spans="1:22" x14ac:dyDescent="0.35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0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1">
        <v>29332.720000000001</v>
      </c>
      <c r="U857" s="80" t="str">
        <f t="shared" si="26"/>
        <v>82020</v>
      </c>
      <c r="V857" s="79" t="str">
        <f t="shared" si="27"/>
        <v>1 a 30 dias</v>
      </c>
    </row>
    <row r="858" spans="1:22" x14ac:dyDescent="0.35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0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1">
        <v>12724.06</v>
      </c>
      <c r="U858" s="80" t="str">
        <f t="shared" si="26"/>
        <v>82020</v>
      </c>
      <c r="V858" s="79" t="str">
        <f t="shared" si="27"/>
        <v>Acima de 120 dias</v>
      </c>
    </row>
    <row r="859" spans="1:22" x14ac:dyDescent="0.35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0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1">
        <v>26481.360000000001</v>
      </c>
      <c r="U859" s="80" t="str">
        <f t="shared" si="26"/>
        <v>92020</v>
      </c>
      <c r="V859" s="79" t="str">
        <f t="shared" si="27"/>
        <v>1 a 30 dias</v>
      </c>
    </row>
    <row r="860" spans="1:22" x14ac:dyDescent="0.35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0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1">
        <v>430.28</v>
      </c>
      <c r="U860" s="80" t="str">
        <f t="shared" si="26"/>
        <v>32020</v>
      </c>
      <c r="V860" s="79" t="str">
        <f t="shared" si="27"/>
        <v>1 a 30 dias</v>
      </c>
    </row>
    <row r="861" spans="1:22" x14ac:dyDescent="0.35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0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1">
        <v>11470.67</v>
      </c>
      <c r="U861" s="80" t="str">
        <f t="shared" si="26"/>
        <v>72020</v>
      </c>
      <c r="V861" s="79" t="str">
        <f t="shared" si="27"/>
        <v>1 a 30 dias</v>
      </c>
    </row>
    <row r="862" spans="1:22" x14ac:dyDescent="0.35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0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1">
        <v>7146.9599999999991</v>
      </c>
      <c r="U862" s="80" t="str">
        <f t="shared" si="26"/>
        <v>72020</v>
      </c>
      <c r="V862" s="79" t="str">
        <f t="shared" si="27"/>
        <v>1 a 30 dias</v>
      </c>
    </row>
    <row r="863" spans="1:22" x14ac:dyDescent="0.35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0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1">
        <v>10220.89</v>
      </c>
      <c r="U863" s="80" t="str">
        <f t="shared" si="26"/>
        <v>82020</v>
      </c>
      <c r="V863" s="79" t="str">
        <f t="shared" si="27"/>
        <v>31 a 60 dias</v>
      </c>
    </row>
    <row r="864" spans="1:22" x14ac:dyDescent="0.35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0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1">
        <v>2283.4499999999998</v>
      </c>
      <c r="U864" s="80" t="str">
        <f t="shared" si="26"/>
        <v>82020</v>
      </c>
      <c r="V864" s="79" t="str">
        <f t="shared" si="27"/>
        <v>61 a 90 dias</v>
      </c>
    </row>
    <row r="865" spans="1:22" x14ac:dyDescent="0.35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0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1">
        <v>10816.19</v>
      </c>
      <c r="U865" s="80" t="str">
        <f t="shared" si="26"/>
        <v>82020</v>
      </c>
      <c r="V865" s="79" t="str">
        <f t="shared" si="27"/>
        <v>Acima de 120 dias</v>
      </c>
    </row>
    <row r="866" spans="1:22" x14ac:dyDescent="0.35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0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1">
        <v>6722.58</v>
      </c>
      <c r="U866" s="80" t="str">
        <f t="shared" si="26"/>
        <v>92020</v>
      </c>
      <c r="V866" s="79" t="str">
        <f t="shared" si="27"/>
        <v>31 a 60 dias</v>
      </c>
    </row>
    <row r="867" spans="1:22" x14ac:dyDescent="0.35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0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1">
        <v>13424.199999999999</v>
      </c>
      <c r="U867" s="80" t="str">
        <f t="shared" si="26"/>
        <v>82020</v>
      </c>
      <c r="V867" s="79" t="str">
        <f t="shared" si="27"/>
        <v>1 a 30 dias</v>
      </c>
    </row>
    <row r="868" spans="1:22" x14ac:dyDescent="0.35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0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1">
        <v>7726.34</v>
      </c>
      <c r="U868" s="80" t="str">
        <f t="shared" si="26"/>
        <v>82020</v>
      </c>
      <c r="V868" s="79" t="str">
        <f t="shared" si="27"/>
        <v>61 a 90 dias</v>
      </c>
    </row>
    <row r="869" spans="1:22" x14ac:dyDescent="0.35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0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1">
        <v>6920.09</v>
      </c>
      <c r="U869" s="80" t="str">
        <f t="shared" si="26"/>
        <v>82020</v>
      </c>
      <c r="V869" s="79" t="str">
        <f t="shared" si="27"/>
        <v>Acima de 120 dias</v>
      </c>
    </row>
    <row r="870" spans="1:22" x14ac:dyDescent="0.35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0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1">
        <v>6415.3</v>
      </c>
      <c r="U870" s="80" t="str">
        <f t="shared" si="26"/>
        <v>102020</v>
      </c>
      <c r="V870" s="79" t="str">
        <f t="shared" si="27"/>
        <v>61 a 90 dias</v>
      </c>
    </row>
    <row r="871" spans="1:22" x14ac:dyDescent="0.35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0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1">
        <v>4290.4399999999996</v>
      </c>
      <c r="U871" s="80" t="str">
        <f t="shared" si="26"/>
        <v>52020</v>
      </c>
      <c r="V871" s="79" t="str">
        <f t="shared" si="27"/>
        <v>91 a 120 dias</v>
      </c>
    </row>
    <row r="872" spans="1:22" x14ac:dyDescent="0.35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0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1">
        <v>10883</v>
      </c>
      <c r="U872" s="80" t="str">
        <f t="shared" si="26"/>
        <v>72020</v>
      </c>
      <c r="V872" s="79" t="str">
        <f t="shared" si="27"/>
        <v>Acima de 120 dias</v>
      </c>
    </row>
    <row r="873" spans="1:22" x14ac:dyDescent="0.35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0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1">
        <v>13785.86</v>
      </c>
      <c r="U873" s="80" t="str">
        <f t="shared" si="26"/>
        <v>72020</v>
      </c>
      <c r="V873" s="79" t="str">
        <f t="shared" si="27"/>
        <v>61 a 90 dias</v>
      </c>
    </row>
    <row r="874" spans="1:22" x14ac:dyDescent="0.35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0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1">
        <v>6706.09</v>
      </c>
      <c r="U874" s="80" t="str">
        <f t="shared" si="26"/>
        <v>62020</v>
      </c>
      <c r="V874" s="79" t="str">
        <f t="shared" si="27"/>
        <v>1 a 30 dias</v>
      </c>
    </row>
    <row r="875" spans="1:22" x14ac:dyDescent="0.35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0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1">
        <v>4700.7300000000005</v>
      </c>
      <c r="U875" s="80" t="str">
        <f t="shared" si="26"/>
        <v>82020</v>
      </c>
      <c r="V875" s="79" t="str">
        <f t="shared" si="27"/>
        <v>1 a 30 dias</v>
      </c>
    </row>
    <row r="876" spans="1:22" x14ac:dyDescent="0.35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0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1">
        <v>11985.75</v>
      </c>
      <c r="U876" s="80" t="str">
        <f t="shared" si="26"/>
        <v>82020</v>
      </c>
      <c r="V876" s="79" t="str">
        <f t="shared" si="27"/>
        <v>Acima de 120 dias</v>
      </c>
    </row>
    <row r="877" spans="1:22" x14ac:dyDescent="0.35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0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1">
        <v>2362.7399999999998</v>
      </c>
      <c r="U877" s="80" t="str">
        <f t="shared" si="26"/>
        <v>82020</v>
      </c>
      <c r="V877" s="79" t="str">
        <f t="shared" si="27"/>
        <v>1 a 30 dias</v>
      </c>
    </row>
    <row r="878" spans="1:22" x14ac:dyDescent="0.35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0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1">
        <v>12563.25</v>
      </c>
      <c r="U878" s="80" t="str">
        <f t="shared" si="26"/>
        <v>82020</v>
      </c>
      <c r="V878" s="79" t="str">
        <f t="shared" si="27"/>
        <v>61 a 90 dias</v>
      </c>
    </row>
    <row r="879" spans="1:22" x14ac:dyDescent="0.35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0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1">
        <v>14663.519999999999</v>
      </c>
      <c r="U879" s="80" t="str">
        <f t="shared" si="26"/>
        <v>102020</v>
      </c>
      <c r="V879" s="79" t="str">
        <f t="shared" si="27"/>
        <v>1 a 30 dias</v>
      </c>
    </row>
    <row r="880" spans="1:22" x14ac:dyDescent="0.35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0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1">
        <v>564.64</v>
      </c>
      <c r="U880" s="80" t="str">
        <f t="shared" si="26"/>
        <v>32020</v>
      </c>
      <c r="V880" s="79" t="str">
        <f t="shared" si="27"/>
        <v>1 a 30 dias</v>
      </c>
    </row>
    <row r="881" spans="1:22" x14ac:dyDescent="0.35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0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1">
        <v>6224.7699999999995</v>
      </c>
      <c r="U881" s="80" t="str">
        <f t="shared" si="26"/>
        <v>82020</v>
      </c>
      <c r="V881" s="79" t="str">
        <f t="shared" si="27"/>
        <v>Acima de 120 dias</v>
      </c>
    </row>
    <row r="882" spans="1:22" x14ac:dyDescent="0.35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0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1">
        <v>7521.4000000000005</v>
      </c>
      <c r="U882" s="80" t="str">
        <f t="shared" si="26"/>
        <v>102020</v>
      </c>
      <c r="V882" s="79" t="str">
        <f t="shared" si="27"/>
        <v>Acima de 120 dias</v>
      </c>
    </row>
    <row r="883" spans="1:22" x14ac:dyDescent="0.35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0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1">
        <v>12386.1</v>
      </c>
      <c r="U883" s="80" t="str">
        <f t="shared" si="26"/>
        <v>52020</v>
      </c>
      <c r="V883" s="79" t="str">
        <f t="shared" si="27"/>
        <v>Acima de 120 dias</v>
      </c>
    </row>
    <row r="884" spans="1:22" x14ac:dyDescent="0.35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0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1">
        <v>6620.16</v>
      </c>
      <c r="U884" s="80" t="str">
        <f t="shared" si="26"/>
        <v>62020</v>
      </c>
      <c r="V884" s="79" t="str">
        <f t="shared" si="27"/>
        <v>1 a 30 dias</v>
      </c>
    </row>
    <row r="885" spans="1:22" x14ac:dyDescent="0.35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0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1">
        <v>6578.75</v>
      </c>
      <c r="U885" s="80" t="str">
        <f t="shared" si="26"/>
        <v>82020</v>
      </c>
      <c r="V885" s="79" t="str">
        <f t="shared" si="27"/>
        <v>Acima de 120 dias</v>
      </c>
    </row>
    <row r="886" spans="1:22" x14ac:dyDescent="0.35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0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1">
        <v>4485.5499999999993</v>
      </c>
      <c r="U886" s="80" t="str">
        <f t="shared" si="26"/>
        <v>72020</v>
      </c>
      <c r="V886" s="79" t="str">
        <f t="shared" si="27"/>
        <v>31 a 60 dias</v>
      </c>
    </row>
    <row r="887" spans="1:22" x14ac:dyDescent="0.35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0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1">
        <v>8833.33</v>
      </c>
      <c r="U887" s="80" t="str">
        <f t="shared" si="26"/>
        <v>82020</v>
      </c>
      <c r="V887" s="79" t="str">
        <f t="shared" si="27"/>
        <v>Acima de 120 dias</v>
      </c>
    </row>
    <row r="888" spans="1:22" x14ac:dyDescent="0.35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0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1">
        <v>34243.050000000003</v>
      </c>
      <c r="U888" s="80" t="str">
        <f t="shared" si="26"/>
        <v>82020</v>
      </c>
      <c r="V888" s="79" t="str">
        <f t="shared" si="27"/>
        <v>61 a 90 dias</v>
      </c>
    </row>
    <row r="889" spans="1:22" x14ac:dyDescent="0.35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0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1">
        <v>11186.16</v>
      </c>
      <c r="U889" s="80" t="str">
        <f t="shared" si="26"/>
        <v>92020</v>
      </c>
      <c r="V889" s="79" t="str">
        <f t="shared" si="27"/>
        <v>31 a 60 dias</v>
      </c>
    </row>
    <row r="890" spans="1:22" x14ac:dyDescent="0.35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0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1">
        <v>7025.37</v>
      </c>
      <c r="U890" s="80" t="str">
        <f t="shared" si="26"/>
        <v>92020</v>
      </c>
      <c r="V890" s="79" t="str">
        <f t="shared" si="27"/>
        <v>91 a 120 dias</v>
      </c>
    </row>
    <row r="891" spans="1:22" x14ac:dyDescent="0.35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0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1">
        <v>5581.6900000000005</v>
      </c>
      <c r="U891" s="80" t="str">
        <f t="shared" si="26"/>
        <v>92020</v>
      </c>
      <c r="V891" s="79" t="str">
        <f t="shared" si="27"/>
        <v>1 a 30 dias</v>
      </c>
    </row>
    <row r="892" spans="1:22" x14ac:dyDescent="0.35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0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1">
        <v>2715.75</v>
      </c>
      <c r="U892" s="80" t="str">
        <f t="shared" si="26"/>
        <v>52020</v>
      </c>
      <c r="V892" s="79" t="str">
        <f t="shared" si="27"/>
        <v>31 a 60 dias</v>
      </c>
    </row>
    <row r="893" spans="1:22" x14ac:dyDescent="0.35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0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1">
        <v>15065.66</v>
      </c>
      <c r="U893" s="80" t="str">
        <f t="shared" si="26"/>
        <v>52020</v>
      </c>
      <c r="V893" s="79" t="str">
        <f t="shared" si="27"/>
        <v>Acima de 120 dias</v>
      </c>
    </row>
    <row r="894" spans="1:22" x14ac:dyDescent="0.35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0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1">
        <v>12822.130000000001</v>
      </c>
      <c r="U894" s="80" t="str">
        <f t="shared" si="26"/>
        <v>62020</v>
      </c>
      <c r="V894" s="79" t="str">
        <f t="shared" si="27"/>
        <v>Acima de 120 dias</v>
      </c>
    </row>
    <row r="895" spans="1:22" x14ac:dyDescent="0.35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0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1">
        <v>13292</v>
      </c>
      <c r="U895" s="80" t="str">
        <f t="shared" si="26"/>
        <v>52020</v>
      </c>
      <c r="V895" s="79" t="str">
        <f t="shared" si="27"/>
        <v>Acima de 120 dias</v>
      </c>
    </row>
    <row r="896" spans="1:22" x14ac:dyDescent="0.35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0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1">
        <v>4626.07</v>
      </c>
      <c r="U896" s="80" t="str">
        <f t="shared" si="26"/>
        <v>72020</v>
      </c>
      <c r="V896" s="79" t="str">
        <f t="shared" si="27"/>
        <v>Acima de 120 dias</v>
      </c>
    </row>
    <row r="897" spans="1:22" x14ac:dyDescent="0.35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0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1">
        <v>19786.169999999998</v>
      </c>
      <c r="U897" s="80" t="str">
        <f t="shared" si="26"/>
        <v>82020</v>
      </c>
      <c r="V897" s="79" t="str">
        <f t="shared" si="27"/>
        <v>91 a 120 dias</v>
      </c>
    </row>
    <row r="898" spans="1:22" x14ac:dyDescent="0.35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0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1">
        <v>2832.09</v>
      </c>
      <c r="U898" s="80" t="str">
        <f t="shared" ref="U898:U961" si="28">MONTH(D898)&amp;YEAR(D898)</f>
        <v>92020</v>
      </c>
      <c r="V898" s="79" t="str">
        <f t="shared" si="27"/>
        <v>Acima de 120 dias</v>
      </c>
    </row>
    <row r="899" spans="1:22" x14ac:dyDescent="0.35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0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1">
        <v>4146.8599999999997</v>
      </c>
      <c r="U899" s="80" t="str">
        <f t="shared" si="28"/>
        <v>92020</v>
      </c>
      <c r="V899" s="79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5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0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1">
        <v>29176.93</v>
      </c>
      <c r="U900" s="80" t="str">
        <f t="shared" si="28"/>
        <v>82020</v>
      </c>
      <c r="V900" s="79" t="str">
        <f t="shared" si="29"/>
        <v>1 a 30 dias</v>
      </c>
    </row>
    <row r="901" spans="1:22" x14ac:dyDescent="0.35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0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1">
        <v>2714.02</v>
      </c>
      <c r="U901" s="80" t="str">
        <f t="shared" si="28"/>
        <v>92020</v>
      </c>
      <c r="V901" s="79" t="str">
        <f t="shared" si="29"/>
        <v>Acima de 120 dias</v>
      </c>
    </row>
    <row r="902" spans="1:22" x14ac:dyDescent="0.35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0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1">
        <v>2041.26</v>
      </c>
      <c r="U902" s="80" t="str">
        <f t="shared" si="28"/>
        <v>42020</v>
      </c>
      <c r="V902" s="79" t="str">
        <f t="shared" si="29"/>
        <v>61 a 90 dias</v>
      </c>
    </row>
    <row r="903" spans="1:22" x14ac:dyDescent="0.35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0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1">
        <v>1985.12</v>
      </c>
      <c r="U903" s="80" t="str">
        <f t="shared" si="28"/>
        <v>52020</v>
      </c>
      <c r="V903" s="79" t="str">
        <f t="shared" si="29"/>
        <v>1 a 30 dias</v>
      </c>
    </row>
    <row r="904" spans="1:22" x14ac:dyDescent="0.35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0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1">
        <v>2405.0100000000002</v>
      </c>
      <c r="U904" s="80" t="str">
        <f t="shared" si="28"/>
        <v>102020</v>
      </c>
      <c r="V904" s="79" t="str">
        <f t="shared" si="29"/>
        <v>61 a 90 dias</v>
      </c>
    </row>
    <row r="905" spans="1:22" x14ac:dyDescent="0.35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0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1">
        <v>17635.48</v>
      </c>
      <c r="U905" s="80" t="str">
        <f t="shared" si="28"/>
        <v>72020</v>
      </c>
      <c r="V905" s="79" t="str">
        <f t="shared" si="29"/>
        <v>Acima de 120 dias</v>
      </c>
    </row>
    <row r="906" spans="1:22" x14ac:dyDescent="0.35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0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1">
        <v>4186.63</v>
      </c>
      <c r="U906" s="80" t="str">
        <f t="shared" si="28"/>
        <v>82020</v>
      </c>
      <c r="V906" s="79" t="str">
        <f t="shared" si="29"/>
        <v>Acima de 120 dias</v>
      </c>
    </row>
    <row r="907" spans="1:22" x14ac:dyDescent="0.35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0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1">
        <v>4313.7</v>
      </c>
      <c r="U907" s="80" t="str">
        <f t="shared" si="28"/>
        <v>92020</v>
      </c>
      <c r="V907" s="79" t="str">
        <f t="shared" si="29"/>
        <v>1 a 30 dias</v>
      </c>
    </row>
    <row r="908" spans="1:22" x14ac:dyDescent="0.35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0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1">
        <v>14610.09</v>
      </c>
      <c r="U908" s="80" t="str">
        <f t="shared" si="28"/>
        <v>102020</v>
      </c>
      <c r="V908" s="79" t="str">
        <f t="shared" si="29"/>
        <v>Acima de 120 dias</v>
      </c>
    </row>
    <row r="909" spans="1:22" x14ac:dyDescent="0.35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0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1">
        <v>5405.65</v>
      </c>
      <c r="U909" s="80" t="str">
        <f t="shared" si="28"/>
        <v>62020</v>
      </c>
      <c r="V909" s="79" t="str">
        <f t="shared" si="29"/>
        <v>Acima de 120 dias</v>
      </c>
    </row>
    <row r="910" spans="1:22" x14ac:dyDescent="0.35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0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1">
        <v>3826.31</v>
      </c>
      <c r="U910" s="80" t="str">
        <f t="shared" si="28"/>
        <v>62020</v>
      </c>
      <c r="V910" s="79" t="str">
        <f t="shared" si="29"/>
        <v>1 a 30 dias</v>
      </c>
    </row>
    <row r="911" spans="1:22" x14ac:dyDescent="0.35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0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1">
        <v>16357.38</v>
      </c>
      <c r="U911" s="80" t="str">
        <f t="shared" si="28"/>
        <v>82020</v>
      </c>
      <c r="V911" s="79" t="str">
        <f t="shared" si="29"/>
        <v>1 a 30 dias</v>
      </c>
    </row>
    <row r="912" spans="1:22" x14ac:dyDescent="0.35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0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1">
        <v>14860.32</v>
      </c>
      <c r="U912" s="80" t="str">
        <f t="shared" si="28"/>
        <v>82020</v>
      </c>
      <c r="V912" s="79" t="str">
        <f t="shared" si="29"/>
        <v>Acima de 120 dias</v>
      </c>
    </row>
    <row r="913" spans="1:22" x14ac:dyDescent="0.35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0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1">
        <v>5484.21</v>
      </c>
      <c r="U913" s="80" t="str">
        <f t="shared" si="28"/>
        <v>82020</v>
      </c>
      <c r="V913" s="79" t="str">
        <f t="shared" si="29"/>
        <v>91 a 120 dias</v>
      </c>
    </row>
    <row r="914" spans="1:22" x14ac:dyDescent="0.35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0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1">
        <v>9415.4700000000012</v>
      </c>
      <c r="U914" s="80" t="str">
        <f t="shared" si="28"/>
        <v>92020</v>
      </c>
      <c r="V914" s="79" t="str">
        <f t="shared" si="29"/>
        <v>1 a 30 dias</v>
      </c>
    </row>
    <row r="915" spans="1:22" x14ac:dyDescent="0.35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0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1">
        <v>1962.61</v>
      </c>
      <c r="U915" s="80" t="str">
        <f t="shared" si="28"/>
        <v>52020</v>
      </c>
      <c r="V915" s="79" t="str">
        <f t="shared" si="29"/>
        <v>Acima de 120 dias</v>
      </c>
    </row>
    <row r="916" spans="1:22" x14ac:dyDescent="0.35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0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1">
        <v>12197.83</v>
      </c>
      <c r="U916" s="80" t="str">
        <f t="shared" si="28"/>
        <v>102020</v>
      </c>
      <c r="V916" s="79" t="str">
        <f t="shared" si="29"/>
        <v>1 a 30 dias</v>
      </c>
    </row>
    <row r="917" spans="1:22" x14ac:dyDescent="0.35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0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1">
        <v>3019.67</v>
      </c>
      <c r="U917" s="80" t="str">
        <f t="shared" si="28"/>
        <v>102020</v>
      </c>
      <c r="V917" s="79" t="str">
        <f t="shared" si="29"/>
        <v>1 a 30 dias</v>
      </c>
    </row>
    <row r="918" spans="1:22" x14ac:dyDescent="0.35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0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1">
        <v>5278.93</v>
      </c>
      <c r="U918" s="80" t="str">
        <f t="shared" si="28"/>
        <v>72020</v>
      </c>
      <c r="V918" s="79" t="str">
        <f t="shared" si="29"/>
        <v>61 a 90 dias</v>
      </c>
    </row>
    <row r="919" spans="1:22" x14ac:dyDescent="0.35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0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1">
        <v>57837.38</v>
      </c>
      <c r="U919" s="80" t="str">
        <f t="shared" si="28"/>
        <v>92020</v>
      </c>
      <c r="V919" s="79" t="str">
        <f t="shared" si="29"/>
        <v>61 a 90 dias</v>
      </c>
    </row>
    <row r="920" spans="1:22" x14ac:dyDescent="0.35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0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1">
        <v>7228.87</v>
      </c>
      <c r="U920" s="80" t="str">
        <f t="shared" si="28"/>
        <v>102020</v>
      </c>
      <c r="V920" s="79" t="str">
        <f t="shared" si="29"/>
        <v>1 a 30 dias</v>
      </c>
    </row>
    <row r="921" spans="1:22" x14ac:dyDescent="0.35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0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1">
        <v>8251.01</v>
      </c>
      <c r="U921" s="80" t="str">
        <f t="shared" si="28"/>
        <v>52020</v>
      </c>
      <c r="V921" s="79" t="str">
        <f t="shared" si="29"/>
        <v>31 a 60 dias</v>
      </c>
    </row>
    <row r="922" spans="1:22" x14ac:dyDescent="0.35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0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1">
        <v>1605.8999999999999</v>
      </c>
      <c r="U922" s="80" t="str">
        <f t="shared" si="28"/>
        <v>52020</v>
      </c>
      <c r="V922" s="79" t="str">
        <f t="shared" si="29"/>
        <v>1 a 30 dias</v>
      </c>
    </row>
    <row r="923" spans="1:22" x14ac:dyDescent="0.35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0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1">
        <v>13915.79</v>
      </c>
      <c r="U923" s="80" t="str">
        <f t="shared" si="28"/>
        <v>52020</v>
      </c>
      <c r="V923" s="79" t="str">
        <f t="shared" si="29"/>
        <v>Acima de 120 dias</v>
      </c>
    </row>
    <row r="924" spans="1:22" x14ac:dyDescent="0.35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0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1">
        <v>6883.61</v>
      </c>
      <c r="U924" s="80" t="str">
        <f t="shared" si="28"/>
        <v>62020</v>
      </c>
      <c r="V924" s="79" t="str">
        <f t="shared" si="29"/>
        <v>Acima de 120 dias</v>
      </c>
    </row>
    <row r="925" spans="1:22" x14ac:dyDescent="0.35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0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1">
        <v>11150.1</v>
      </c>
      <c r="U925" s="80" t="str">
        <f t="shared" si="28"/>
        <v>52020</v>
      </c>
      <c r="V925" s="79" t="str">
        <f t="shared" si="29"/>
        <v>Acima de 120 dias</v>
      </c>
    </row>
    <row r="926" spans="1:22" x14ac:dyDescent="0.35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0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1">
        <v>19838.32</v>
      </c>
      <c r="U926" s="80" t="str">
        <f t="shared" si="28"/>
        <v>62020</v>
      </c>
      <c r="V926" s="79" t="str">
        <f t="shared" si="29"/>
        <v>1 a 30 dias</v>
      </c>
    </row>
    <row r="927" spans="1:22" x14ac:dyDescent="0.35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0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1">
        <v>8456.68</v>
      </c>
      <c r="U927" s="80" t="str">
        <f t="shared" si="28"/>
        <v>52020</v>
      </c>
      <c r="V927" s="79" t="str">
        <f t="shared" si="29"/>
        <v>Acima de 120 dias</v>
      </c>
    </row>
    <row r="928" spans="1:22" x14ac:dyDescent="0.35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0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1">
        <v>3199.39</v>
      </c>
      <c r="U928" s="80" t="str">
        <f t="shared" si="28"/>
        <v>72020</v>
      </c>
      <c r="V928" s="79" t="str">
        <f t="shared" si="29"/>
        <v>Acima de 120 dias</v>
      </c>
    </row>
    <row r="929" spans="1:22" x14ac:dyDescent="0.35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0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1">
        <v>10981.51</v>
      </c>
      <c r="U929" s="80" t="str">
        <f t="shared" si="28"/>
        <v>82020</v>
      </c>
      <c r="V929" s="79" t="str">
        <f t="shared" si="29"/>
        <v>61 a 90 dias</v>
      </c>
    </row>
    <row r="930" spans="1:22" x14ac:dyDescent="0.35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0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1">
        <v>5277.31</v>
      </c>
      <c r="U930" s="80" t="str">
        <f t="shared" si="28"/>
        <v>82020</v>
      </c>
      <c r="V930" s="79" t="str">
        <f t="shared" si="29"/>
        <v>61 a 90 dias</v>
      </c>
    </row>
    <row r="931" spans="1:22" x14ac:dyDescent="0.35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0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1">
        <v>20707.78</v>
      </c>
      <c r="U931" s="80" t="str">
        <f t="shared" si="28"/>
        <v>82020</v>
      </c>
      <c r="V931" s="79" t="str">
        <f t="shared" si="29"/>
        <v>91 a 120 dias</v>
      </c>
    </row>
    <row r="932" spans="1:22" x14ac:dyDescent="0.35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0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1">
        <v>8224.9</v>
      </c>
      <c r="U932" s="80" t="str">
        <f t="shared" si="28"/>
        <v>82020</v>
      </c>
      <c r="V932" s="79" t="str">
        <f t="shared" si="29"/>
        <v>Acima de 120 dias</v>
      </c>
    </row>
    <row r="933" spans="1:22" x14ac:dyDescent="0.35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0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1">
        <v>6587.1900000000005</v>
      </c>
      <c r="U933" s="80" t="str">
        <f t="shared" si="28"/>
        <v>82020</v>
      </c>
      <c r="V933" s="79" t="str">
        <f t="shared" si="29"/>
        <v>Acima de 120 dias</v>
      </c>
    </row>
    <row r="934" spans="1:22" x14ac:dyDescent="0.35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0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1">
        <v>8129.87</v>
      </c>
      <c r="U934" s="80" t="str">
        <f t="shared" si="28"/>
        <v>92020</v>
      </c>
      <c r="V934" s="79" t="str">
        <f t="shared" si="29"/>
        <v>31 a 60 dias</v>
      </c>
    </row>
    <row r="935" spans="1:22" x14ac:dyDescent="0.35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0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1">
        <v>3802.3199999999997</v>
      </c>
      <c r="U935" s="80" t="str">
        <f t="shared" si="28"/>
        <v>52020</v>
      </c>
      <c r="V935" s="79" t="str">
        <f t="shared" si="29"/>
        <v>31 a 60 dias</v>
      </c>
    </row>
    <row r="936" spans="1:22" x14ac:dyDescent="0.35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0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1">
        <v>2399.1</v>
      </c>
      <c r="U936" s="80" t="str">
        <f t="shared" si="28"/>
        <v>102020</v>
      </c>
      <c r="V936" s="79" t="str">
        <f t="shared" si="29"/>
        <v>61 a 90 dias</v>
      </c>
    </row>
    <row r="937" spans="1:22" x14ac:dyDescent="0.35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0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1">
        <v>2424.5500000000002</v>
      </c>
      <c r="U937" s="80" t="str">
        <f t="shared" si="28"/>
        <v>82020</v>
      </c>
      <c r="V937" s="79" t="str">
        <f t="shared" si="29"/>
        <v>61 a 90 dias</v>
      </c>
    </row>
    <row r="938" spans="1:22" x14ac:dyDescent="0.35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0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1">
        <v>2857.31</v>
      </c>
      <c r="U938" s="80" t="str">
        <f t="shared" si="28"/>
        <v>82020</v>
      </c>
      <c r="V938" s="79" t="str">
        <f t="shared" si="29"/>
        <v>31 a 60 dias</v>
      </c>
    </row>
    <row r="939" spans="1:22" x14ac:dyDescent="0.35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0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1">
        <v>13198.609999999999</v>
      </c>
      <c r="U939" s="80" t="str">
        <f t="shared" si="28"/>
        <v>102020</v>
      </c>
      <c r="V939" s="79" t="str">
        <f t="shared" si="29"/>
        <v>1 a 30 dias</v>
      </c>
    </row>
    <row r="940" spans="1:22" x14ac:dyDescent="0.35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0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1">
        <v>11502.66</v>
      </c>
      <c r="U940" s="80" t="str">
        <f t="shared" si="28"/>
        <v>82020</v>
      </c>
      <c r="V940" s="79" t="str">
        <f t="shared" si="29"/>
        <v>Acima de 120 dias</v>
      </c>
    </row>
    <row r="941" spans="1:22" x14ac:dyDescent="0.35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0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1">
        <v>7276.21</v>
      </c>
      <c r="U941" s="80" t="str">
        <f t="shared" si="28"/>
        <v>52020</v>
      </c>
      <c r="V941" s="79" t="str">
        <f t="shared" si="29"/>
        <v>Acima de 120 dias</v>
      </c>
    </row>
    <row r="942" spans="1:22" x14ac:dyDescent="0.35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0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1">
        <v>13912.27</v>
      </c>
      <c r="U942" s="80" t="str">
        <f t="shared" si="28"/>
        <v>72020</v>
      </c>
      <c r="V942" s="79" t="str">
        <f t="shared" si="29"/>
        <v>61 a 90 dias</v>
      </c>
    </row>
    <row r="943" spans="1:22" x14ac:dyDescent="0.35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0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1">
        <v>5299.08</v>
      </c>
      <c r="U943" s="80" t="str">
        <f t="shared" si="28"/>
        <v>82020</v>
      </c>
      <c r="V943" s="79" t="str">
        <f t="shared" si="29"/>
        <v>61 a 90 dias</v>
      </c>
    </row>
    <row r="944" spans="1:22" x14ac:dyDescent="0.35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0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1">
        <v>2049.63</v>
      </c>
      <c r="U944" s="80" t="str">
        <f t="shared" si="28"/>
        <v>62020</v>
      </c>
      <c r="V944" s="79" t="str">
        <f t="shared" si="29"/>
        <v>1 a 30 dias</v>
      </c>
    </row>
    <row r="945" spans="1:22" x14ac:dyDescent="0.35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0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1">
        <v>14458.220000000001</v>
      </c>
      <c r="U945" s="80" t="str">
        <f t="shared" si="28"/>
        <v>52020</v>
      </c>
      <c r="V945" s="79" t="str">
        <f t="shared" si="29"/>
        <v>Acima de 120 dias</v>
      </c>
    </row>
    <row r="946" spans="1:22" x14ac:dyDescent="0.35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0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1">
        <v>31007.040000000001</v>
      </c>
      <c r="U946" s="80" t="str">
        <f t="shared" si="28"/>
        <v>82020</v>
      </c>
      <c r="V946" s="79" t="str">
        <f t="shared" si="29"/>
        <v>31 a 60 dias</v>
      </c>
    </row>
    <row r="947" spans="1:22" x14ac:dyDescent="0.35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0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1">
        <v>21831.08</v>
      </c>
      <c r="U947" s="80" t="str">
        <f t="shared" si="28"/>
        <v>42020</v>
      </c>
      <c r="V947" s="79" t="str">
        <f t="shared" si="29"/>
        <v>Acima de 120 dias</v>
      </c>
    </row>
    <row r="948" spans="1:22" x14ac:dyDescent="0.35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0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1">
        <v>4107.95</v>
      </c>
      <c r="U948" s="80" t="str">
        <f t="shared" si="28"/>
        <v>42020</v>
      </c>
      <c r="V948" s="79" t="str">
        <f t="shared" si="29"/>
        <v>1 a 30 dias</v>
      </c>
    </row>
    <row r="949" spans="1:22" x14ac:dyDescent="0.35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0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1">
        <v>9017.52</v>
      </c>
      <c r="U949" s="80" t="str">
        <f t="shared" si="28"/>
        <v>72020</v>
      </c>
      <c r="V949" s="79" t="str">
        <f t="shared" si="29"/>
        <v>1 a 30 dias</v>
      </c>
    </row>
    <row r="950" spans="1:22" x14ac:dyDescent="0.35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0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1">
        <v>2095.8000000000002</v>
      </c>
      <c r="U950" s="80" t="str">
        <f t="shared" si="28"/>
        <v>52020</v>
      </c>
      <c r="V950" s="79" t="str">
        <f t="shared" si="29"/>
        <v>Acima de 120 dias</v>
      </c>
    </row>
    <row r="951" spans="1:22" x14ac:dyDescent="0.35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0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1">
        <v>13796.9</v>
      </c>
      <c r="U951" s="80" t="str">
        <f t="shared" si="28"/>
        <v>72020</v>
      </c>
      <c r="V951" s="79" t="str">
        <f t="shared" si="29"/>
        <v>61 a 90 dias</v>
      </c>
    </row>
    <row r="952" spans="1:22" x14ac:dyDescent="0.35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0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1">
        <v>8484.68</v>
      </c>
      <c r="U952" s="80" t="str">
        <f t="shared" si="28"/>
        <v>52020</v>
      </c>
      <c r="V952" s="79" t="str">
        <f t="shared" si="29"/>
        <v>Acima de 120 dias</v>
      </c>
    </row>
    <row r="953" spans="1:22" x14ac:dyDescent="0.35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0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1">
        <v>3427.08</v>
      </c>
      <c r="U953" s="80" t="str">
        <f t="shared" si="28"/>
        <v>82020</v>
      </c>
      <c r="V953" s="79" t="str">
        <f t="shared" si="29"/>
        <v>31 a 60 dias</v>
      </c>
    </row>
    <row r="954" spans="1:22" x14ac:dyDescent="0.35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0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1">
        <v>59758.85</v>
      </c>
      <c r="U954" s="80" t="str">
        <f t="shared" si="28"/>
        <v>82020</v>
      </c>
      <c r="V954" s="79" t="str">
        <f t="shared" si="29"/>
        <v>61 a 90 dias</v>
      </c>
    </row>
    <row r="955" spans="1:22" x14ac:dyDescent="0.35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0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1">
        <v>55048.87</v>
      </c>
      <c r="U955" s="80" t="str">
        <f t="shared" si="28"/>
        <v>92020</v>
      </c>
      <c r="V955" s="79" t="str">
        <f t="shared" si="29"/>
        <v>Acima de 120 dias</v>
      </c>
    </row>
    <row r="956" spans="1:22" x14ac:dyDescent="0.35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0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1">
        <v>1607.41</v>
      </c>
      <c r="U956" s="80" t="str">
        <f t="shared" si="28"/>
        <v>42020</v>
      </c>
      <c r="V956" s="79" t="str">
        <f t="shared" si="29"/>
        <v>Acima de 120 dias</v>
      </c>
    </row>
    <row r="957" spans="1:22" x14ac:dyDescent="0.35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0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1">
        <v>43417.64</v>
      </c>
      <c r="U957" s="80" t="str">
        <f t="shared" si="28"/>
        <v>82020</v>
      </c>
      <c r="V957" s="79" t="str">
        <f t="shared" si="29"/>
        <v>Acima de 120 dias</v>
      </c>
    </row>
    <row r="958" spans="1:22" x14ac:dyDescent="0.35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0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1">
        <v>7209.39</v>
      </c>
      <c r="U958" s="80" t="str">
        <f t="shared" si="28"/>
        <v>82020</v>
      </c>
      <c r="V958" s="79" t="str">
        <f t="shared" si="29"/>
        <v>31 a 60 dias</v>
      </c>
    </row>
    <row r="959" spans="1:22" x14ac:dyDescent="0.35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0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1">
        <v>15969.32</v>
      </c>
      <c r="U959" s="80" t="str">
        <f t="shared" si="28"/>
        <v>62020</v>
      </c>
      <c r="V959" s="79" t="str">
        <f t="shared" si="29"/>
        <v>Acima de 120 dias</v>
      </c>
    </row>
    <row r="960" spans="1:22" x14ac:dyDescent="0.35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0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1">
        <v>2628.96</v>
      </c>
      <c r="U960" s="80" t="str">
        <f t="shared" si="28"/>
        <v>72020</v>
      </c>
      <c r="V960" s="79" t="str">
        <f t="shared" si="29"/>
        <v>Acima de 120 dias</v>
      </c>
    </row>
    <row r="961" spans="1:22" x14ac:dyDescent="0.35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0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1">
        <v>12592.34</v>
      </c>
      <c r="U961" s="80" t="str">
        <f t="shared" si="28"/>
        <v>82020</v>
      </c>
      <c r="V961" s="79" t="str">
        <f t="shared" si="29"/>
        <v>31 a 60 dias</v>
      </c>
    </row>
    <row r="962" spans="1:22" x14ac:dyDescent="0.35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0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1">
        <v>8447.43</v>
      </c>
      <c r="U962" s="80" t="str">
        <f t="shared" ref="U962:U1025" si="30">MONTH(D962)&amp;YEAR(D962)</f>
        <v>72020</v>
      </c>
      <c r="V962" s="79" t="str">
        <f t="shared" si="29"/>
        <v>Acima de 120 dias</v>
      </c>
    </row>
    <row r="963" spans="1:22" x14ac:dyDescent="0.35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0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1">
        <v>11929.96</v>
      </c>
      <c r="U963" s="80" t="str">
        <f t="shared" si="30"/>
        <v>82020</v>
      </c>
      <c r="V963" s="79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5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0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1">
        <v>12097.41</v>
      </c>
      <c r="U964" s="80" t="str">
        <f t="shared" si="30"/>
        <v>102020</v>
      </c>
      <c r="V964" s="79" t="str">
        <f t="shared" si="31"/>
        <v>1 a 30 dias</v>
      </c>
    </row>
    <row r="965" spans="1:22" x14ac:dyDescent="0.35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0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1">
        <v>5731.13</v>
      </c>
      <c r="U965" s="80" t="str">
        <f t="shared" si="30"/>
        <v>42020</v>
      </c>
      <c r="V965" s="79" t="str">
        <f t="shared" si="31"/>
        <v>Acima de 120 dias</v>
      </c>
    </row>
    <row r="966" spans="1:22" x14ac:dyDescent="0.35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0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1">
        <v>3851.9700000000003</v>
      </c>
      <c r="U966" s="80" t="str">
        <f t="shared" si="30"/>
        <v>62020</v>
      </c>
      <c r="V966" s="79" t="str">
        <f t="shared" si="31"/>
        <v>Acima de 120 dias</v>
      </c>
    </row>
    <row r="967" spans="1:22" x14ac:dyDescent="0.35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0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1">
        <v>2314.6999999999998</v>
      </c>
      <c r="U967" s="80" t="str">
        <f t="shared" si="30"/>
        <v>102020</v>
      </c>
      <c r="V967" s="79" t="str">
        <f t="shared" si="31"/>
        <v>61 a 90 dias</v>
      </c>
    </row>
    <row r="968" spans="1:22" x14ac:dyDescent="0.35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0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1">
        <v>2364.69</v>
      </c>
      <c r="U968" s="80" t="str">
        <f t="shared" si="30"/>
        <v>92020</v>
      </c>
      <c r="V968" s="79" t="str">
        <f t="shared" si="31"/>
        <v>61 a 90 dias</v>
      </c>
    </row>
    <row r="969" spans="1:22" x14ac:dyDescent="0.35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0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1">
        <v>2762.9700000000003</v>
      </c>
      <c r="U969" s="80" t="str">
        <f t="shared" si="30"/>
        <v>52020</v>
      </c>
      <c r="V969" s="79" t="str">
        <f t="shared" si="31"/>
        <v>61 a 90 dias</v>
      </c>
    </row>
    <row r="970" spans="1:22" x14ac:dyDescent="0.35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0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1">
        <v>2403.06</v>
      </c>
      <c r="U970" s="80" t="str">
        <f t="shared" si="30"/>
        <v>102020</v>
      </c>
      <c r="V970" s="79" t="str">
        <f t="shared" si="31"/>
        <v>61 a 90 dias</v>
      </c>
    </row>
    <row r="971" spans="1:22" x14ac:dyDescent="0.35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0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1">
        <v>2337.8200000000002</v>
      </c>
      <c r="U971" s="80" t="str">
        <f t="shared" si="30"/>
        <v>102020</v>
      </c>
      <c r="V971" s="79" t="str">
        <f t="shared" si="31"/>
        <v>1 a 30 dias</v>
      </c>
    </row>
    <row r="972" spans="1:22" x14ac:dyDescent="0.35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0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1">
        <v>15253.869999999999</v>
      </c>
      <c r="U972" s="80" t="str">
        <f t="shared" si="30"/>
        <v>72020</v>
      </c>
      <c r="V972" s="79" t="str">
        <f t="shared" si="31"/>
        <v>61 a 90 dias</v>
      </c>
    </row>
    <row r="973" spans="1:22" x14ac:dyDescent="0.35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0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1">
        <v>13311.56</v>
      </c>
      <c r="U973" s="80" t="str">
        <f t="shared" si="30"/>
        <v>72020</v>
      </c>
      <c r="V973" s="79" t="str">
        <f t="shared" si="31"/>
        <v>1 a 30 dias</v>
      </c>
    </row>
    <row r="974" spans="1:22" x14ac:dyDescent="0.35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0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1">
        <v>10428.89</v>
      </c>
      <c r="U974" s="80" t="str">
        <f t="shared" si="30"/>
        <v>82020</v>
      </c>
      <c r="V974" s="79" t="str">
        <f t="shared" si="31"/>
        <v>1 a 30 dias</v>
      </c>
    </row>
    <row r="975" spans="1:22" x14ac:dyDescent="0.35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0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1">
        <v>2499.4</v>
      </c>
      <c r="U975" s="80" t="str">
        <f t="shared" si="30"/>
        <v>102020</v>
      </c>
      <c r="V975" s="79" t="str">
        <f t="shared" si="31"/>
        <v>Acima de 120 dias</v>
      </c>
    </row>
    <row r="976" spans="1:22" x14ac:dyDescent="0.35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0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1">
        <v>2111.4699999999998</v>
      </c>
      <c r="U976" s="80" t="str">
        <f t="shared" si="30"/>
        <v>92020</v>
      </c>
      <c r="V976" s="79" t="str">
        <f t="shared" si="31"/>
        <v>Acima de 120 dias</v>
      </c>
    </row>
    <row r="977" spans="1:22" x14ac:dyDescent="0.35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0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1">
        <v>10649.630000000001</v>
      </c>
      <c r="U977" s="80" t="str">
        <f t="shared" si="30"/>
        <v>82020</v>
      </c>
      <c r="V977" s="79" t="str">
        <f t="shared" si="31"/>
        <v>Acima de 120 dias</v>
      </c>
    </row>
    <row r="978" spans="1:22" x14ac:dyDescent="0.35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0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1">
        <v>5727.13</v>
      </c>
      <c r="U978" s="80" t="str">
        <f t="shared" si="30"/>
        <v>82020</v>
      </c>
      <c r="V978" s="79" t="str">
        <f t="shared" si="31"/>
        <v>1 a 30 dias</v>
      </c>
    </row>
    <row r="979" spans="1:22" x14ac:dyDescent="0.35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0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1">
        <v>5707.14</v>
      </c>
      <c r="U979" s="80" t="str">
        <f t="shared" si="30"/>
        <v>82020</v>
      </c>
      <c r="V979" s="79" t="str">
        <f t="shared" si="31"/>
        <v>31 a 60 dias</v>
      </c>
    </row>
    <row r="980" spans="1:22" x14ac:dyDescent="0.35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0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1">
        <v>2351.08</v>
      </c>
      <c r="U980" s="80" t="str">
        <f t="shared" si="30"/>
        <v>102020</v>
      </c>
      <c r="V980" s="79" t="str">
        <f t="shared" si="31"/>
        <v>31 a 60 dias</v>
      </c>
    </row>
    <row r="981" spans="1:22" x14ac:dyDescent="0.35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0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1">
        <v>12351.320000000002</v>
      </c>
      <c r="U981" s="80" t="str">
        <f t="shared" si="30"/>
        <v>62020</v>
      </c>
      <c r="V981" s="79" t="str">
        <f t="shared" si="31"/>
        <v>31 a 60 dias</v>
      </c>
    </row>
    <row r="982" spans="1:22" x14ac:dyDescent="0.35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0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1">
        <v>22589.57</v>
      </c>
      <c r="U982" s="80" t="str">
        <f t="shared" si="30"/>
        <v>82020</v>
      </c>
      <c r="V982" s="79" t="str">
        <f t="shared" si="31"/>
        <v>Acima de 120 dias</v>
      </c>
    </row>
    <row r="983" spans="1:22" x14ac:dyDescent="0.35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0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1">
        <v>9008.3200000000015</v>
      </c>
      <c r="U983" s="80" t="str">
        <f t="shared" si="30"/>
        <v>72020</v>
      </c>
      <c r="V983" s="79" t="str">
        <f t="shared" si="31"/>
        <v>61 a 90 dias</v>
      </c>
    </row>
    <row r="984" spans="1:22" x14ac:dyDescent="0.35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0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1">
        <v>6479.2</v>
      </c>
      <c r="U984" s="80" t="str">
        <f t="shared" si="30"/>
        <v>82020</v>
      </c>
      <c r="V984" s="79" t="str">
        <f t="shared" si="31"/>
        <v>1 a 30 dias</v>
      </c>
    </row>
    <row r="985" spans="1:22" x14ac:dyDescent="0.35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0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1">
        <v>10955.53</v>
      </c>
      <c r="U985" s="80" t="str">
        <f t="shared" si="30"/>
        <v>92020</v>
      </c>
      <c r="V985" s="79" t="str">
        <f t="shared" si="31"/>
        <v>1 a 30 dias</v>
      </c>
    </row>
    <row r="986" spans="1:22" x14ac:dyDescent="0.35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0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1">
        <v>1896.52</v>
      </c>
      <c r="U986" s="80" t="str">
        <f t="shared" si="30"/>
        <v>32020</v>
      </c>
      <c r="V986" s="79" t="str">
        <f t="shared" si="31"/>
        <v>Acima de 120 dias</v>
      </c>
    </row>
    <row r="987" spans="1:22" x14ac:dyDescent="0.35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0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1">
        <v>3571.61</v>
      </c>
      <c r="U987" s="80" t="str">
        <f t="shared" si="30"/>
        <v>52020</v>
      </c>
      <c r="V987" s="79" t="str">
        <f t="shared" si="31"/>
        <v>Acima de 120 dias</v>
      </c>
    </row>
    <row r="988" spans="1:22" x14ac:dyDescent="0.35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0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1">
        <v>2366.92</v>
      </c>
      <c r="U988" s="80" t="str">
        <f t="shared" si="30"/>
        <v>52020</v>
      </c>
      <c r="V988" s="79" t="str">
        <f t="shared" si="31"/>
        <v>Acima de 120 dias</v>
      </c>
    </row>
    <row r="989" spans="1:22" x14ac:dyDescent="0.35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0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1">
        <v>2617.7399999999998</v>
      </c>
      <c r="U989" s="80" t="str">
        <f t="shared" si="30"/>
        <v>62020</v>
      </c>
      <c r="V989" s="79" t="str">
        <f t="shared" si="31"/>
        <v>Acima de 120 dias</v>
      </c>
    </row>
    <row r="990" spans="1:22" x14ac:dyDescent="0.35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0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1">
        <v>7130.21</v>
      </c>
      <c r="U990" s="80" t="str">
        <f t="shared" si="30"/>
        <v>102020</v>
      </c>
      <c r="V990" s="79" t="str">
        <f t="shared" si="31"/>
        <v>1 a 30 dias</v>
      </c>
    </row>
    <row r="991" spans="1:22" x14ac:dyDescent="0.35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0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1">
        <v>14648.52</v>
      </c>
      <c r="U991" s="80" t="str">
        <f t="shared" si="30"/>
        <v>72020</v>
      </c>
      <c r="V991" s="79" t="str">
        <f t="shared" si="31"/>
        <v>Acima de 120 dias</v>
      </c>
    </row>
    <row r="992" spans="1:22" x14ac:dyDescent="0.35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0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1">
        <v>2016.98</v>
      </c>
      <c r="U992" s="80" t="str">
        <f t="shared" si="30"/>
        <v>82020</v>
      </c>
      <c r="V992" s="79" t="str">
        <f t="shared" si="31"/>
        <v>31 a 60 dias</v>
      </c>
    </row>
    <row r="993" spans="1:22" x14ac:dyDescent="0.35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0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1">
        <v>9933.2199999999993</v>
      </c>
      <c r="U993" s="80" t="str">
        <f t="shared" si="30"/>
        <v>82020</v>
      </c>
      <c r="V993" s="79" t="str">
        <f t="shared" si="31"/>
        <v>Acima de 120 dias</v>
      </c>
    </row>
    <row r="994" spans="1:22" x14ac:dyDescent="0.35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0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1">
        <v>2359.31</v>
      </c>
      <c r="U994" s="80" t="str">
        <f t="shared" si="30"/>
        <v>82020</v>
      </c>
      <c r="V994" s="79" t="str">
        <f t="shared" si="31"/>
        <v>31 a 60 dias</v>
      </c>
    </row>
    <row r="995" spans="1:22" x14ac:dyDescent="0.35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0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1">
        <v>14894.810000000001</v>
      </c>
      <c r="U995" s="80" t="str">
        <f t="shared" si="30"/>
        <v>82020</v>
      </c>
      <c r="V995" s="79" t="str">
        <f t="shared" si="31"/>
        <v>61 a 90 dias</v>
      </c>
    </row>
    <row r="996" spans="1:22" x14ac:dyDescent="0.35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0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1">
        <v>17011.37</v>
      </c>
      <c r="U996" s="80" t="str">
        <f t="shared" si="30"/>
        <v>92020</v>
      </c>
      <c r="V996" s="79" t="str">
        <f t="shared" si="31"/>
        <v>Acima de 120 dias</v>
      </c>
    </row>
    <row r="997" spans="1:22" x14ac:dyDescent="0.35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0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1">
        <v>3210.11</v>
      </c>
      <c r="U997" s="80" t="str">
        <f t="shared" si="30"/>
        <v>62020</v>
      </c>
      <c r="V997" s="79" t="str">
        <f t="shared" si="31"/>
        <v>Acima de 120 dias</v>
      </c>
    </row>
    <row r="998" spans="1:22" x14ac:dyDescent="0.35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0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1">
        <v>7125.0700000000006</v>
      </c>
      <c r="U998" s="80" t="str">
        <f t="shared" si="30"/>
        <v>52020</v>
      </c>
      <c r="V998" s="79" t="str">
        <f t="shared" si="31"/>
        <v>Acima de 120 dias</v>
      </c>
    </row>
    <row r="999" spans="1:22" x14ac:dyDescent="0.35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0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1">
        <v>14268.830000000002</v>
      </c>
      <c r="U999" s="80" t="str">
        <f t="shared" si="30"/>
        <v>52020</v>
      </c>
      <c r="V999" s="79" t="str">
        <f t="shared" si="31"/>
        <v>Acima de 120 dias</v>
      </c>
    </row>
    <row r="1000" spans="1:22" x14ac:dyDescent="0.35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0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1">
        <v>20099.98</v>
      </c>
      <c r="U1000" s="80" t="str">
        <f t="shared" si="30"/>
        <v>82020</v>
      </c>
      <c r="V1000" s="79" t="str">
        <f t="shared" si="31"/>
        <v>Acima de 120 dias</v>
      </c>
    </row>
    <row r="1001" spans="1:22" x14ac:dyDescent="0.35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0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1">
        <v>3962.1400000000003</v>
      </c>
      <c r="U1001" s="80" t="str">
        <f t="shared" si="30"/>
        <v>72020</v>
      </c>
      <c r="V1001" s="79" t="str">
        <f t="shared" si="31"/>
        <v>Acima de 120 dias</v>
      </c>
    </row>
    <row r="1002" spans="1:22" x14ac:dyDescent="0.35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0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1">
        <v>5462.45</v>
      </c>
      <c r="U1002" s="80" t="str">
        <f t="shared" si="30"/>
        <v>72020</v>
      </c>
      <c r="V1002" s="79" t="str">
        <f t="shared" si="31"/>
        <v>1 a 30 dias</v>
      </c>
    </row>
    <row r="1003" spans="1:22" x14ac:dyDescent="0.35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0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1">
        <v>8524.82</v>
      </c>
      <c r="U1003" s="80" t="str">
        <f t="shared" si="30"/>
        <v>82020</v>
      </c>
      <c r="V1003" s="79" t="str">
        <f t="shared" si="31"/>
        <v>61 a 90 dias</v>
      </c>
    </row>
    <row r="1004" spans="1:22" x14ac:dyDescent="0.35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0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1">
        <v>3147.95</v>
      </c>
      <c r="U1004" s="80" t="str">
        <f t="shared" si="30"/>
        <v>82020</v>
      </c>
      <c r="V1004" s="79" t="str">
        <f t="shared" si="31"/>
        <v>61 a 90 dias</v>
      </c>
    </row>
    <row r="1005" spans="1:22" x14ac:dyDescent="0.35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0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1">
        <v>2276.8000000000002</v>
      </c>
      <c r="U1005" s="80" t="str">
        <f t="shared" si="30"/>
        <v>82020</v>
      </c>
      <c r="V1005" s="79" t="str">
        <f t="shared" si="31"/>
        <v>Acima de 120 dias</v>
      </c>
    </row>
    <row r="1006" spans="1:22" x14ac:dyDescent="0.35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0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1">
        <v>9285.44</v>
      </c>
      <c r="U1006" s="80" t="str">
        <f t="shared" si="30"/>
        <v>92020</v>
      </c>
      <c r="V1006" s="79" t="str">
        <f t="shared" si="31"/>
        <v>Acima de 120 dias</v>
      </c>
    </row>
    <row r="1007" spans="1:22" x14ac:dyDescent="0.35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0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1">
        <v>9574.31</v>
      </c>
      <c r="U1007" s="80" t="str">
        <f t="shared" si="30"/>
        <v>82020</v>
      </c>
      <c r="V1007" s="79" t="str">
        <f t="shared" si="31"/>
        <v>1 a 30 dias</v>
      </c>
    </row>
    <row r="1008" spans="1:22" x14ac:dyDescent="0.35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0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1">
        <v>5384.52</v>
      </c>
      <c r="U1008" s="80" t="str">
        <f t="shared" si="30"/>
        <v>52020</v>
      </c>
      <c r="V1008" s="79" t="str">
        <f t="shared" si="31"/>
        <v>61 a 90 dias</v>
      </c>
    </row>
    <row r="1009" spans="1:22" x14ac:dyDescent="0.35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0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1">
        <v>3254.75</v>
      </c>
      <c r="U1009" s="80" t="str">
        <f t="shared" si="30"/>
        <v>102020</v>
      </c>
      <c r="V1009" s="79" t="str">
        <f t="shared" si="31"/>
        <v>31 a 60 dias</v>
      </c>
    </row>
    <row r="1010" spans="1:22" x14ac:dyDescent="0.35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0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1">
        <v>8983.24</v>
      </c>
      <c r="U1010" s="80" t="str">
        <f t="shared" si="30"/>
        <v>92020</v>
      </c>
      <c r="V1010" s="79" t="str">
        <f t="shared" si="31"/>
        <v>61 a 90 dias</v>
      </c>
    </row>
    <row r="1011" spans="1:22" x14ac:dyDescent="0.35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0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1">
        <v>6470.55</v>
      </c>
      <c r="U1011" s="80" t="str">
        <f t="shared" si="30"/>
        <v>92020</v>
      </c>
      <c r="V1011" s="79" t="str">
        <f t="shared" si="31"/>
        <v>61 a 90 dias</v>
      </c>
    </row>
    <row r="1012" spans="1:22" x14ac:dyDescent="0.35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0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1">
        <v>1711.5300000000002</v>
      </c>
      <c r="U1012" s="80" t="str">
        <f t="shared" si="30"/>
        <v>32020</v>
      </c>
      <c r="V1012" s="79" t="str">
        <f t="shared" si="31"/>
        <v>Acima de 120 dias</v>
      </c>
    </row>
    <row r="1013" spans="1:22" x14ac:dyDescent="0.35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0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1">
        <v>9003.94</v>
      </c>
      <c r="U1013" s="80" t="str">
        <f t="shared" si="30"/>
        <v>42020</v>
      </c>
      <c r="V1013" s="79" t="str">
        <f t="shared" si="31"/>
        <v>1 a 30 dias</v>
      </c>
    </row>
    <row r="1014" spans="1:22" x14ac:dyDescent="0.35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0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1">
        <v>21184.07</v>
      </c>
      <c r="U1014" s="80" t="str">
        <f t="shared" si="30"/>
        <v>72020</v>
      </c>
      <c r="V1014" s="79" t="str">
        <f t="shared" si="31"/>
        <v>Acima de 120 dias</v>
      </c>
    </row>
    <row r="1015" spans="1:22" x14ac:dyDescent="0.35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0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1">
        <v>22235.24</v>
      </c>
      <c r="U1015" s="80" t="str">
        <f t="shared" si="30"/>
        <v>52020</v>
      </c>
      <c r="V1015" s="79" t="str">
        <f t="shared" si="31"/>
        <v>Acima de 120 dias</v>
      </c>
    </row>
    <row r="1016" spans="1:22" x14ac:dyDescent="0.35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0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1">
        <v>8215.380000000001</v>
      </c>
      <c r="U1016" s="80" t="str">
        <f t="shared" si="30"/>
        <v>72020</v>
      </c>
      <c r="V1016" s="79" t="str">
        <f t="shared" si="31"/>
        <v>31 a 60 dias</v>
      </c>
    </row>
    <row r="1017" spans="1:22" x14ac:dyDescent="0.35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0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1">
        <v>2245.9</v>
      </c>
      <c r="U1017" s="80" t="str">
        <f t="shared" si="30"/>
        <v>102020</v>
      </c>
      <c r="V1017" s="79" t="str">
        <f t="shared" si="31"/>
        <v>1 a 30 dias</v>
      </c>
    </row>
    <row r="1018" spans="1:22" x14ac:dyDescent="0.35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0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1">
        <v>6843</v>
      </c>
      <c r="U1018" s="80" t="str">
        <f t="shared" si="30"/>
        <v>82020</v>
      </c>
      <c r="V1018" s="79" t="str">
        <f t="shared" si="31"/>
        <v>31 a 60 dias</v>
      </c>
    </row>
    <row r="1019" spans="1:22" x14ac:dyDescent="0.35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0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1">
        <v>8134.01</v>
      </c>
      <c r="U1019" s="80" t="str">
        <f t="shared" si="30"/>
        <v>52020</v>
      </c>
      <c r="V1019" s="79" t="str">
        <f t="shared" si="31"/>
        <v>Acima de 120 dias</v>
      </c>
    </row>
    <row r="1020" spans="1:22" x14ac:dyDescent="0.35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0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1">
        <v>8612.66</v>
      </c>
      <c r="U1020" s="80" t="str">
        <f t="shared" si="30"/>
        <v>62020</v>
      </c>
      <c r="V1020" s="79" t="str">
        <f t="shared" si="31"/>
        <v>31 a 60 dias</v>
      </c>
    </row>
    <row r="1021" spans="1:22" x14ac:dyDescent="0.35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0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1">
        <v>3129.0699999999997</v>
      </c>
      <c r="U1021" s="80" t="str">
        <f t="shared" si="30"/>
        <v>72020</v>
      </c>
      <c r="V1021" s="79" t="str">
        <f t="shared" si="31"/>
        <v>Acima de 120 dias</v>
      </c>
    </row>
    <row r="1022" spans="1:22" x14ac:dyDescent="0.35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0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1">
        <v>11593.44</v>
      </c>
      <c r="U1022" s="80" t="str">
        <f t="shared" si="30"/>
        <v>82020</v>
      </c>
      <c r="V1022" s="79" t="str">
        <f t="shared" si="31"/>
        <v>61 a 90 dias</v>
      </c>
    </row>
    <row r="1023" spans="1:22" x14ac:dyDescent="0.35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0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1">
        <v>4667.9800000000005</v>
      </c>
      <c r="U1023" s="80" t="str">
        <f t="shared" si="30"/>
        <v>92020</v>
      </c>
      <c r="V1023" s="79" t="str">
        <f t="shared" si="31"/>
        <v>31 a 60 dias</v>
      </c>
    </row>
    <row r="1024" spans="1:22" x14ac:dyDescent="0.35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0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1">
        <v>7102.65</v>
      </c>
      <c r="U1024" s="80" t="str">
        <f t="shared" si="30"/>
        <v>82020</v>
      </c>
      <c r="V1024" s="79" t="str">
        <f t="shared" si="31"/>
        <v>Acima de 120 dias</v>
      </c>
    </row>
    <row r="1025" spans="1:22" x14ac:dyDescent="0.35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0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1">
        <v>33882.519999999997</v>
      </c>
      <c r="U1025" s="80" t="str">
        <f t="shared" si="30"/>
        <v>62020</v>
      </c>
      <c r="V1025" s="79" t="str">
        <f t="shared" si="31"/>
        <v>Acima de 120 dias</v>
      </c>
    </row>
    <row r="1026" spans="1:22" x14ac:dyDescent="0.35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0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1">
        <v>4666.8999999999996</v>
      </c>
      <c r="U1026" s="80" t="str">
        <f t="shared" ref="U1026:U1089" si="32">MONTH(D1026)&amp;YEAR(D1026)</f>
        <v>52020</v>
      </c>
      <c r="V1026" s="79" t="str">
        <f t="shared" si="31"/>
        <v>Acima de 120 dias</v>
      </c>
    </row>
    <row r="1027" spans="1:22" x14ac:dyDescent="0.35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0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1">
        <v>11510.25</v>
      </c>
      <c r="U1027" s="80" t="str">
        <f t="shared" si="32"/>
        <v>62020</v>
      </c>
      <c r="V1027" s="79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5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0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1">
        <v>6745.99</v>
      </c>
      <c r="U1028" s="80" t="str">
        <f t="shared" si="32"/>
        <v>102020</v>
      </c>
      <c r="V1028" s="79" t="str">
        <f t="shared" si="33"/>
        <v>1 a 30 dias</v>
      </c>
    </row>
    <row r="1029" spans="1:22" x14ac:dyDescent="0.35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0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1">
        <v>8739.2999999999993</v>
      </c>
      <c r="U1029" s="80" t="str">
        <f t="shared" si="32"/>
        <v>82020</v>
      </c>
      <c r="V1029" s="79" t="str">
        <f t="shared" si="33"/>
        <v>Acima de 120 dias</v>
      </c>
    </row>
    <row r="1030" spans="1:22" x14ac:dyDescent="0.35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0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1">
        <v>3610.34</v>
      </c>
      <c r="U1030" s="80" t="str">
        <f t="shared" si="32"/>
        <v>82020</v>
      </c>
      <c r="V1030" s="79" t="str">
        <f t="shared" si="33"/>
        <v>1 a 30 dias</v>
      </c>
    </row>
    <row r="1031" spans="1:22" x14ac:dyDescent="0.35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0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1">
        <v>8871.8000000000011</v>
      </c>
      <c r="U1031" s="80" t="str">
        <f t="shared" si="32"/>
        <v>112020</v>
      </c>
      <c r="V1031" s="79" t="str">
        <f t="shared" si="33"/>
        <v>31 a 60 dias</v>
      </c>
    </row>
    <row r="1032" spans="1:22" x14ac:dyDescent="0.35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0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1">
        <v>12445.75</v>
      </c>
      <c r="U1032" s="80" t="str">
        <f t="shared" si="32"/>
        <v>82020</v>
      </c>
      <c r="V1032" s="79" t="str">
        <f t="shared" si="33"/>
        <v>Acima de 120 dias</v>
      </c>
    </row>
    <row r="1033" spans="1:22" x14ac:dyDescent="0.35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0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1">
        <v>10768.77</v>
      </c>
      <c r="U1033" s="80" t="str">
        <f t="shared" si="32"/>
        <v>72020</v>
      </c>
      <c r="V1033" s="79" t="str">
        <f t="shared" si="33"/>
        <v>91 a 120 dias</v>
      </c>
    </row>
    <row r="1034" spans="1:22" x14ac:dyDescent="0.35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0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1">
        <v>18962.599999999999</v>
      </c>
      <c r="U1034" s="80" t="str">
        <f t="shared" si="32"/>
        <v>42020</v>
      </c>
      <c r="V1034" s="79" t="str">
        <f t="shared" si="33"/>
        <v>Acima de 120 dias</v>
      </c>
    </row>
    <row r="1035" spans="1:22" x14ac:dyDescent="0.35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0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1">
        <v>1667.89</v>
      </c>
      <c r="U1035" s="80" t="str">
        <f t="shared" si="32"/>
        <v>52020</v>
      </c>
      <c r="V1035" s="79" t="str">
        <f t="shared" si="33"/>
        <v>91 a 120 dias</v>
      </c>
    </row>
    <row r="1036" spans="1:22" x14ac:dyDescent="0.35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0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1">
        <v>1318.6299999999999</v>
      </c>
      <c r="U1036" s="80" t="str">
        <f t="shared" si="32"/>
        <v>52020</v>
      </c>
      <c r="V1036" s="79" t="str">
        <f t="shared" si="33"/>
        <v>91 a 120 dias</v>
      </c>
    </row>
    <row r="1037" spans="1:22" x14ac:dyDescent="0.35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0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1">
        <v>12598.390000000001</v>
      </c>
      <c r="U1037" s="80" t="str">
        <f t="shared" si="32"/>
        <v>52020</v>
      </c>
      <c r="V1037" s="79" t="str">
        <f t="shared" si="33"/>
        <v>Acima de 120 dias</v>
      </c>
    </row>
    <row r="1038" spans="1:22" x14ac:dyDescent="0.35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0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1">
        <v>13162.710000000001</v>
      </c>
      <c r="U1038" s="80" t="str">
        <f t="shared" si="32"/>
        <v>52020</v>
      </c>
      <c r="V1038" s="79" t="str">
        <f t="shared" si="33"/>
        <v>Acima de 120 dias</v>
      </c>
    </row>
    <row r="1039" spans="1:22" x14ac:dyDescent="0.35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0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1">
        <v>9173.98</v>
      </c>
      <c r="U1039" s="80" t="str">
        <f t="shared" si="32"/>
        <v>62020</v>
      </c>
      <c r="V1039" s="79" t="str">
        <f t="shared" si="33"/>
        <v>31 a 60 dias</v>
      </c>
    </row>
    <row r="1040" spans="1:22" x14ac:dyDescent="0.35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0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1">
        <v>6595.61</v>
      </c>
      <c r="U1040" s="80" t="str">
        <f t="shared" si="32"/>
        <v>72020</v>
      </c>
      <c r="V1040" s="79" t="str">
        <f t="shared" si="33"/>
        <v>1 a 30 dias</v>
      </c>
    </row>
    <row r="1041" spans="1:22" x14ac:dyDescent="0.35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0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1">
        <v>21462.3</v>
      </c>
      <c r="U1041" s="80" t="str">
        <f t="shared" si="32"/>
        <v>52020</v>
      </c>
      <c r="V1041" s="79" t="str">
        <f t="shared" si="33"/>
        <v>61 a 90 dias</v>
      </c>
    </row>
    <row r="1042" spans="1:22" x14ac:dyDescent="0.35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0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1">
        <v>1666.26</v>
      </c>
      <c r="U1042" s="80" t="str">
        <f t="shared" si="32"/>
        <v>52020</v>
      </c>
      <c r="V1042" s="79" t="str">
        <f t="shared" si="33"/>
        <v>Acima de 120 dias</v>
      </c>
    </row>
    <row r="1043" spans="1:22" x14ac:dyDescent="0.35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0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1">
        <v>8653.89</v>
      </c>
      <c r="U1043" s="80" t="str">
        <f t="shared" si="32"/>
        <v>62020</v>
      </c>
      <c r="V1043" s="79" t="str">
        <f t="shared" si="33"/>
        <v>Acima de 120 dias</v>
      </c>
    </row>
    <row r="1044" spans="1:22" x14ac:dyDescent="0.35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0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1">
        <v>9382.86</v>
      </c>
      <c r="U1044" s="80" t="str">
        <f t="shared" si="32"/>
        <v>62020</v>
      </c>
      <c r="V1044" s="79" t="str">
        <f t="shared" si="33"/>
        <v>61 a 90 dias</v>
      </c>
    </row>
    <row r="1045" spans="1:22" x14ac:dyDescent="0.35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0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1">
        <v>4811.5599999999995</v>
      </c>
      <c r="U1045" s="80" t="str">
        <f t="shared" si="32"/>
        <v>62020</v>
      </c>
      <c r="V1045" s="79" t="str">
        <f t="shared" si="33"/>
        <v>1 a 30 dias</v>
      </c>
    </row>
    <row r="1046" spans="1:22" x14ac:dyDescent="0.35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0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1">
        <v>3739.92</v>
      </c>
      <c r="U1046" s="80" t="str">
        <f t="shared" si="32"/>
        <v>82020</v>
      </c>
      <c r="V1046" s="79" t="str">
        <f t="shared" si="33"/>
        <v>91 a 120 dias</v>
      </c>
    </row>
    <row r="1047" spans="1:22" x14ac:dyDescent="0.35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0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1">
        <v>4776.32</v>
      </c>
      <c r="U1047" s="80" t="str">
        <f t="shared" si="32"/>
        <v>82020</v>
      </c>
      <c r="V1047" s="79" t="str">
        <f t="shared" si="33"/>
        <v>Acima de 120 dias</v>
      </c>
    </row>
    <row r="1048" spans="1:22" x14ac:dyDescent="0.35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0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1">
        <v>3980.87</v>
      </c>
      <c r="U1048" s="80" t="str">
        <f t="shared" si="32"/>
        <v>42020</v>
      </c>
      <c r="V1048" s="79" t="str">
        <f t="shared" si="33"/>
        <v>Acima de 120 dias</v>
      </c>
    </row>
    <row r="1049" spans="1:22" x14ac:dyDescent="0.35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0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1">
        <v>2251.71</v>
      </c>
      <c r="U1049" s="80" t="str">
        <f t="shared" si="32"/>
        <v>52020</v>
      </c>
      <c r="V1049" s="79" t="str">
        <f t="shared" si="33"/>
        <v>31 a 60 dias</v>
      </c>
    </row>
    <row r="1050" spans="1:22" x14ac:dyDescent="0.35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0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1">
        <v>9458.31</v>
      </c>
      <c r="U1050" s="80" t="str">
        <f t="shared" si="32"/>
        <v>52020</v>
      </c>
      <c r="V1050" s="79" t="str">
        <f t="shared" si="33"/>
        <v>Acima de 120 dias</v>
      </c>
    </row>
    <row r="1051" spans="1:22" x14ac:dyDescent="0.35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0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1">
        <v>5531.49</v>
      </c>
      <c r="U1051" s="80" t="str">
        <f t="shared" si="32"/>
        <v>82020</v>
      </c>
      <c r="V1051" s="79" t="str">
        <f t="shared" si="33"/>
        <v>61 a 90 dias</v>
      </c>
    </row>
    <row r="1052" spans="1:22" x14ac:dyDescent="0.35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0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1">
        <v>3431.71</v>
      </c>
      <c r="U1052" s="80" t="str">
        <f t="shared" si="32"/>
        <v>72020</v>
      </c>
      <c r="V1052" s="79" t="str">
        <f t="shared" si="33"/>
        <v>31 a 60 dias</v>
      </c>
    </row>
    <row r="1053" spans="1:22" x14ac:dyDescent="0.35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0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1">
        <v>9754.67</v>
      </c>
      <c r="U1053" s="80" t="str">
        <f t="shared" si="32"/>
        <v>92020</v>
      </c>
      <c r="V1053" s="79" t="str">
        <f t="shared" si="33"/>
        <v>1 a 30 dias</v>
      </c>
    </row>
    <row r="1054" spans="1:22" x14ac:dyDescent="0.35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0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1">
        <v>4778.62</v>
      </c>
      <c r="U1054" s="80" t="str">
        <f t="shared" si="32"/>
        <v>82020</v>
      </c>
      <c r="V1054" s="79" t="str">
        <f t="shared" si="33"/>
        <v>1 a 30 dias</v>
      </c>
    </row>
    <row r="1055" spans="1:22" x14ac:dyDescent="0.35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0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1">
        <v>3113.58</v>
      </c>
      <c r="U1055" s="80" t="str">
        <f t="shared" si="32"/>
        <v>92020</v>
      </c>
      <c r="V1055" s="79" t="str">
        <f t="shared" si="33"/>
        <v>31 a 60 dias</v>
      </c>
    </row>
    <row r="1056" spans="1:22" x14ac:dyDescent="0.35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0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1">
        <v>12321.18</v>
      </c>
      <c r="U1056" s="80" t="str">
        <f t="shared" si="32"/>
        <v>82020</v>
      </c>
      <c r="V1056" s="79" t="str">
        <f t="shared" si="33"/>
        <v>61 a 90 dias</v>
      </c>
    </row>
    <row r="1057" spans="1:22" x14ac:dyDescent="0.35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0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1">
        <v>7287.3</v>
      </c>
      <c r="U1057" s="80" t="str">
        <f t="shared" si="32"/>
        <v>82020</v>
      </c>
      <c r="V1057" s="79" t="str">
        <f t="shared" si="33"/>
        <v>31 a 60 dias</v>
      </c>
    </row>
    <row r="1058" spans="1:22" x14ac:dyDescent="0.35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0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1">
        <v>22004.940000000002</v>
      </c>
      <c r="U1058" s="80" t="str">
        <f t="shared" si="32"/>
        <v>82020</v>
      </c>
      <c r="V1058" s="79" t="str">
        <f t="shared" si="33"/>
        <v>Acima de 120 dias</v>
      </c>
    </row>
    <row r="1059" spans="1:22" x14ac:dyDescent="0.35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0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1">
        <v>6018.16</v>
      </c>
      <c r="U1059" s="80" t="str">
        <f t="shared" si="32"/>
        <v>62020</v>
      </c>
      <c r="V1059" s="79" t="str">
        <f t="shared" si="33"/>
        <v>Acima de 120 dias</v>
      </c>
    </row>
    <row r="1060" spans="1:22" x14ac:dyDescent="0.35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0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1">
        <v>3345.1800000000003</v>
      </c>
      <c r="U1060" s="80" t="str">
        <f t="shared" si="32"/>
        <v>82020</v>
      </c>
      <c r="V1060" s="79" t="str">
        <f t="shared" si="33"/>
        <v>Acima de 120 dias</v>
      </c>
    </row>
    <row r="1061" spans="1:22" x14ac:dyDescent="0.35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0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1">
        <v>6732.88</v>
      </c>
      <c r="U1061" s="80" t="str">
        <f t="shared" si="32"/>
        <v>52020</v>
      </c>
      <c r="V1061" s="79" t="str">
        <f t="shared" si="33"/>
        <v>Acima de 120 dias</v>
      </c>
    </row>
    <row r="1062" spans="1:22" x14ac:dyDescent="0.35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0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1">
        <v>1947.6</v>
      </c>
      <c r="U1062" s="80" t="str">
        <f t="shared" si="32"/>
        <v>72020</v>
      </c>
      <c r="V1062" s="79" t="str">
        <f t="shared" si="33"/>
        <v>Acima de 120 dias</v>
      </c>
    </row>
    <row r="1063" spans="1:22" x14ac:dyDescent="0.35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0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1">
        <v>33277.17</v>
      </c>
      <c r="U1063" s="80" t="str">
        <f t="shared" si="32"/>
        <v>82020</v>
      </c>
      <c r="V1063" s="79" t="str">
        <f t="shared" si="33"/>
        <v>1 a 30 dias</v>
      </c>
    </row>
    <row r="1064" spans="1:22" x14ac:dyDescent="0.35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0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1">
        <v>4283.09</v>
      </c>
      <c r="U1064" s="80" t="str">
        <f t="shared" si="32"/>
        <v>82020</v>
      </c>
      <c r="V1064" s="79" t="str">
        <f t="shared" si="33"/>
        <v>Acima de 120 dias</v>
      </c>
    </row>
    <row r="1065" spans="1:22" x14ac:dyDescent="0.35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0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1">
        <v>26464.53</v>
      </c>
      <c r="U1065" s="80" t="str">
        <f t="shared" si="32"/>
        <v>72020</v>
      </c>
      <c r="V1065" s="79" t="str">
        <f t="shared" si="33"/>
        <v>31 a 60 dias</v>
      </c>
    </row>
    <row r="1066" spans="1:22" x14ac:dyDescent="0.35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0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1">
        <v>9671.56</v>
      </c>
      <c r="U1066" s="80" t="str">
        <f t="shared" si="32"/>
        <v>52020</v>
      </c>
      <c r="V1066" s="79" t="str">
        <f t="shared" si="33"/>
        <v>Acima de 120 dias</v>
      </c>
    </row>
    <row r="1067" spans="1:22" x14ac:dyDescent="0.35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0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1">
        <v>3277.75</v>
      </c>
      <c r="U1067" s="80" t="str">
        <f t="shared" si="32"/>
        <v>92020</v>
      </c>
      <c r="V1067" s="79" t="str">
        <f t="shared" si="33"/>
        <v>31 a 60 dias</v>
      </c>
    </row>
    <row r="1068" spans="1:22" x14ac:dyDescent="0.35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0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1">
        <v>4550.63</v>
      </c>
      <c r="U1068" s="80" t="str">
        <f t="shared" si="32"/>
        <v>82020</v>
      </c>
      <c r="V1068" s="79" t="str">
        <f t="shared" si="33"/>
        <v>61 a 90 dias</v>
      </c>
    </row>
    <row r="1069" spans="1:22" x14ac:dyDescent="0.35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0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1">
        <v>21990.54</v>
      </c>
      <c r="U1069" s="80" t="str">
        <f t="shared" si="32"/>
        <v>102020</v>
      </c>
      <c r="V1069" s="79" t="str">
        <f t="shared" si="33"/>
        <v>Acima de 120 dias</v>
      </c>
    </row>
    <row r="1070" spans="1:22" x14ac:dyDescent="0.35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0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1">
        <v>5280.18</v>
      </c>
      <c r="U1070" s="80" t="str">
        <f t="shared" si="32"/>
        <v>52020</v>
      </c>
      <c r="V1070" s="79" t="str">
        <f t="shared" si="33"/>
        <v>Acima de 120 dias</v>
      </c>
    </row>
    <row r="1071" spans="1:22" x14ac:dyDescent="0.35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0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1">
        <v>4730.3999999999996</v>
      </c>
      <c r="U1071" s="80" t="str">
        <f t="shared" si="32"/>
        <v>92020</v>
      </c>
      <c r="V1071" s="79" t="str">
        <f t="shared" si="33"/>
        <v>61 a 90 dias</v>
      </c>
    </row>
    <row r="1072" spans="1:22" x14ac:dyDescent="0.35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0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1">
        <v>8500.33</v>
      </c>
      <c r="U1072" s="80" t="str">
        <f t="shared" si="32"/>
        <v>72020</v>
      </c>
      <c r="V1072" s="79" t="str">
        <f t="shared" si="33"/>
        <v>61 a 90 dias</v>
      </c>
    </row>
    <row r="1073" spans="1:22" x14ac:dyDescent="0.35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0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1">
        <v>9155.2900000000009</v>
      </c>
      <c r="U1073" s="80" t="str">
        <f t="shared" si="32"/>
        <v>82020</v>
      </c>
      <c r="V1073" s="79" t="str">
        <f t="shared" si="33"/>
        <v>Acima de 120 dias</v>
      </c>
    </row>
    <row r="1074" spans="1:22" x14ac:dyDescent="0.35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0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1">
        <v>1418.63</v>
      </c>
      <c r="U1074" s="80" t="str">
        <f t="shared" si="32"/>
        <v>82020</v>
      </c>
      <c r="V1074" s="79" t="str">
        <f t="shared" si="33"/>
        <v>1 a 30 dias</v>
      </c>
    </row>
    <row r="1075" spans="1:22" x14ac:dyDescent="0.35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0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1">
        <v>10801.2</v>
      </c>
      <c r="U1075" s="80" t="str">
        <f t="shared" si="32"/>
        <v>82020</v>
      </c>
      <c r="V1075" s="79" t="str">
        <f t="shared" si="33"/>
        <v>Acima de 120 dias</v>
      </c>
    </row>
    <row r="1076" spans="1:22" x14ac:dyDescent="0.35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0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1">
        <v>39962.420000000006</v>
      </c>
      <c r="U1076" s="80" t="str">
        <f t="shared" si="32"/>
        <v>92020</v>
      </c>
      <c r="V1076" s="79" t="str">
        <f t="shared" si="33"/>
        <v>61 a 90 dias</v>
      </c>
    </row>
    <row r="1077" spans="1:22" x14ac:dyDescent="0.35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0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1">
        <v>3366.44</v>
      </c>
      <c r="U1077" s="80" t="str">
        <f t="shared" si="32"/>
        <v>92020</v>
      </c>
      <c r="V1077" s="79" t="str">
        <f t="shared" si="33"/>
        <v>61 a 90 dias</v>
      </c>
    </row>
    <row r="1078" spans="1:22" x14ac:dyDescent="0.35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0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1">
        <v>7584.49</v>
      </c>
      <c r="U1078" s="80" t="str">
        <f t="shared" si="32"/>
        <v>72020</v>
      </c>
      <c r="V1078" s="79" t="str">
        <f t="shared" si="33"/>
        <v>Acima de 120 dias</v>
      </c>
    </row>
    <row r="1079" spans="1:22" x14ac:dyDescent="0.35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0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1">
        <v>4477.82</v>
      </c>
      <c r="U1079" s="80" t="str">
        <f t="shared" si="32"/>
        <v>82020</v>
      </c>
      <c r="V1079" s="79" t="str">
        <f t="shared" si="33"/>
        <v>61 a 90 dias</v>
      </c>
    </row>
    <row r="1080" spans="1:22" x14ac:dyDescent="0.35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0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1">
        <v>3059.95</v>
      </c>
      <c r="U1080" s="80" t="str">
        <f t="shared" si="32"/>
        <v>92020</v>
      </c>
      <c r="V1080" s="79" t="str">
        <f t="shared" si="33"/>
        <v>1 a 30 dias</v>
      </c>
    </row>
    <row r="1081" spans="1:22" x14ac:dyDescent="0.35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0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1">
        <v>16450.97</v>
      </c>
      <c r="U1081" s="80" t="str">
        <f t="shared" si="32"/>
        <v>92020</v>
      </c>
      <c r="V1081" s="79" t="str">
        <f t="shared" si="33"/>
        <v>61 a 90 dias</v>
      </c>
    </row>
    <row r="1082" spans="1:22" x14ac:dyDescent="0.35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0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1">
        <v>14420.17</v>
      </c>
      <c r="U1082" s="80" t="str">
        <f t="shared" si="32"/>
        <v>92020</v>
      </c>
      <c r="V1082" s="79" t="str">
        <f t="shared" si="33"/>
        <v>Acima de 120 dias</v>
      </c>
    </row>
    <row r="1083" spans="1:22" x14ac:dyDescent="0.35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0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1">
        <v>14350.009999999998</v>
      </c>
      <c r="U1083" s="80" t="str">
        <f t="shared" si="32"/>
        <v>112020</v>
      </c>
      <c r="V1083" s="79" t="str">
        <f t="shared" si="33"/>
        <v>Acima de 120 dias</v>
      </c>
    </row>
    <row r="1084" spans="1:22" x14ac:dyDescent="0.35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0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1">
        <v>4138.8999999999996</v>
      </c>
      <c r="U1084" s="80" t="str">
        <f t="shared" si="32"/>
        <v>32020</v>
      </c>
      <c r="V1084" s="79" t="str">
        <f t="shared" si="33"/>
        <v>Acima de 120 dias</v>
      </c>
    </row>
    <row r="1085" spans="1:22" x14ac:dyDescent="0.35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0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1">
        <v>13432.21</v>
      </c>
      <c r="U1085" s="80" t="str">
        <f t="shared" si="32"/>
        <v>52020</v>
      </c>
      <c r="V1085" s="79" t="str">
        <f t="shared" si="33"/>
        <v>Acima de 120 dias</v>
      </c>
    </row>
    <row r="1086" spans="1:22" x14ac:dyDescent="0.35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0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1">
        <v>3932.58</v>
      </c>
      <c r="U1086" s="80" t="str">
        <f t="shared" si="32"/>
        <v>52020</v>
      </c>
      <c r="V1086" s="79" t="str">
        <f t="shared" si="33"/>
        <v>Acima de 120 dias</v>
      </c>
    </row>
    <row r="1087" spans="1:22" x14ac:dyDescent="0.35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0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1">
        <v>2316.67</v>
      </c>
      <c r="U1087" s="80" t="str">
        <f t="shared" si="32"/>
        <v>52020</v>
      </c>
      <c r="V1087" s="79" t="str">
        <f t="shared" si="33"/>
        <v>Acima de 120 dias</v>
      </c>
    </row>
    <row r="1088" spans="1:22" x14ac:dyDescent="0.35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0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1">
        <v>35212.839999999997</v>
      </c>
      <c r="U1088" s="80" t="str">
        <f t="shared" si="32"/>
        <v>62020</v>
      </c>
      <c r="V1088" s="79" t="str">
        <f t="shared" si="33"/>
        <v>61 a 90 dias</v>
      </c>
    </row>
    <row r="1089" spans="1:22" x14ac:dyDescent="0.35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0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1">
        <v>2348.9899999999998</v>
      </c>
      <c r="U1089" s="80" t="str">
        <f t="shared" si="32"/>
        <v>102020</v>
      </c>
      <c r="V1089" s="79" t="str">
        <f t="shared" si="33"/>
        <v>31 a 60 dias</v>
      </c>
    </row>
    <row r="1090" spans="1:22" x14ac:dyDescent="0.35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0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1">
        <v>2607.92</v>
      </c>
      <c r="U1090" s="80" t="str">
        <f t="shared" ref="U1090:U1117" si="34">MONTH(D1090)&amp;YEAR(D1090)</f>
        <v>72020</v>
      </c>
      <c r="V1090" s="79" t="str">
        <f t="shared" si="33"/>
        <v>Acima de 120 dias</v>
      </c>
    </row>
    <row r="1091" spans="1:22" x14ac:dyDescent="0.35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0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1">
        <v>6743.21</v>
      </c>
      <c r="U1091" s="80" t="str">
        <f t="shared" si="34"/>
        <v>92020</v>
      </c>
      <c r="V1091" s="79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5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0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1">
        <v>2362.4900000000002</v>
      </c>
      <c r="U1092" s="80" t="str">
        <f t="shared" si="34"/>
        <v>82020</v>
      </c>
      <c r="V1092" s="79" t="str">
        <f t="shared" si="35"/>
        <v>1 a 30 dias</v>
      </c>
    </row>
    <row r="1093" spans="1:22" x14ac:dyDescent="0.35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0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1">
        <v>2356.41</v>
      </c>
      <c r="U1093" s="80" t="str">
        <f t="shared" si="34"/>
        <v>72020</v>
      </c>
      <c r="V1093" s="79" t="str">
        <f t="shared" si="35"/>
        <v>1 a 30 dias</v>
      </c>
    </row>
    <row r="1094" spans="1:22" x14ac:dyDescent="0.35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0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1">
        <v>1895.9599999999998</v>
      </c>
      <c r="U1094" s="80" t="str">
        <f t="shared" si="34"/>
        <v>72020</v>
      </c>
      <c r="V1094" s="79" t="str">
        <f t="shared" si="35"/>
        <v>31 a 60 dias</v>
      </c>
    </row>
    <row r="1095" spans="1:22" x14ac:dyDescent="0.35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0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1">
        <v>2469.6</v>
      </c>
      <c r="U1095" s="80" t="str">
        <f t="shared" si="34"/>
        <v>82020</v>
      </c>
      <c r="V1095" s="79" t="str">
        <f t="shared" si="35"/>
        <v>61 a 90 dias</v>
      </c>
    </row>
    <row r="1096" spans="1:22" x14ac:dyDescent="0.35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0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1">
        <v>2917.74</v>
      </c>
      <c r="U1096" s="80" t="str">
        <f t="shared" si="34"/>
        <v>92020</v>
      </c>
      <c r="V1096" s="79" t="str">
        <f t="shared" si="35"/>
        <v>61 a 90 dias</v>
      </c>
    </row>
    <row r="1097" spans="1:22" x14ac:dyDescent="0.35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0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1">
        <v>1413.99</v>
      </c>
      <c r="U1097" s="80" t="str">
        <f t="shared" si="34"/>
        <v>32020</v>
      </c>
      <c r="V1097" s="79" t="str">
        <f t="shared" si="35"/>
        <v>31 a 60 dias</v>
      </c>
    </row>
    <row r="1098" spans="1:22" x14ac:dyDescent="0.35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0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1">
        <v>4186.41</v>
      </c>
      <c r="U1098" s="80" t="str">
        <f t="shared" si="34"/>
        <v>102020</v>
      </c>
      <c r="V1098" s="79" t="str">
        <f t="shared" si="35"/>
        <v>31 a 60 dias</v>
      </c>
    </row>
    <row r="1099" spans="1:22" x14ac:dyDescent="0.35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0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1">
        <v>2407.2599999999998</v>
      </c>
      <c r="U1099" s="80" t="str">
        <f t="shared" si="34"/>
        <v>102020</v>
      </c>
      <c r="V1099" s="79" t="str">
        <f t="shared" si="35"/>
        <v>61 a 90 dias</v>
      </c>
    </row>
    <row r="1100" spans="1:22" x14ac:dyDescent="0.35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0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1">
        <v>11840.53</v>
      </c>
      <c r="U1100" s="80" t="str">
        <f t="shared" si="34"/>
        <v>52020</v>
      </c>
      <c r="V1100" s="79" t="str">
        <f t="shared" si="35"/>
        <v>Acima de 120 dias</v>
      </c>
    </row>
    <row r="1101" spans="1:22" x14ac:dyDescent="0.35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0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1">
        <v>4484.75</v>
      </c>
      <c r="U1101" s="80" t="str">
        <f t="shared" si="34"/>
        <v>82020</v>
      </c>
      <c r="V1101" s="79" t="str">
        <f t="shared" si="35"/>
        <v>1 a 30 dias</v>
      </c>
    </row>
    <row r="1102" spans="1:22" x14ac:dyDescent="0.35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0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1">
        <v>5158.33</v>
      </c>
      <c r="U1102" s="80" t="str">
        <f t="shared" si="34"/>
        <v>82020</v>
      </c>
      <c r="V1102" s="79" t="str">
        <f t="shared" si="35"/>
        <v>1 a 30 dias</v>
      </c>
    </row>
    <row r="1103" spans="1:22" x14ac:dyDescent="0.35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0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1">
        <v>4038.29</v>
      </c>
      <c r="U1103" s="80" t="str">
        <f t="shared" si="34"/>
        <v>42020</v>
      </c>
      <c r="V1103" s="79" t="str">
        <f t="shared" si="35"/>
        <v>Acima de 120 dias</v>
      </c>
    </row>
    <row r="1104" spans="1:22" x14ac:dyDescent="0.35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0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1">
        <v>2348.37</v>
      </c>
      <c r="U1104" s="80" t="str">
        <f t="shared" si="34"/>
        <v>102020</v>
      </c>
      <c r="V1104" s="79" t="str">
        <f t="shared" si="35"/>
        <v>31 a 60 dias</v>
      </c>
    </row>
    <row r="1105" spans="1:22" x14ac:dyDescent="0.35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0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1">
        <v>8925.65</v>
      </c>
      <c r="U1105" s="80" t="str">
        <f t="shared" si="34"/>
        <v>62020</v>
      </c>
      <c r="V1105" s="79" t="str">
        <f t="shared" si="35"/>
        <v>Acima de 120 dias</v>
      </c>
    </row>
    <row r="1106" spans="1:22" x14ac:dyDescent="0.35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0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1">
        <v>450</v>
      </c>
      <c r="U1106" s="80" t="str">
        <f t="shared" si="34"/>
        <v>82020</v>
      </c>
      <c r="V1106" s="79" t="str">
        <f t="shared" si="35"/>
        <v>Acima de 120 dias</v>
      </c>
    </row>
    <row r="1107" spans="1:22" x14ac:dyDescent="0.35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0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1">
        <v>10572.79</v>
      </c>
      <c r="U1107" s="80" t="str">
        <f t="shared" si="34"/>
        <v>82020</v>
      </c>
      <c r="V1107" s="79" t="str">
        <f t="shared" si="35"/>
        <v>61 a 90 dias</v>
      </c>
    </row>
    <row r="1108" spans="1:22" x14ac:dyDescent="0.35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0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1">
        <v>15072.470000000001</v>
      </c>
      <c r="U1108" s="80" t="str">
        <f t="shared" si="34"/>
        <v>82020</v>
      </c>
      <c r="V1108" s="79" t="str">
        <f t="shared" si="35"/>
        <v>Acima de 120 dias</v>
      </c>
    </row>
    <row r="1109" spans="1:22" x14ac:dyDescent="0.35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0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1">
        <v>12280.08</v>
      </c>
      <c r="U1109" s="80" t="str">
        <f t="shared" si="34"/>
        <v>82020</v>
      </c>
      <c r="V1109" s="79" t="str">
        <f t="shared" si="35"/>
        <v>61 a 90 dias</v>
      </c>
    </row>
    <row r="1110" spans="1:22" x14ac:dyDescent="0.35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0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1">
        <v>8342.369999999999</v>
      </c>
      <c r="U1110" s="80" t="str">
        <f t="shared" si="34"/>
        <v>82020</v>
      </c>
      <c r="V1110" s="79" t="str">
        <f t="shared" si="35"/>
        <v>61 a 90 dias</v>
      </c>
    </row>
    <row r="1111" spans="1:22" x14ac:dyDescent="0.35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0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1">
        <v>2362.27</v>
      </c>
      <c r="U1111" s="80" t="str">
        <f t="shared" si="34"/>
        <v>92020</v>
      </c>
      <c r="V1111" s="79" t="str">
        <f t="shared" si="35"/>
        <v>1 a 30 dias</v>
      </c>
    </row>
    <row r="1112" spans="1:22" x14ac:dyDescent="0.35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0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1">
        <v>29487.21</v>
      </c>
      <c r="U1112" s="80" t="str">
        <f t="shared" si="34"/>
        <v>102020</v>
      </c>
      <c r="V1112" s="79" t="str">
        <f t="shared" si="35"/>
        <v>1 a 30 dias</v>
      </c>
    </row>
    <row r="1113" spans="1:22" x14ac:dyDescent="0.35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0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1">
        <v>23176.66</v>
      </c>
      <c r="U1113" s="80" t="str">
        <f t="shared" si="34"/>
        <v>102020</v>
      </c>
      <c r="V1113" s="79" t="str">
        <f t="shared" si="35"/>
        <v>1 a 30 dias</v>
      </c>
    </row>
    <row r="1114" spans="1:22" x14ac:dyDescent="0.35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0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1">
        <v>7267.88</v>
      </c>
      <c r="U1114" s="80" t="str">
        <f t="shared" si="34"/>
        <v>102020</v>
      </c>
      <c r="V1114" s="79" t="str">
        <f t="shared" si="35"/>
        <v>91 a 120 dias</v>
      </c>
    </row>
    <row r="1115" spans="1:22" x14ac:dyDescent="0.35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0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1">
        <v>14190.56</v>
      </c>
      <c r="U1115" s="80" t="str">
        <f t="shared" si="34"/>
        <v>102020</v>
      </c>
      <c r="V1115" s="79" t="str">
        <f t="shared" si="35"/>
        <v>61 a 90 dias</v>
      </c>
    </row>
    <row r="1116" spans="1:22" x14ac:dyDescent="0.35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0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1">
        <v>14689.46</v>
      </c>
      <c r="U1116" s="80" t="str">
        <f t="shared" si="34"/>
        <v>102020</v>
      </c>
      <c r="V1116" s="79" t="str">
        <f t="shared" si="35"/>
        <v>91 a 120 dias</v>
      </c>
    </row>
    <row r="1117" spans="1:22" x14ac:dyDescent="0.35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0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1">
        <v>10607.34</v>
      </c>
      <c r="U1117" s="80" t="str">
        <f t="shared" si="34"/>
        <v>102020</v>
      </c>
      <c r="V1117" s="79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40"/>
  <sheetViews>
    <sheetView showGridLines="0" tabSelected="1" zoomScale="85" zoomScaleNormal="85" workbookViewId="0">
      <selection activeCell="C3" sqref="C3"/>
    </sheetView>
  </sheetViews>
  <sheetFormatPr defaultColWidth="8.6328125" defaultRowHeight="14.5" x14ac:dyDescent="0.35"/>
  <cols>
    <col min="1" max="1" width="3.36328125" style="13" bestFit="1" customWidth="1"/>
    <col min="2" max="2" width="87.453125" style="13" bestFit="1" customWidth="1"/>
    <col min="3" max="3" width="26.453125" style="12" bestFit="1" customWidth="1"/>
    <col min="4" max="4" width="29.08984375" style="13" customWidth="1"/>
    <col min="5" max="5" width="29.453125" style="13" bestFit="1" customWidth="1"/>
    <col min="6" max="6" width="17.90625" style="13" bestFit="1" customWidth="1"/>
    <col min="7" max="7" width="12.453125" style="13" bestFit="1" customWidth="1"/>
    <col min="8" max="8" width="13.90625" style="13" bestFit="1" customWidth="1"/>
    <col min="9" max="9" width="13.453125" style="13" bestFit="1" customWidth="1"/>
    <col min="10" max="10" width="13.36328125" style="13" customWidth="1"/>
    <col min="11" max="11" width="13.453125" style="13" bestFit="1" customWidth="1"/>
    <col min="12" max="15" width="13.453125" style="13" customWidth="1"/>
    <col min="16" max="16" width="15.08984375" style="13" bestFit="1" customWidth="1"/>
    <col min="17" max="21" width="12.453125" style="13" customWidth="1"/>
    <col min="22" max="22" width="13.54296875" style="13" customWidth="1"/>
    <col min="23" max="36" width="9.08984375" customWidth="1"/>
    <col min="37" max="16384" width="8.6328125" style="13"/>
  </cols>
  <sheetData>
    <row r="1" spans="2:10" x14ac:dyDescent="0.35">
      <c r="E1" s="12"/>
    </row>
    <row r="2" spans="2:10" x14ac:dyDescent="0.35">
      <c r="B2" s="2" t="s">
        <v>12</v>
      </c>
    </row>
    <row r="3" spans="2:10" x14ac:dyDescent="0.35">
      <c r="B3" s="2" t="s">
        <v>202</v>
      </c>
      <c r="C3" s="27">
        <v>45688</v>
      </c>
    </row>
    <row r="4" spans="2:10" ht="19.5" customHeight="1" x14ac:dyDescent="0.35">
      <c r="B4" s="6"/>
      <c r="C4" s="15"/>
      <c r="I4" s="12"/>
    </row>
    <row r="5" spans="2:10" x14ac:dyDescent="0.35">
      <c r="B5" s="2" t="s">
        <v>171</v>
      </c>
      <c r="C5" s="15"/>
      <c r="E5" s="2" t="s">
        <v>166</v>
      </c>
      <c r="F5" s="2" t="s">
        <v>58</v>
      </c>
      <c r="I5" s="12"/>
    </row>
    <row r="6" spans="2:10" x14ac:dyDescent="0.35">
      <c r="B6" s="14" t="s">
        <v>69</v>
      </c>
      <c r="C6" s="16">
        <v>73337956.56709902</v>
      </c>
      <c r="D6" s="2" t="s">
        <v>167</v>
      </c>
      <c r="E6" s="12">
        <f>'Ordem de Aplicação dos Recursos'!N7*'Histórico Integralizações'!D4</f>
        <v>70999983.022804976</v>
      </c>
      <c r="F6" s="64">
        <f>1-E6/(P31+P36+P37+P38+P45+P46+P47)</f>
        <v>8.3183798130055386E-2</v>
      </c>
      <c r="I6" s="12"/>
    </row>
    <row r="7" spans="2:10" x14ac:dyDescent="0.35">
      <c r="B7" s="14" t="s">
        <v>70</v>
      </c>
      <c r="C7" s="16">
        <v>15868036.8220372</v>
      </c>
      <c r="D7" s="2" t="s">
        <v>168</v>
      </c>
      <c r="E7" s="12">
        <v>70999983.022804976</v>
      </c>
      <c r="F7" s="64">
        <f>1-E7/(P31+P36+P37+P38+P45+P46+P47)</f>
        <v>8.3183798130055386E-2</v>
      </c>
      <c r="H7" s="12"/>
      <c r="I7" s="12"/>
    </row>
    <row r="8" spans="2:10" x14ac:dyDescent="0.35">
      <c r="B8" s="14" t="s">
        <v>140</v>
      </c>
      <c r="C8" s="16">
        <v>12927000</v>
      </c>
      <c r="E8" s="12"/>
      <c r="H8" s="64"/>
      <c r="I8" s="12"/>
    </row>
    <row r="9" spans="2:10" x14ac:dyDescent="0.35">
      <c r="B9" s="14"/>
      <c r="C9" s="16"/>
      <c r="E9" s="12"/>
      <c r="H9" s="12"/>
      <c r="I9" s="12"/>
    </row>
    <row r="10" spans="2:10" x14ac:dyDescent="0.35">
      <c r="B10" s="54" t="s">
        <v>143</v>
      </c>
      <c r="C10" s="16"/>
      <c r="D10" s="91"/>
      <c r="E10" s="91"/>
      <c r="F10" s="91"/>
    </row>
    <row r="11" spans="2:10" x14ac:dyDescent="0.35">
      <c r="B11" s="14" t="s">
        <v>216</v>
      </c>
      <c r="C11" s="16">
        <f>F20</f>
        <v>220941.07</v>
      </c>
      <c r="D11" s="92"/>
      <c r="E11" s="16"/>
      <c r="F11" s="6"/>
      <c r="I11" s="27"/>
      <c r="J11" s="12"/>
    </row>
    <row r="12" spans="2:10" x14ac:dyDescent="0.35">
      <c r="B12" s="14" t="s">
        <v>217</v>
      </c>
      <c r="C12" s="16">
        <v>4528721.07</v>
      </c>
      <c r="D12" s="54" t="s">
        <v>209</v>
      </c>
      <c r="E12" s="93"/>
      <c r="F12" s="16"/>
      <c r="I12" s="27"/>
      <c r="J12" s="12"/>
    </row>
    <row r="13" spans="2:10" x14ac:dyDescent="0.35">
      <c r="B13" s="14" t="s">
        <v>214</v>
      </c>
      <c r="C13" s="16">
        <v>121842.18</v>
      </c>
      <c r="D13" s="54" t="s">
        <v>86</v>
      </c>
      <c r="E13" s="54" t="s">
        <v>210</v>
      </c>
      <c r="F13" s="54" t="s">
        <v>40</v>
      </c>
      <c r="H13" s="12"/>
      <c r="I13" s="27"/>
      <c r="J13" s="12"/>
    </row>
    <row r="14" spans="2:10" x14ac:dyDescent="0.35">
      <c r="B14" s="14" t="s">
        <v>215</v>
      </c>
      <c r="C14" s="16">
        <v>123168.84</v>
      </c>
      <c r="D14" s="27">
        <v>45695</v>
      </c>
      <c r="E14" s="12" t="s">
        <v>213</v>
      </c>
      <c r="F14" s="16">
        <v>9331.3700000000008</v>
      </c>
      <c r="I14" s="27"/>
      <c r="J14" s="12"/>
    </row>
    <row r="15" spans="2:10" x14ac:dyDescent="0.35">
      <c r="B15" s="14"/>
      <c r="C15" s="16"/>
      <c r="D15" s="27">
        <v>45698</v>
      </c>
      <c r="E15" s="12" t="s">
        <v>213</v>
      </c>
      <c r="F15" s="16">
        <v>90829.25</v>
      </c>
      <c r="I15" s="27"/>
      <c r="J15" s="12"/>
    </row>
    <row r="16" spans="2:10" x14ac:dyDescent="0.35">
      <c r="B16" s="14"/>
      <c r="C16" s="16"/>
      <c r="D16" s="27">
        <v>45699</v>
      </c>
      <c r="E16" s="12" t="s">
        <v>213</v>
      </c>
      <c r="F16" s="12">
        <v>27935.49</v>
      </c>
      <c r="I16" s="27"/>
      <c r="J16" s="12"/>
    </row>
    <row r="17" spans="1:21" x14ac:dyDescent="0.35">
      <c r="B17" s="14"/>
      <c r="C17" s="16"/>
      <c r="D17" s="27">
        <v>45700</v>
      </c>
      <c r="E17" s="12" t="s">
        <v>213</v>
      </c>
      <c r="F17" s="12">
        <v>50405.36</v>
      </c>
      <c r="I17" s="27"/>
      <c r="J17" s="12"/>
    </row>
    <row r="18" spans="1:21" x14ac:dyDescent="0.35">
      <c r="B18" s="14"/>
      <c r="C18" s="16"/>
      <c r="D18" s="27">
        <v>45701</v>
      </c>
      <c r="E18" s="12" t="s">
        <v>213</v>
      </c>
      <c r="F18" s="12">
        <f>18351.16+3014.93</f>
        <v>21366.09</v>
      </c>
      <c r="I18" s="27"/>
      <c r="J18" s="12"/>
    </row>
    <row r="19" spans="1:21" x14ac:dyDescent="0.35">
      <c r="B19" s="14"/>
      <c r="C19" s="16"/>
      <c r="D19" s="27">
        <v>45702</v>
      </c>
      <c r="E19" s="12" t="s">
        <v>213</v>
      </c>
      <c r="F19" s="12">
        <v>21073.51</v>
      </c>
      <c r="I19" s="27"/>
      <c r="J19" s="12"/>
    </row>
    <row r="20" spans="1:21" x14ac:dyDescent="0.35">
      <c r="B20" s="14"/>
      <c r="C20" s="16"/>
      <c r="D20" s="88"/>
      <c r="E20" s="88"/>
      <c r="F20" s="92">
        <f>SUM(F14:F19)</f>
        <v>220941.07</v>
      </c>
      <c r="I20" s="27"/>
      <c r="J20" s="12"/>
    </row>
    <row r="21" spans="1:21" x14ac:dyDescent="0.35">
      <c r="B21" s="14"/>
      <c r="C21" s="16"/>
      <c r="D21" s="88"/>
      <c r="E21" s="90"/>
      <c r="F21" s="88"/>
      <c r="J21" s="12"/>
    </row>
    <row r="22" spans="1:21" x14ac:dyDescent="0.35">
      <c r="B22" s="16"/>
      <c r="C22" s="16"/>
      <c r="D22" s="88"/>
      <c r="E22" s="88"/>
      <c r="F22" s="88"/>
      <c r="J22" s="12"/>
    </row>
    <row r="23" spans="1:21" x14ac:dyDescent="0.35">
      <c r="B23" s="16"/>
      <c r="C23" s="16"/>
      <c r="D23" s="88"/>
      <c r="E23" s="88"/>
      <c r="J23" s="12"/>
    </row>
    <row r="24" spans="1:21" x14ac:dyDescent="0.35">
      <c r="D24" s="16"/>
      <c r="E24" s="16"/>
      <c r="F24" s="16"/>
      <c r="G24" s="12"/>
    </row>
    <row r="25" spans="1:21" x14ac:dyDescent="0.35">
      <c r="B25" s="6"/>
    </row>
    <row r="26" spans="1:21" x14ac:dyDescent="0.35">
      <c r="B26" s="11" t="s">
        <v>94</v>
      </c>
      <c r="C26" s="101" t="s">
        <v>129</v>
      </c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66"/>
    </row>
    <row r="27" spans="1:21" x14ac:dyDescent="0.35">
      <c r="B27" s="34" t="s">
        <v>172</v>
      </c>
      <c r="C27" s="34">
        <v>43770</v>
      </c>
      <c r="D27" s="34">
        <f t="shared" ref="D27:O27" si="0">EDATE(C27,1)</f>
        <v>43800</v>
      </c>
      <c r="E27" s="34">
        <f t="shared" si="0"/>
        <v>43831</v>
      </c>
      <c r="F27" s="34">
        <f t="shared" si="0"/>
        <v>43862</v>
      </c>
      <c r="G27" s="34">
        <f t="shared" si="0"/>
        <v>43891</v>
      </c>
      <c r="H27" s="34">
        <f t="shared" si="0"/>
        <v>43922</v>
      </c>
      <c r="I27" s="34">
        <f t="shared" si="0"/>
        <v>43952</v>
      </c>
      <c r="J27" s="34">
        <f t="shared" si="0"/>
        <v>43983</v>
      </c>
      <c r="K27" s="34">
        <f t="shared" si="0"/>
        <v>44013</v>
      </c>
      <c r="L27" s="34">
        <f t="shared" si="0"/>
        <v>44044</v>
      </c>
      <c r="M27" s="34">
        <f t="shared" si="0"/>
        <v>44075</v>
      </c>
      <c r="N27" s="34">
        <f t="shared" si="0"/>
        <v>44105</v>
      </c>
      <c r="O27" s="34">
        <f t="shared" si="0"/>
        <v>44136</v>
      </c>
      <c r="P27" s="40" t="s">
        <v>33</v>
      </c>
      <c r="Q27" s="35"/>
      <c r="R27" s="35"/>
      <c r="S27" s="35"/>
      <c r="T27" s="35"/>
      <c r="U27" s="35"/>
    </row>
    <row r="28" spans="1:21" x14ac:dyDescent="0.35">
      <c r="A28" s="71"/>
      <c r="B28" s="27">
        <v>45607</v>
      </c>
      <c r="C28" s="3">
        <v>555031.80787900032</v>
      </c>
      <c r="D28" s="3">
        <v>1984040.3686299992</v>
      </c>
      <c r="E28" s="3">
        <v>1948858.4211610008</v>
      </c>
      <c r="F28" s="3">
        <v>1957693.6149600034</v>
      </c>
      <c r="G28" s="3">
        <v>1675572.7393100022</v>
      </c>
      <c r="H28" s="3">
        <v>1712569.3740440009</v>
      </c>
      <c r="I28" s="3">
        <v>4379377.8648580033</v>
      </c>
      <c r="J28" s="12">
        <v>4308090.881733004</v>
      </c>
      <c r="K28" s="12">
        <v>10140642.82112</v>
      </c>
      <c r="L28" s="12">
        <v>27171954.286481019</v>
      </c>
      <c r="M28" s="12">
        <v>15126470.972733986</v>
      </c>
      <c r="N28" s="12">
        <v>15819897.930825982</v>
      </c>
      <c r="O28" s="12">
        <v>1788946.1721740009</v>
      </c>
      <c r="P28" s="36">
        <f t="shared" ref="P28:P29" si="1">SUM(C28:O28)</f>
        <v>88569147.255910009</v>
      </c>
      <c r="Q28" s="3"/>
      <c r="R28" s="3"/>
      <c r="S28" s="3"/>
      <c r="T28" s="3"/>
      <c r="U28" s="3"/>
    </row>
    <row r="29" spans="1:21" x14ac:dyDescent="0.35">
      <c r="A29" s="71"/>
      <c r="B29" s="27">
        <v>45636</v>
      </c>
      <c r="C29" s="3">
        <v>494444.10899799975</v>
      </c>
      <c r="D29" s="3">
        <v>1813490.6354910026</v>
      </c>
      <c r="E29" s="3">
        <v>1775531.7151279999</v>
      </c>
      <c r="F29" s="3">
        <v>1804200.5614989989</v>
      </c>
      <c r="G29" s="3">
        <v>1538234.1440509974</v>
      </c>
      <c r="H29" s="3">
        <v>1572121.0678490011</v>
      </c>
      <c r="I29" s="3">
        <v>4109384.2523860019</v>
      </c>
      <c r="J29" s="12">
        <v>4127701.339484998</v>
      </c>
      <c r="K29" s="12">
        <v>9700390.9534560069</v>
      </c>
      <c r="L29" s="12">
        <v>25973641.859778982</v>
      </c>
      <c r="M29" s="12">
        <v>14493035.391872967</v>
      </c>
      <c r="N29" s="12">
        <v>15247570.001222992</v>
      </c>
      <c r="O29" s="12">
        <v>1727832.5790169996</v>
      </c>
      <c r="P29" s="36">
        <f t="shared" si="1"/>
        <v>84377578.610234961</v>
      </c>
      <c r="Q29" s="3"/>
      <c r="R29" s="3"/>
      <c r="S29" s="3"/>
      <c r="T29" s="3"/>
      <c r="U29" s="3"/>
    </row>
    <row r="30" spans="1:21" x14ac:dyDescent="0.35">
      <c r="A30" s="71"/>
      <c r="B30" s="27">
        <v>45667</v>
      </c>
      <c r="C30" s="3">
        <v>438971.66644200007</v>
      </c>
      <c r="D30" s="3">
        <v>1651463.6707629994</v>
      </c>
      <c r="E30" s="3">
        <v>1629407.9424130004</v>
      </c>
      <c r="F30" s="3">
        <v>1668934.1869719988</v>
      </c>
      <c r="G30" s="3">
        <v>1418092.9270870015</v>
      </c>
      <c r="H30" s="3">
        <v>1465710.0112260028</v>
      </c>
      <c r="I30" s="3">
        <v>3899875.8379069963</v>
      </c>
      <c r="J30" s="3">
        <v>3970716.652778002</v>
      </c>
      <c r="K30" s="3">
        <v>9269487.855990991</v>
      </c>
      <c r="L30" s="3">
        <v>25060559.025179032</v>
      </c>
      <c r="M30" s="3">
        <v>13968678.320302008</v>
      </c>
      <c r="N30" s="3">
        <v>14728922.624552017</v>
      </c>
      <c r="O30" s="3">
        <v>1689742.1323490015</v>
      </c>
      <c r="P30" s="36">
        <f>SUM(C30:O30)</f>
        <v>80860562.853961051</v>
      </c>
      <c r="Q30" s="3"/>
      <c r="R30" s="3"/>
      <c r="S30" s="3"/>
      <c r="T30" s="3"/>
      <c r="U30" s="3"/>
    </row>
    <row r="31" spans="1:21" x14ac:dyDescent="0.35">
      <c r="A31" s="71"/>
      <c r="B31" s="27">
        <v>45702</v>
      </c>
      <c r="C31" s="3">
        <v>372226.24805299996</v>
      </c>
      <c r="D31" s="3">
        <v>1447879.7678259993</v>
      </c>
      <c r="E31" s="3">
        <v>1431363.9558459998</v>
      </c>
      <c r="F31" s="3">
        <v>1472556.4545830009</v>
      </c>
      <c r="G31" s="3">
        <v>1218232.3224429991</v>
      </c>
      <c r="H31" s="3">
        <v>1323053.2499980007</v>
      </c>
      <c r="I31" s="3">
        <v>3524712.0591099993</v>
      </c>
      <c r="J31" s="3">
        <v>3672164.4553599991</v>
      </c>
      <c r="K31" s="3">
        <v>8487578.7247000057</v>
      </c>
      <c r="L31" s="3">
        <v>23337354.296053939</v>
      </c>
      <c r="M31" s="3">
        <v>13068104.369312031</v>
      </c>
      <c r="N31" s="3">
        <v>13860055.649854021</v>
      </c>
      <c r="O31" s="3">
        <v>1543212.2673369998</v>
      </c>
      <c r="P31" s="36">
        <f>SUM(C31:O31)</f>
        <v>74758493.820475996</v>
      </c>
      <c r="Q31" s="3"/>
      <c r="R31" s="3"/>
      <c r="S31" s="3"/>
      <c r="T31" s="8"/>
      <c r="U31" s="8"/>
    </row>
    <row r="32" spans="1:21" x14ac:dyDescent="0.35">
      <c r="B32" s="68" t="s">
        <v>201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3"/>
      <c r="S32" s="8"/>
      <c r="T32" s="8"/>
      <c r="U32" s="8"/>
    </row>
    <row r="33" spans="1:36" x14ac:dyDescent="0.35">
      <c r="A33" s="10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1:36" x14ac:dyDescent="0.35">
      <c r="B34" s="11" t="s">
        <v>95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3"/>
      <c r="Q34" s="8"/>
      <c r="R34" s="8"/>
      <c r="S34" s="8"/>
      <c r="T34" s="35"/>
      <c r="U34" s="35"/>
    </row>
    <row r="35" spans="1:36" x14ac:dyDescent="0.35">
      <c r="B35" s="34" t="s">
        <v>25</v>
      </c>
      <c r="C35" s="34">
        <v>43770</v>
      </c>
      <c r="D35" s="34">
        <f t="shared" ref="D35:O35" si="2">EDATE(C35,1)</f>
        <v>43800</v>
      </c>
      <c r="E35" s="34">
        <f t="shared" si="2"/>
        <v>43831</v>
      </c>
      <c r="F35" s="34">
        <f t="shared" si="2"/>
        <v>43862</v>
      </c>
      <c r="G35" s="34">
        <f t="shared" si="2"/>
        <v>43891</v>
      </c>
      <c r="H35" s="34">
        <f t="shared" si="2"/>
        <v>43922</v>
      </c>
      <c r="I35" s="34">
        <f t="shared" si="2"/>
        <v>43952</v>
      </c>
      <c r="J35" s="34">
        <f t="shared" si="2"/>
        <v>43983</v>
      </c>
      <c r="K35" s="34">
        <f t="shared" si="2"/>
        <v>44013</v>
      </c>
      <c r="L35" s="34">
        <f t="shared" si="2"/>
        <v>44044</v>
      </c>
      <c r="M35" s="34">
        <f t="shared" si="2"/>
        <v>44075</v>
      </c>
      <c r="N35" s="34">
        <f t="shared" si="2"/>
        <v>44105</v>
      </c>
      <c r="O35" s="34">
        <f t="shared" si="2"/>
        <v>44136</v>
      </c>
      <c r="P35" s="40" t="s">
        <v>33</v>
      </c>
      <c r="Q35" s="35"/>
      <c r="R35" s="35"/>
      <c r="S35" s="35"/>
      <c r="T35" s="3"/>
      <c r="U35" s="3"/>
    </row>
    <row r="36" spans="1:36" x14ac:dyDescent="0.35">
      <c r="B36" s="8" t="s">
        <v>2</v>
      </c>
      <c r="C36" s="3">
        <v>11375.072114000001</v>
      </c>
      <c r="D36" s="3">
        <v>29787.468527000001</v>
      </c>
      <c r="E36" s="3">
        <v>28996.433686</v>
      </c>
      <c r="F36" s="3">
        <v>51138.691153000007</v>
      </c>
      <c r="G36" s="3">
        <v>60079.866463999999</v>
      </c>
      <c r="H36" s="3">
        <v>25415.871070999998</v>
      </c>
      <c r="I36" s="3">
        <v>103979.520984</v>
      </c>
      <c r="J36" s="3">
        <v>106849.56200399999</v>
      </c>
      <c r="K36" s="3">
        <v>171026.107555</v>
      </c>
      <c r="L36" s="3">
        <v>520333.47126199992</v>
      </c>
      <c r="M36" s="3">
        <v>200585.72473100002</v>
      </c>
      <c r="N36" s="3">
        <v>248938.147505</v>
      </c>
      <c r="O36" s="3">
        <v>43963.287201999992</v>
      </c>
      <c r="P36" s="3">
        <f>SUM(C36:O36)</f>
        <v>1602469.224258</v>
      </c>
      <c r="Q36" s="3"/>
      <c r="R36" s="3"/>
      <c r="S36" s="3"/>
      <c r="T36" s="3"/>
      <c r="U36" s="3"/>
    </row>
    <row r="37" spans="1:36" x14ac:dyDescent="0.35">
      <c r="B37" s="8" t="s">
        <v>3</v>
      </c>
      <c r="C37" s="3">
        <v>5820.5468410000003</v>
      </c>
      <c r="D37" s="3">
        <v>6488.5036</v>
      </c>
      <c r="E37" s="3">
        <v>14652.871429999999</v>
      </c>
      <c r="F37" s="3">
        <v>6577.9531909999996</v>
      </c>
      <c r="G37" s="3">
        <v>22114.143455999998</v>
      </c>
      <c r="H37" s="3">
        <v>5056.3615929999996</v>
      </c>
      <c r="I37" s="3">
        <v>49577.691212999998</v>
      </c>
      <c r="J37" s="3">
        <v>20499.502594000001</v>
      </c>
      <c r="K37" s="3">
        <v>125022.643436</v>
      </c>
      <c r="L37" s="3">
        <v>172715.10857700004</v>
      </c>
      <c r="M37" s="3">
        <v>116903.82145500001</v>
      </c>
      <c r="N37" s="3">
        <v>83095.516608999998</v>
      </c>
      <c r="O37" s="3">
        <v>3378.1654410000001</v>
      </c>
      <c r="P37" s="3">
        <f>SUM(C37:O37)</f>
        <v>631902.82943600009</v>
      </c>
      <c r="Q37" s="3"/>
      <c r="R37" s="3"/>
      <c r="S37" s="3"/>
      <c r="T37" s="3"/>
      <c r="U37" s="3"/>
    </row>
    <row r="38" spans="1:36" x14ac:dyDescent="0.35">
      <c r="B38" s="8" t="s">
        <v>4</v>
      </c>
      <c r="C38" s="3">
        <v>81.007823999999999</v>
      </c>
      <c r="D38" s="3">
        <v>7866.0792270000002</v>
      </c>
      <c r="E38" s="3">
        <v>9253.4750260000001</v>
      </c>
      <c r="F38" s="3">
        <v>2493.8856390000001</v>
      </c>
      <c r="G38" s="3">
        <v>11230.592236999999</v>
      </c>
      <c r="H38" s="3">
        <v>5387.835564</v>
      </c>
      <c r="I38" s="3">
        <v>18180.599944000001</v>
      </c>
      <c r="J38" s="3">
        <v>25401.268910999999</v>
      </c>
      <c r="K38" s="3">
        <v>61553.690216000003</v>
      </c>
      <c r="L38" s="3">
        <v>153256.45113</v>
      </c>
      <c r="M38" s="3">
        <v>64747.247847000006</v>
      </c>
      <c r="N38" s="3">
        <v>71383.151939000003</v>
      </c>
      <c r="O38" s="3">
        <v>18192.731373000002</v>
      </c>
      <c r="P38" s="3">
        <f>SUM(C38:O38)</f>
        <v>449028.01687700005</v>
      </c>
      <c r="Q38" s="3"/>
      <c r="R38" s="3"/>
      <c r="S38" s="3"/>
      <c r="T38" s="3"/>
      <c r="U38" s="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</row>
    <row r="39" spans="1:36" x14ac:dyDescent="0.35">
      <c r="B39" s="8" t="s">
        <v>92</v>
      </c>
      <c r="C39" s="3">
        <v>6078.4747479999996</v>
      </c>
      <c r="D39" s="3">
        <v>2535.867925</v>
      </c>
      <c r="E39" s="3">
        <v>4237.3899789999996</v>
      </c>
      <c r="F39" s="3">
        <v>10933.501152000001</v>
      </c>
      <c r="G39" s="3">
        <v>1697.738687</v>
      </c>
      <c r="H39" s="3">
        <v>0</v>
      </c>
      <c r="I39" s="3">
        <v>4415.8082979999999</v>
      </c>
      <c r="J39" s="3">
        <v>18392.178749000002</v>
      </c>
      <c r="K39" s="3">
        <v>3403.2641750000003</v>
      </c>
      <c r="L39" s="3">
        <v>60023.959140999999</v>
      </c>
      <c r="M39" s="3">
        <v>25561.610971999999</v>
      </c>
      <c r="N39" s="3">
        <v>15326.124089000001</v>
      </c>
      <c r="O39" s="3">
        <v>0</v>
      </c>
      <c r="P39" s="3">
        <f>SUM(C39:O39)</f>
        <v>152605.917915</v>
      </c>
      <c r="Q39" s="3"/>
      <c r="R39" s="3"/>
      <c r="S39" s="3"/>
      <c r="T39" s="3"/>
      <c r="U39" s="3"/>
      <c r="V39" s="35"/>
    </row>
    <row r="40" spans="1:36" x14ac:dyDescent="0.35">
      <c r="B40" s="8" t="s">
        <v>93</v>
      </c>
      <c r="C40" s="3">
        <v>381919.42284500011</v>
      </c>
      <c r="D40" s="3">
        <v>1061321.8256999997</v>
      </c>
      <c r="E40" s="3">
        <v>936618.70004000003</v>
      </c>
      <c r="F40" s="3">
        <v>845068.75166099984</v>
      </c>
      <c r="G40" s="3">
        <v>356729.13276999985</v>
      </c>
      <c r="H40" s="3">
        <v>494206.07383000012</v>
      </c>
      <c r="I40" s="3">
        <v>1421120.0179000001</v>
      </c>
      <c r="J40" s="3">
        <v>1258708.0552139997</v>
      </c>
      <c r="K40" s="3">
        <v>2253719.2138760001</v>
      </c>
      <c r="L40" s="3">
        <v>5903480.716478996</v>
      </c>
      <c r="M40" s="3">
        <v>2998226.5280629988</v>
      </c>
      <c r="N40" s="3">
        <v>3042555.7489320021</v>
      </c>
      <c r="O40" s="3">
        <v>543386.21322200028</v>
      </c>
      <c r="P40" s="3">
        <f>SUM(C40:O40)</f>
        <v>21497060.400531996</v>
      </c>
      <c r="Q40" s="3"/>
      <c r="R40" s="3"/>
      <c r="S40" s="3"/>
      <c r="T40" s="36"/>
      <c r="U40" s="36"/>
      <c r="V40" s="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</row>
    <row r="41" spans="1:36" x14ac:dyDescent="0.35">
      <c r="B41" s="8"/>
      <c r="C41" s="36">
        <f t="shared" ref="C41:O41" si="3">SUM(C36:C40)</f>
        <v>405274.52437200013</v>
      </c>
      <c r="D41" s="36">
        <f t="shared" si="3"/>
        <v>1107999.7449789997</v>
      </c>
      <c r="E41" s="36">
        <f t="shared" si="3"/>
        <v>993758.87016100006</v>
      </c>
      <c r="F41" s="36">
        <f t="shared" si="3"/>
        <v>916212.7827959999</v>
      </c>
      <c r="G41" s="36">
        <f t="shared" si="3"/>
        <v>451851.47361399984</v>
      </c>
      <c r="H41" s="36">
        <f t="shared" si="3"/>
        <v>530066.14205800008</v>
      </c>
      <c r="I41" s="36">
        <f t="shared" si="3"/>
        <v>1597273.6383390001</v>
      </c>
      <c r="J41" s="36">
        <f t="shared" si="3"/>
        <v>1429850.5674719997</v>
      </c>
      <c r="K41" s="36">
        <f t="shared" si="3"/>
        <v>2614724.9192580003</v>
      </c>
      <c r="L41" s="36">
        <f t="shared" si="3"/>
        <v>6809809.7065889956</v>
      </c>
      <c r="M41" s="36">
        <f t="shared" si="3"/>
        <v>3406024.9330679988</v>
      </c>
      <c r="N41" s="36">
        <f t="shared" si="3"/>
        <v>3461298.6890740022</v>
      </c>
      <c r="O41" s="36">
        <f t="shared" si="3"/>
        <v>608920.3972380003</v>
      </c>
      <c r="P41" s="36">
        <f>SUM(P36:P40)</f>
        <v>24333066.389017995</v>
      </c>
      <c r="Q41" s="36"/>
      <c r="R41" s="36"/>
      <c r="S41" s="36"/>
      <c r="T41" s="8"/>
      <c r="U41" s="8"/>
      <c r="V41" s="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</row>
    <row r="42" spans="1:36" x14ac:dyDescent="0.35">
      <c r="B42" s="8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8"/>
      <c r="U42" s="8"/>
      <c r="V42" s="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</row>
    <row r="43" spans="1:36" x14ac:dyDescent="0.35">
      <c r="B43" s="11" t="s">
        <v>180</v>
      </c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36"/>
      <c r="R43" s="36"/>
      <c r="S43" s="36"/>
      <c r="T43" s="8"/>
      <c r="U43" s="8"/>
      <c r="V43" s="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</row>
    <row r="44" spans="1:36" x14ac:dyDescent="0.35">
      <c r="B44" s="34" t="s">
        <v>25</v>
      </c>
      <c r="C44" s="34">
        <v>43770</v>
      </c>
      <c r="D44" s="34">
        <f t="shared" ref="D44:O44" si="4">EDATE(C44,1)</f>
        <v>43800</v>
      </c>
      <c r="E44" s="34">
        <f t="shared" si="4"/>
        <v>43831</v>
      </c>
      <c r="F44" s="34">
        <f t="shared" si="4"/>
        <v>43862</v>
      </c>
      <c r="G44" s="34">
        <f t="shared" si="4"/>
        <v>43891</v>
      </c>
      <c r="H44" s="34">
        <f t="shared" si="4"/>
        <v>43922</v>
      </c>
      <c r="I44" s="34">
        <f t="shared" si="4"/>
        <v>43952</v>
      </c>
      <c r="J44" s="34">
        <f t="shared" si="4"/>
        <v>43983</v>
      </c>
      <c r="K44" s="34">
        <f t="shared" si="4"/>
        <v>44013</v>
      </c>
      <c r="L44" s="34">
        <f t="shared" si="4"/>
        <v>44044</v>
      </c>
      <c r="M44" s="34">
        <f t="shared" si="4"/>
        <v>44075</v>
      </c>
      <c r="N44" s="34">
        <f t="shared" si="4"/>
        <v>44105</v>
      </c>
      <c r="O44" s="34">
        <f t="shared" si="4"/>
        <v>44136</v>
      </c>
      <c r="P44" s="40" t="s">
        <v>33</v>
      </c>
      <c r="Q44" s="36"/>
      <c r="R44" s="36"/>
      <c r="S44" s="36"/>
      <c r="T44" s="8"/>
      <c r="U44" s="8"/>
      <c r="V44" s="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</row>
    <row r="45" spans="1:36" x14ac:dyDescent="0.35">
      <c r="B45" s="8" t="s">
        <v>2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0</v>
      </c>
      <c r="Q45" s="36"/>
      <c r="R45" s="36"/>
      <c r="S45" s="36"/>
      <c r="T45" s="8"/>
      <c r="U45" s="8"/>
      <c r="V45" s="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</row>
    <row r="46" spans="1:36" x14ac:dyDescent="0.35">
      <c r="B46" s="8" t="s">
        <v>3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f>SUM(C46:O46)</f>
        <v>0</v>
      </c>
      <c r="Q46" s="36"/>
      <c r="R46" s="36"/>
      <c r="S46" s="36"/>
      <c r="T46" s="8"/>
      <c r="U46" s="8"/>
      <c r="V46" s="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</row>
    <row r="47" spans="1:36" x14ac:dyDescent="0.35">
      <c r="B47" s="8" t="s">
        <v>4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f>SUM(C47:O47)</f>
        <v>0</v>
      </c>
      <c r="Q47" s="36"/>
      <c r="R47" s="36"/>
      <c r="S47" s="36"/>
      <c r="T47" s="8"/>
      <c r="U47" s="8"/>
      <c r="V47" s="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</row>
    <row r="48" spans="1:36" x14ac:dyDescent="0.35">
      <c r="B48" s="8" t="s">
        <v>92</v>
      </c>
      <c r="C48" s="3">
        <v>0</v>
      </c>
      <c r="D48" s="3">
        <v>0</v>
      </c>
      <c r="E48" s="3">
        <v>0</v>
      </c>
      <c r="F48" s="3">
        <v>0</v>
      </c>
      <c r="G48" s="3">
        <v>394.69456299999996</v>
      </c>
      <c r="H48" s="3">
        <v>0</v>
      </c>
      <c r="I48" s="3">
        <v>0</v>
      </c>
      <c r="J48" s="3">
        <v>0</v>
      </c>
      <c r="K48" s="3">
        <v>6368.7632009999998</v>
      </c>
      <c r="L48" s="3">
        <v>6678.3300290000006</v>
      </c>
      <c r="M48" s="3">
        <v>10995.041906999999</v>
      </c>
      <c r="N48" s="3">
        <v>1175.8323050000001</v>
      </c>
      <c r="O48" s="3">
        <v>0</v>
      </c>
      <c r="P48" s="3">
        <f>SUM(C48:O48)</f>
        <v>25612.662004999998</v>
      </c>
      <c r="Q48" s="36"/>
      <c r="R48" s="36"/>
      <c r="S48" s="36"/>
      <c r="T48" s="8"/>
      <c r="U48" s="8"/>
      <c r="V48" s="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</row>
    <row r="49" spans="2:36" x14ac:dyDescent="0.35">
      <c r="B49" s="8" t="s">
        <v>93</v>
      </c>
      <c r="C49" s="3">
        <v>451738.98049499997</v>
      </c>
      <c r="D49" s="3">
        <v>1116337.6509950005</v>
      </c>
      <c r="E49" s="3">
        <v>1092454.7365489996</v>
      </c>
      <c r="F49" s="3">
        <v>1134272.1064450005</v>
      </c>
      <c r="G49" s="3">
        <v>682405.35535000043</v>
      </c>
      <c r="H49" s="3">
        <v>521490.87072499987</v>
      </c>
      <c r="I49" s="3">
        <v>1891058.4050709999</v>
      </c>
      <c r="J49" s="3">
        <v>1309076.5034849993</v>
      </c>
      <c r="K49" s="3">
        <v>2451879.174687</v>
      </c>
      <c r="L49" s="3">
        <v>5808800.9466780061</v>
      </c>
      <c r="M49" s="3">
        <v>3127473.2080420023</v>
      </c>
      <c r="N49" s="3">
        <v>2631094.7186400001</v>
      </c>
      <c r="O49" s="3">
        <v>501394.65331499994</v>
      </c>
      <c r="P49" s="3">
        <f>SUM(C49:O49)</f>
        <v>22719477.310477011</v>
      </c>
      <c r="Q49" s="36"/>
      <c r="R49" s="36"/>
      <c r="S49" s="36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5">
      <c r="B50" s="8"/>
      <c r="C50" s="36">
        <f t="shared" ref="C50:O50" si="5">SUM(C45:C49)</f>
        <v>451738.98049499997</v>
      </c>
      <c r="D50" s="36">
        <f t="shared" si="5"/>
        <v>1116337.6509950005</v>
      </c>
      <c r="E50" s="36">
        <f t="shared" si="5"/>
        <v>1092454.7365489996</v>
      </c>
      <c r="F50" s="36">
        <f t="shared" si="5"/>
        <v>1134272.1064450005</v>
      </c>
      <c r="G50" s="36">
        <f t="shared" si="5"/>
        <v>682800.04991300043</v>
      </c>
      <c r="H50" s="36">
        <f t="shared" si="5"/>
        <v>521490.87072499987</v>
      </c>
      <c r="I50" s="36">
        <f t="shared" si="5"/>
        <v>1891058.4050709999</v>
      </c>
      <c r="J50" s="36">
        <f t="shared" si="5"/>
        <v>1309076.5034849993</v>
      </c>
      <c r="K50" s="36">
        <f t="shared" si="5"/>
        <v>2458247.9378880002</v>
      </c>
      <c r="L50" s="36">
        <f t="shared" si="5"/>
        <v>5815479.2767070057</v>
      </c>
      <c r="M50" s="36">
        <f t="shared" si="5"/>
        <v>3138468.2499490022</v>
      </c>
      <c r="N50" s="36">
        <f t="shared" si="5"/>
        <v>2632270.5509450003</v>
      </c>
      <c r="O50" s="36">
        <f t="shared" si="5"/>
        <v>501394.65331499994</v>
      </c>
      <c r="P50" s="36">
        <f>SUM(P45:P49)</f>
        <v>22745089.972482011</v>
      </c>
      <c r="Q50" s="36"/>
      <c r="R50" s="36"/>
      <c r="S50" s="36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5">
      <c r="B51" s="8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5">
      <c r="B52" s="8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5"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5">
      <c r="B54" s="8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5">
      <c r="B55" s="8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5">
      <c r="B56" s="8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8"/>
      <c r="U56" s="8"/>
      <c r="V56" s="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5">
      <c r="B57" s="8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8"/>
      <c r="U57" s="8"/>
      <c r="V57" s="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5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5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5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5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5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5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5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5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5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5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5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5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5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5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5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5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5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5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5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5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5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5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5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5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5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5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5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5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5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5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5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5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5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5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5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5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5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5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5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5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5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5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5"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5"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5">
      <c r="B102" s="8"/>
      <c r="C102" s="8"/>
      <c r="D102" s="8"/>
      <c r="E102" s="8"/>
      <c r="F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5">
      <c r="B103" s="8"/>
      <c r="C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5">
      <c r="B104" s="8"/>
      <c r="C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5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5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5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5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5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5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5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5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5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5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5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5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5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5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5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5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5">
      <c r="B121" s="8"/>
      <c r="C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5">
      <c r="B122" s="8"/>
      <c r="C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5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5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5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5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5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5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5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5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5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5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5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5">
      <c r="B134" s="8"/>
      <c r="C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5">
      <c r="B135" s="8"/>
      <c r="C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5">
      <c r="B136" s="8"/>
      <c r="C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5">
      <c r="B137" s="8"/>
      <c r="C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5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5">
      <c r="B139" s="8"/>
      <c r="C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5">
      <c r="B140" s="8"/>
      <c r="C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5">
      <c r="B141" s="6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5">
      <c r="B142" s="6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5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5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5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5"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5"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5"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5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5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5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5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5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5">
      <c r="B154" s="8"/>
      <c r="C154" s="8"/>
      <c r="D154" s="6"/>
      <c r="E154" s="6"/>
      <c r="F154" s="6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5">
      <c r="B155" s="8"/>
      <c r="C155" s="8"/>
      <c r="D155" s="6"/>
      <c r="E155" s="6"/>
      <c r="F155" s="6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5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5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5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5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5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5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5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5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5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5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5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5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5">
      <c r="B168" s="8"/>
      <c r="C168" s="8"/>
      <c r="D168" s="6"/>
      <c r="E168" s="6"/>
      <c r="F168" s="6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5">
      <c r="B169" s="8"/>
      <c r="C169" s="8"/>
      <c r="D169" s="6"/>
      <c r="E169" s="6"/>
      <c r="F169" s="6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5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5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5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5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5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5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5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5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5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5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5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5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5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5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5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5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5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5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5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5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5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5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5">
      <c r="B192" s="8"/>
      <c r="C192" s="8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5">
      <c r="B193" s="8"/>
      <c r="C193" s="8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5">
      <c r="B194" s="8"/>
      <c r="C194" s="8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5">
      <c r="B195" s="8"/>
      <c r="C195" s="8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5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5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5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5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5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5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5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5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5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5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5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5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5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5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5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5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5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5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5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5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5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5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5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5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5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5">
      <c r="B221" s="8"/>
      <c r="C221" s="8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5">
      <c r="B222" s="8"/>
      <c r="C222" s="8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5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5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5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5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5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5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5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5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5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5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5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5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5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5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5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5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5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5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5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5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5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5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5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5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5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5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5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5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5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5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5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5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5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5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5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5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5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5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5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5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5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5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5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5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5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5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5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5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5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5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5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5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5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5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5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5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5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5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5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5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5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5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5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5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5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5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5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5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5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5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5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5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5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5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5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5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5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5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5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5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5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5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5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5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5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5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5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5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5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5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5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5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5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5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5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5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5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5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5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5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5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5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5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5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5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5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5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5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5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5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5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5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5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5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5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5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5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5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5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5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5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5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5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5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5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5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5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5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5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5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5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5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5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5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5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5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5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5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5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5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5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5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5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5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5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5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5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5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5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5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5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5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5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5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5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5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5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5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5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5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5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5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5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5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5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5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5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5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5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5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5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5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5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5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5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5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5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5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5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5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5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5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5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5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5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5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5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5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5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5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5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5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5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5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5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5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5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5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5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5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5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5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5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5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5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5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5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5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5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5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5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5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5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5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5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5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5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5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5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5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5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5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5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5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5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5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5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5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5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5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5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5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5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5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5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5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5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5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5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5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5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5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5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5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5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5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5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5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5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5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5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5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5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5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5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5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5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5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5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5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5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5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5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5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5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5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5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5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5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5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5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5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5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5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5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5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5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5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5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5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5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5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5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5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5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5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5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5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5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5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5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5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5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5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5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5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5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5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5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5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5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5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5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5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5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5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5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5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5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5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5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5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5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5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5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5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5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5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5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5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5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5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5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5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5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5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5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5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5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5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5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5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5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5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5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5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5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5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5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5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5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5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5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5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5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5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5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5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5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5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5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5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5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5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5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5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5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5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5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5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5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5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5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5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5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5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5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5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5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5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5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5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5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5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5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5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5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5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5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5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5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5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5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5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5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5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5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5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5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5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5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5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5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5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5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5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5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5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5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5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5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5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5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5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5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5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5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5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5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5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5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5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5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5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5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5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5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5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5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5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5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5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5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5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5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5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5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5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5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5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5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5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5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5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5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5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5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5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5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5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5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5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5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5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5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5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5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5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5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5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5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5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5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5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5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5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5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5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5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5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5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5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5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5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5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5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5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5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5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5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5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5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5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5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5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5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5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5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5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5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5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5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5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5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5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5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5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5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5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5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5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5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5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5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5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5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5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5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5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5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5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5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5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5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5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5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5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5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5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5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5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5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5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5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5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5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5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5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5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5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5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5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5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5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5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5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5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5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5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5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5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5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5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5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5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5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5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5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5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5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5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5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5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5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5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5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5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5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5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5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5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5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5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5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5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5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5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5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5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5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5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5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5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5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5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5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5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5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5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5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5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5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5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5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5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5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5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5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5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5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5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5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5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5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5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5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5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5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5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5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5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5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5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5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5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5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5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5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5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5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5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5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5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5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5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5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5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5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5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5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5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5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5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5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5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5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5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5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5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5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5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5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5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5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5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5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5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5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5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5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5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5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5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5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5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5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5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5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5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5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5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5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5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5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5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5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5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5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5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5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5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5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5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5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5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5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5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5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5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5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5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5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5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5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5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5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5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5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5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5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5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5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5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5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5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5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5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5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5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5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5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5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5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5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5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5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5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5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5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5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5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5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5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5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5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5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5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5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5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5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5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5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5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5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5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5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5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5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5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5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5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5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5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5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5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5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5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5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5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5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5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5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5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5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5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5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5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5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5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5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5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5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5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5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5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5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5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5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5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5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5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5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5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5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5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5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5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5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5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5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5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5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5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5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5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5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5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5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5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5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5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5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5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5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5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5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5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5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5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5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5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5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5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5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5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5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5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5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5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5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5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5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5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5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5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5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5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5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5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5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5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5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5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5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5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5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5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5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5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5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5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5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5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5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5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5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5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5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5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5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5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5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5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5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5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5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5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5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5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5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5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5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5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5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5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5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5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5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5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5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5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5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5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5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5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5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5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5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5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5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5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5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5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5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5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5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5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5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5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5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5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5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5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5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5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5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5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5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5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5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5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5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5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5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5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5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5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5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5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5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5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5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5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5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5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5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5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5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5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5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5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5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5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5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5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5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5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5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5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5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5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5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5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5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5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5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5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5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5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5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5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5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5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5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5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5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5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5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5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5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5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5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5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5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5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5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5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5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5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5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5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5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5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5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5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5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5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5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5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5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5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5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5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5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5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5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5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5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5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5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5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5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5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5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5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5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5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5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5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5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5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5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5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5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5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5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5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5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5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5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5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5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5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5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5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5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5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5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5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5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5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5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5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5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5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5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5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5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5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5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5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5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5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5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5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5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5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5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5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5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5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5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5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5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5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5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5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5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5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5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5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5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5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5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5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5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5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5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5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5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5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5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5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5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5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5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5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5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5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5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5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5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5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5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5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5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5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5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5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5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5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5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5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5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5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5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5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5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5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5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5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5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5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5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5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5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5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5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5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5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5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5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5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5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5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5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5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5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5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5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5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5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5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5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5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5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5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5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5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5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5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5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5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5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5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5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5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5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5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5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5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5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5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5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5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5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5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5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5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5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5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5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5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5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5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5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5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5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5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5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5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5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5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5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5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5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5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5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5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5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5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5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5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5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5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5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5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5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5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5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5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5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5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5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5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5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5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5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5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5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5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5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5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5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5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5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5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5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5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5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5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5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5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5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5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5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5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5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5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5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5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5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5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5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5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5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5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5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5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5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5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5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5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5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5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5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5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5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5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5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5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5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5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5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5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5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5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5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5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5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5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5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5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5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5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5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5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5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5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5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5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5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5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5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5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5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5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5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5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5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5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5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5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5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5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5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5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5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5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5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5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5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5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5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5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5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5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5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5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5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5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5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5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5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5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5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5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5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5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5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5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5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5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5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5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5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5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5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5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5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5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5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5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5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5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5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5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5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5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5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5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5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5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5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5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5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5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5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5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5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5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5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5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5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5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5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5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5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5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5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5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5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5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5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5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5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5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5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5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5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5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5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5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5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5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5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5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5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5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5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5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5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5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5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5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5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5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5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5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5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5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5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5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5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5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5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5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5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5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5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5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5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5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5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5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5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5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5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5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5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5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5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5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5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5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5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5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5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5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5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5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5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5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5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5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5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5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5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5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5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5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5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5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5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5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5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5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5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5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5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5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5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5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5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5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5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5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5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5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5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5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5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5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5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5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5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5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5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5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5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5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5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5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5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5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5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5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5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5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5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5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5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5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5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5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5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5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5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5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5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5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5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5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5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5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5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5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5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5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5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5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5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5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5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5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5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5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5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5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5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5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5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5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5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5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5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5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5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5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5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5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5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5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5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5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5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5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5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5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5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5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5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5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5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5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5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5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5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5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5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5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5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5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5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5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5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5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5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5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5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5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5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5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5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5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5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5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5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5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5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5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5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5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5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5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5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5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5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5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5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5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5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5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5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5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5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5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5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5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5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5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5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5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5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5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5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5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5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5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5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5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5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5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5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5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5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5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5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5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5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5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5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5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5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5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5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5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5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5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5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5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5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5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5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5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5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5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5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5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5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5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5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5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5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5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5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5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5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5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5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5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5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5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5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5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5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5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5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5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5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5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5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5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5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5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5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5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5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5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5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5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5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5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5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5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5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5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5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5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5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5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5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5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5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5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5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5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5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5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5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5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5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5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5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5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5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5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5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5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5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5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5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5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5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5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5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5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5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5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5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5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5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5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5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5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5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5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5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5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5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5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5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5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5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5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5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5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5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5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5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5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5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5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5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5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5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5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5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5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5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5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5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5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5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5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5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5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5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5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5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5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5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5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5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5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5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5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5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5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5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5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5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5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5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5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5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5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5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5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5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5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5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5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5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5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5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5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5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5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5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5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5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5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5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5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5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5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5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5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5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5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5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5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5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5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5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5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5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5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5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5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5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5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5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5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5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5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5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5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5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5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5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5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5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5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5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5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5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5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5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5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5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5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5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5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5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5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5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5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5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5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5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5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5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5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5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5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5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5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5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5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5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5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5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5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5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5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5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5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5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5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5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5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5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5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5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5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5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5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5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5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5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5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5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5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5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5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5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5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5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5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5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5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5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5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5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5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5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5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5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5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5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5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5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5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5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5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5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5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5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5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5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5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5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5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5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5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5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5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5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5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5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5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5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5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5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5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5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5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5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5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5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5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5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5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5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5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5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5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5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5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5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5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5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5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5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5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5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5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5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5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5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5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5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5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5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5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5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5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5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5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5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5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5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5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5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5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5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5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5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5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5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5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5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5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5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5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5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5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5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5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5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5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5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5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5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5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5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5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5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5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5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5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5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5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5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5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5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5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5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5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5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5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5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5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5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5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5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5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5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5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5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5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5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5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5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5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5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5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5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5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5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5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5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5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5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5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5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5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5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5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5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5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5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5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5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5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5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5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5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5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5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5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5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5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5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5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5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5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5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5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5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5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5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5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5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5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5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5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5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5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5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5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5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5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5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5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5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5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5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5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5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5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5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5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5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5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5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5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5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5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5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5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5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5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5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5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5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5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5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5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5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5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5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5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5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5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5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5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5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5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5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5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5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5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5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5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5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5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5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5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5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5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5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5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5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5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5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5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5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5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5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5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5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5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5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5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5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5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5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5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5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5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5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5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5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5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5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5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5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5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5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5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5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5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5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5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5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5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5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5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5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5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5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5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5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5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5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5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5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5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5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5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5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5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5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5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5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5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5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5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5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5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5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5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5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5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5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5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5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5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5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5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5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5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5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5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5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5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5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5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5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5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5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5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5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5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5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5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5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5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5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5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5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5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5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5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5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5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5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5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5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5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5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5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5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5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5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5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5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5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5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5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5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5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5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5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5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5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5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5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5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5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5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5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5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5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5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5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5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5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5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5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5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5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5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5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5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5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5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5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5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5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5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5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5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5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5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5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5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5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5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5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5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5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5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5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5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5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5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5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5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5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5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5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5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5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5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5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5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5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5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5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5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5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5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5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5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5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5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5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5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5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5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5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5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5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5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5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5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5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5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5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5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5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5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5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5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5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5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5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5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5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5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5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5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5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5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5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5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5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5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5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5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5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5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5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5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5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5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5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5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5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5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5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5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5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5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5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5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5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5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5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5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5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5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5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5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5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5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5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5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5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5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5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5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5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5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5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5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5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5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5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5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5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5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5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5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5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5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5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5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5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5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5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5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5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5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5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5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5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5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5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5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5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5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5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5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5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5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5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5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5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5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5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5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5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5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5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5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5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5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5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5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5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5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5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5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5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5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5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5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5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5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5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5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5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5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5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5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5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5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5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5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5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5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5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5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5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5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5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5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5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5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5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5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5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5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5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5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5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5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5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5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5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5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5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5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5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5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5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5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5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5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5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5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5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5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5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5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5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5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5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5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5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5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5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5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5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5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5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5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5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5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5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5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5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5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5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5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5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5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5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5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5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5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5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5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5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5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5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5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5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5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5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5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5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5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5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5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5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5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5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5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5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5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5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5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5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5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5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5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5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5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5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5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5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5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5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5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5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5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5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5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5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5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5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5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5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5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5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5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5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5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5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5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5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5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5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5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5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5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5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5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5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5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5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5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5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5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5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5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5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5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5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5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5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5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5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5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5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5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5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5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5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5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5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5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5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5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5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5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5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5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5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5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5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5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5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5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5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5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5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5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5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5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5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5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5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5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5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5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5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5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5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5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5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5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5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5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5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5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5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5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5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5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5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5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5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5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5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5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5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5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5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5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5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5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5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5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5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5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5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5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5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5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5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5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5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5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5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5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5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5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5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5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5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5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5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5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5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5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5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5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5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5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5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5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5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5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5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5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5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5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5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5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5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5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5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5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5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5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5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5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5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5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5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5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5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5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5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5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5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5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5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5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5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5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5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5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5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5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5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5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5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5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5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5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5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5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5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5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5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5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5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5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5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5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5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5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5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5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5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5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5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5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5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5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5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5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5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5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5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5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5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5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5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5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5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5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5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5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5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5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5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5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5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5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5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5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5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5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5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5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5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5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5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5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5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5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5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5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5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5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5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5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5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5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5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5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5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5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5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5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5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5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5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5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5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5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5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5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5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5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5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5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5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5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5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5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5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5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5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5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5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5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5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5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5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5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5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5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5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5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5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5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5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5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5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5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5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5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5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5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5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5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5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5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5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5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5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5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5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5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5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5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5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5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5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5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5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5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5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5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5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5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5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5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5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5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5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5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5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5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5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5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5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5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5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5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5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5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5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5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5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5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5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5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5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5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5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5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5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5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5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5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5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5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5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5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5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5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5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5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5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5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5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5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5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5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5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5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5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5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5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5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5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5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5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5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5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5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5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5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5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5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5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5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5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5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5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5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5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5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5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5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5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5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5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5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5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5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5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5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5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5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5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5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5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5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5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5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5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5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5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5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5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5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5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5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5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5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5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5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5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5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5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5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5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5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5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5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5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5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5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5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5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5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5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5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5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5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5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5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5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5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5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5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5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5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5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5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5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5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5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5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5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5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5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5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5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5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5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5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5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5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5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5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5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5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5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5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5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5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5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5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5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5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5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5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5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5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5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5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5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5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5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5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5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5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5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5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5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5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5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5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5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5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5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5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5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5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5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5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5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5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5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5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5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5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5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5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5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5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5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5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5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5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5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5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5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5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5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5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5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5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5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5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5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5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5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5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5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5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5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5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5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5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5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5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5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5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5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5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5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5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5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5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5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5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5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5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5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5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5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5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5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5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5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5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5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5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5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5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5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5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5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5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5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5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5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5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5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5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5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5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5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5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5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5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5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5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5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5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5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5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5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5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5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5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5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5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5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5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5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5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5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5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5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5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5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5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5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5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5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5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5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5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5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5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5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5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5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5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5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5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5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5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5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5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5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5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5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5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5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5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5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5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5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5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5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5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5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5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5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5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5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5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5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5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5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5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5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5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5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5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5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5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5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5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5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5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5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5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5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5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5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5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5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5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5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5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5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5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5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5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5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5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5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5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5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5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5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5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5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5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5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5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5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5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5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5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5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5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5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5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5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5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5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5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5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5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5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5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5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5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5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5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5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5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5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5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5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5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5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5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5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5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5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5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5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5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5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5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5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5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5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5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5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5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5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5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5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5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5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5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5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5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5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5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5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5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5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5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5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5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5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5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5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5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5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5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5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5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5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5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5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5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5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5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5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5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5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5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5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5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5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5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5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5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5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5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5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5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5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5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5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5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5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5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5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5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5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5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5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5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5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5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5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5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5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5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5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5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5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5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5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5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5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5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5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5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5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5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5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5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5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5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5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5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5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5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5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5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5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5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5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5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5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5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5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5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5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5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5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5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5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5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5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5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5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5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5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5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5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5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5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5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5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5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5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5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5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5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5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5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5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5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5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5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5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5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5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5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5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5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5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5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5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5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5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5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5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5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5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5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5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5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5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5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5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5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5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5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5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5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5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5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5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5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5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5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5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5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5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5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5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5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5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5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5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5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5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5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5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5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5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5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5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5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5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5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5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5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5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5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5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5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5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5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5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5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5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5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5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5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5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5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5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5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5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5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5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5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5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5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5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5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5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5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5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5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5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5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5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5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5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5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5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5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5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5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5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5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5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5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5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5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5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5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5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5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5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5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5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5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5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5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5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5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5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5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5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5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5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5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5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5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5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5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5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5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5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5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5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5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5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5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5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5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5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5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5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5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5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5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5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5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5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5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5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5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5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5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5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5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5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5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5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5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5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5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5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5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5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5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5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5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5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5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5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5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5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5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5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5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5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5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5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5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5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5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5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5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5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5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5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5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5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5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5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5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5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5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5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5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5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5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5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5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5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5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5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5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5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5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5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5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5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5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5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5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5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5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5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5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5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5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5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5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5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5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5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5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5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5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5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5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5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5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5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5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5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5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5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5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5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5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5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5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5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5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5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5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5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5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5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5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5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5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5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5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5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5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5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5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5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5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5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5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5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5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5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5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5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5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5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5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5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5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5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5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5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5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5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5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5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5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5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5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5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5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5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5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5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5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5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5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5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5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5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5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5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5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5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5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5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5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5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5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5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5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5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5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5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5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5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5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5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5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5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5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5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5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5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5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5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5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5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5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5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5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5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5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5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5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5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5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5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5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5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5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5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5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5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5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5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5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5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5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5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5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5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5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5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5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5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5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5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5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5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5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5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5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5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5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5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5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5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5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5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5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5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5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5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5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5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5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5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5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5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5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5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5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5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5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5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5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5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5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5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5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5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5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5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5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5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5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5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5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5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5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5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5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5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5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5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5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5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5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5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5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5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5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5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5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5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5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5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5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5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5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5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5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5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5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5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5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5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5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5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5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5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5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5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5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5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5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5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5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5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5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5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5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5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5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5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5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5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5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5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5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5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5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5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5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5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5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5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5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5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5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5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5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5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5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5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5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5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5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5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5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5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5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5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5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5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5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5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5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5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5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5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5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5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5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5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5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5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5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5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5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5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5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5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5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5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5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5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5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5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5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5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5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5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5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5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5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5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5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5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5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5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5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5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5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5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5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5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5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5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5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5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5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5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5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5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5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5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5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5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5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5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5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5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5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5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5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5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5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5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5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5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5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5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5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5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5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5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5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5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5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5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5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5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5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5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5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5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5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5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5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5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5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5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5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5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5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5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5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5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5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5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5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5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5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5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5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5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5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5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5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5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5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5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5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5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5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5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5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5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5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5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5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5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5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5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5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5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5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5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5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5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5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5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5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5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5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5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5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5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5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5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5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5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5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5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5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5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5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5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5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5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5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5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5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5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5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5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5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5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5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5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5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5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5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5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5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5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5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5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5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5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5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5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5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5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5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5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5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5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5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5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5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5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5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5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5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5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5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5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5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5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5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5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5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5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5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5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5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5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5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5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5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5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5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5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5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5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5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5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5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5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5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5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5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5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5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5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5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5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5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5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5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5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5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5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5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5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5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5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5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5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5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5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5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5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5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5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5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5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5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5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5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5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5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5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5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5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5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5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5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5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5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5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5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5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5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5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5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5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5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5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5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5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5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5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5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5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5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5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5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5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5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5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5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5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5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5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5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5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5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5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5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5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5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5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5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5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5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5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5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5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5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5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5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5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5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5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5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5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5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5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5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5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5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5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5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5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5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5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5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5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5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5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5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5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5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5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5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5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5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5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5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5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5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5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5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5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5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5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5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5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5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5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5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5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5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5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5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5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5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5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5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5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5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5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5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5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5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5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5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5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5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5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5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5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5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5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5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5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5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5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5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5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5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5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5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5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5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5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5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5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5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5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5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5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5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5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5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5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5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5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5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5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5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5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5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5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5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5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5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5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5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5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5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5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5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5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5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5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5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5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5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5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5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5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5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5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5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5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5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5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5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5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5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5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5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5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5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5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5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5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5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5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5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5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5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5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5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5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5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5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5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5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5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5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5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5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5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5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5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5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5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5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5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5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5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5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5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5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5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5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5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5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5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5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5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5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5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5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5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5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5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5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5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5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5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5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5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5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5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5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5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5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5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5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5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5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5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5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5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5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5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5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5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5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5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5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5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5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5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5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5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5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5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5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5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5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5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5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5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5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5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5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5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5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5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5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5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5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5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5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5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5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5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5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5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5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5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5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5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5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5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5">
      <c r="B4387" s="8"/>
      <c r="C4387" s="8"/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5">
      <c r="B4388" s="8"/>
      <c r="C4388" s="8"/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5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5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5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5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5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5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5"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5"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5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5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5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5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5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5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5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5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5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5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5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5">
      <c r="B4408" s="8"/>
      <c r="C4408" s="8"/>
      <c r="D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5">
      <c r="B4409" s="8"/>
      <c r="C4409" s="8"/>
      <c r="D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5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5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5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5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5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5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5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5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5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5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5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5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5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5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5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5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5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5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5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5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5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5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5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5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5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5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5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5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5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5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5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5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5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5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5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5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5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5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5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5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5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5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5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5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5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5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5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5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5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5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5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5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5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5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5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5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5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5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5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5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5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5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5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5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5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5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5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5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5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5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5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5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5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5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5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5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5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5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5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5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5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5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5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5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5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5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5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5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5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5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5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5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5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5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5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5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5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5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5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5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5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5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5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5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5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5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5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5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5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5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5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5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5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5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5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5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5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5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5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5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5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5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5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5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5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5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5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5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5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5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5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5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5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5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5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5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5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5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5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5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5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5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5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5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5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5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5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5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5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5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5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5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5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5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5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5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5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5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5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5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5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5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5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5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5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5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5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5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5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5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5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5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5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5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5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5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5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5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5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5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5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5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5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5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5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5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5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5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5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5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5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5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5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5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5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5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5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5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5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5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5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5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5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5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5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5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5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5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5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5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5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5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5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5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5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5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5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5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5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5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5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5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5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5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5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5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5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5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5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5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5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5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5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5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5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5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5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5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5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5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5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5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5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5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5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5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5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5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5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5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5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5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5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5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5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5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5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5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5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5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5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5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5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5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5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5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5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5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5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5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5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5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5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5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5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5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5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5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5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5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5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5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5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5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5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5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5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5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5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5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5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5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5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5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5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5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5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5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5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5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5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5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5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5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5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5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5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5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5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5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5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5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5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5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5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5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5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5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5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5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5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5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5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5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5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5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5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5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5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5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5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5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5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5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5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5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5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5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5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5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5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5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5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5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5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5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5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5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5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5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5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5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5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5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5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5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5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5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5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5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5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5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5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5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5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5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5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5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5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5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5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5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5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5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5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5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5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5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5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5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5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5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5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5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5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5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5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5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5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5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5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5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5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5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5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5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5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5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5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5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5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5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5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5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5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5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5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5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5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5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5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5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5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5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5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5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5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5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5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5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5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5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5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5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5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5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5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5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5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5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5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5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5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5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5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5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5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5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5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5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5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5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5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5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5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5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5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5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5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5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5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5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5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5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5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5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5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5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5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5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5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5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5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5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5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5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5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5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5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5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5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5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5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5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5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5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5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5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5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5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5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5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5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5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5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5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5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5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5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5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5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5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5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5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5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5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5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5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5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5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5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5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5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5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5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5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5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5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5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5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5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5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5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5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5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5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5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5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5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5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5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5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5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5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5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5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5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5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5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5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5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5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5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5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5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5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5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5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5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5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5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5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5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5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5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5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5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5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5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5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5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5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5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5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5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5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5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5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5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5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5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5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5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5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5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5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5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5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5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5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5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5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5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5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5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5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5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5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5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5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5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5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5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5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5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5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5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5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5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5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5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5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5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5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5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5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5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5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5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5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5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5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5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5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5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5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5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5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5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5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5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5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5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5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5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5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5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5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5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5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5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5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5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5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5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5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5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5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5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5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5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5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5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5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5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5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5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5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5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5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5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5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5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5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5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5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5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5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5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5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5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5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5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5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5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5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5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5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5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5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5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5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5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5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5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5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5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5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5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5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5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5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5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5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5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5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5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5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5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5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5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5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5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5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5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5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5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5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5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5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5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5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5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5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5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5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5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5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5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5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5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5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5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5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5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5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5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5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5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5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5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5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5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5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5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5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5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5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5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5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5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5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5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5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5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5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5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5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5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5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5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5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5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5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5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5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5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5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5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5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5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5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5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5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5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5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5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5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5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5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5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5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5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5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5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5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5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5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5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5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5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5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5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5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5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5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5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5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5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5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5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5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5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5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5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5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5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5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5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5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5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5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5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5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5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5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5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5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5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5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5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5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5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5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5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5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5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5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5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5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5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5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5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5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5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5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5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5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5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5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5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5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5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5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5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5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5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5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5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5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5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5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5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5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5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5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5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5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5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5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5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5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5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5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5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5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5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5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5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5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5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5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5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5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5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5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5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5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5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5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5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5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5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5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5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5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5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5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5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5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5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5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5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5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5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5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5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5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5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5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5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5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5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5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5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5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5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5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5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5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5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5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5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5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5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5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5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5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5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5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5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5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5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5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5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5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5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5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5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5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5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5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5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5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5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5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5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5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5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5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5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5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5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5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5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5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5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5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5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5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5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5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5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5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5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5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5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5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5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5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5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5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5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5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5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5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5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5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5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5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5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5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5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5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5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5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5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5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5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5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5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5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5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5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5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5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5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5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5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5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5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5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5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5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5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5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5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5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5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5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5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5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5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5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5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5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5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5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5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5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5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5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5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5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5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5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5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5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5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5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5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5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5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5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5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5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5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5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5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5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5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5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5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5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5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5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5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5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5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5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5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5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5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5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5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5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5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5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5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5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5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5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5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5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5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5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5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5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5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5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5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5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5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5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5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5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5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5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5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5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5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5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5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5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5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5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5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5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5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5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5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5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5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5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5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5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5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5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5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5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5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5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5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5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5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5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5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5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5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5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5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5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5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5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5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5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5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5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5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5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5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5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5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5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5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5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5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5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5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5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5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5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5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5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5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5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5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5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5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5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5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5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5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5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5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5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5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5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5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5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5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5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5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5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5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5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5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5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5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5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5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5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5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5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5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5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5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5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5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5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5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5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5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5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5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5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5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5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5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5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5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5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5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5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5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5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5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5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5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5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5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5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5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5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5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5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5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5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5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5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5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5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5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5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5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5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5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5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5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5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5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5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5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5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5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5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5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5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5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5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5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5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5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5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5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5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5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5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5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5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5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5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5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5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5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5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5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5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5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5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5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5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5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5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5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5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5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5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5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5">
      <c r="B5619" s="8"/>
      <c r="C5619" s="8"/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5">
      <c r="B5620" s="8"/>
      <c r="C5620" s="8"/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5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5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5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5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5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5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5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5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5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5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5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5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5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5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5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5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5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5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5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5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5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5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5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5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5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5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5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5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5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5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5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5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5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5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5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5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5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5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5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5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5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5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5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5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5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5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5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5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5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5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5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5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5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5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5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5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5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5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5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5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5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5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5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5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5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5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5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5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5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5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5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5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5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5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5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5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5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5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5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5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5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5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5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5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5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5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5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5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5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5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5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5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5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5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5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5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5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5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5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5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5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5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5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5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5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5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5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5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5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5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5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5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5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5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5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5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5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5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  <row r="5739" spans="23:36" x14ac:dyDescent="0.35">
      <c r="W5739" s="13"/>
      <c r="X5739" s="13"/>
      <c r="Y5739" s="13"/>
      <c r="Z5739" s="13"/>
      <c r="AA5739" s="13"/>
      <c r="AB5739" s="13"/>
      <c r="AC5739" s="13"/>
      <c r="AD5739" s="13"/>
      <c r="AE5739" s="13"/>
      <c r="AF5739" s="13"/>
      <c r="AG5739" s="13"/>
      <c r="AH5739" s="13"/>
      <c r="AI5739" s="13"/>
      <c r="AJ5739" s="13"/>
    </row>
    <row r="5740" spans="23:36" x14ac:dyDescent="0.35">
      <c r="W5740" s="13"/>
      <c r="X5740" s="13"/>
      <c r="Y5740" s="13"/>
      <c r="Z5740" s="13"/>
      <c r="AA5740" s="13"/>
      <c r="AB5740" s="13"/>
      <c r="AC5740" s="13"/>
      <c r="AD5740" s="13"/>
      <c r="AE5740" s="13"/>
      <c r="AF5740" s="13"/>
      <c r="AG5740" s="13"/>
      <c r="AH5740" s="13"/>
      <c r="AI5740" s="13"/>
      <c r="AJ5740" s="13"/>
    </row>
  </sheetData>
  <mergeCells count="1">
    <mergeCell ref="C26:N2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29"/>
  <sheetViews>
    <sheetView showGridLines="0" zoomScale="85" zoomScaleNormal="85" workbookViewId="0">
      <selection activeCell="I29" sqref="I29"/>
    </sheetView>
  </sheetViews>
  <sheetFormatPr defaultRowHeight="14.5" x14ac:dyDescent="0.35"/>
  <cols>
    <col min="2" max="2" width="59.54296875" customWidth="1"/>
    <col min="3" max="3" width="15.453125" style="3" bestFit="1" customWidth="1"/>
    <col min="4" max="4" width="15.453125" bestFit="1" customWidth="1"/>
    <col min="5" max="5" width="14.08984375" bestFit="1" customWidth="1"/>
    <col min="6" max="6" width="13.6328125" style="5" bestFit="1" customWidth="1"/>
    <col min="8" max="8" width="2.08984375" customWidth="1"/>
    <col min="10" max="10" width="4.6328125" customWidth="1"/>
    <col min="11" max="11" width="46.6328125" bestFit="1" customWidth="1"/>
    <col min="12" max="12" width="11.90625" bestFit="1" customWidth="1"/>
    <col min="13" max="13" width="14.453125" bestFit="1" customWidth="1"/>
    <col min="14" max="14" width="20.90625" bestFit="1" customWidth="1"/>
    <col min="15" max="15" width="14.90625" bestFit="1" customWidth="1"/>
    <col min="16" max="16" width="21.54296875" bestFit="1" customWidth="1"/>
    <col min="17" max="17" width="20.90625" bestFit="1" customWidth="1"/>
  </cols>
  <sheetData>
    <row r="2" spans="2:17" x14ac:dyDescent="0.35">
      <c r="K2" s="2" t="s">
        <v>206</v>
      </c>
    </row>
    <row r="3" spans="2:17" x14ac:dyDescent="0.35">
      <c r="B3" s="2" t="s">
        <v>162</v>
      </c>
      <c r="C3" s="2" t="s">
        <v>40</v>
      </c>
      <c r="D3" s="2" t="s">
        <v>163</v>
      </c>
    </row>
    <row r="4" spans="2:17" x14ac:dyDescent="0.35">
      <c r="B4" s="2" t="s">
        <v>144</v>
      </c>
      <c r="C4" s="3">
        <f>'Capa Final'!C11</f>
        <v>220941.07</v>
      </c>
      <c r="D4" s="3">
        <f>C4</f>
        <v>220941.07</v>
      </c>
      <c r="K4" s="57" t="s">
        <v>150</v>
      </c>
      <c r="L4" s="57" t="s">
        <v>151</v>
      </c>
      <c r="M4" s="57" t="s">
        <v>152</v>
      </c>
      <c r="N4" s="57" t="s">
        <v>153</v>
      </c>
      <c r="O4" s="57" t="s">
        <v>154</v>
      </c>
    </row>
    <row r="5" spans="2:17" x14ac:dyDescent="0.35">
      <c r="B5" s="2" t="s">
        <v>142</v>
      </c>
      <c r="C5" s="3">
        <f>'Capa Final'!C12</f>
        <v>4528721.07</v>
      </c>
      <c r="D5" s="3">
        <f>D4+C5</f>
        <v>4749662.1400000006</v>
      </c>
      <c r="K5" s="58">
        <v>45708</v>
      </c>
      <c r="L5" s="59" t="s">
        <v>155</v>
      </c>
      <c r="M5" s="60">
        <v>2.6890000000000001E-2</v>
      </c>
      <c r="N5" s="61">
        <v>0.98198237842509928</v>
      </c>
      <c r="O5" s="62" t="s">
        <v>203</v>
      </c>
    </row>
    <row r="6" spans="2:17" x14ac:dyDescent="0.35">
      <c r="B6" s="2" t="s">
        <v>208</v>
      </c>
      <c r="C6" s="3">
        <f>(('Capa Final'!C6+'Capa Final'!C7)*0.25%)-'Capa Final'!C13</f>
        <v>101172.80347284058</v>
      </c>
      <c r="D6" s="3">
        <f>D5-C6</f>
        <v>4648489.3365271604</v>
      </c>
      <c r="E6" s="5"/>
      <c r="J6" s="5"/>
      <c r="K6" s="57" t="s">
        <v>156</v>
      </c>
      <c r="L6" s="57" t="s">
        <v>157</v>
      </c>
      <c r="M6" s="57" t="s">
        <v>158</v>
      </c>
      <c r="N6" s="57" t="s">
        <v>159</v>
      </c>
      <c r="O6" s="57" t="s">
        <v>160</v>
      </c>
    </row>
    <row r="7" spans="2:17" x14ac:dyDescent="0.35">
      <c r="B7" s="2" t="s">
        <v>164</v>
      </c>
      <c r="C7" s="3">
        <v>0</v>
      </c>
      <c r="D7" s="3">
        <f t="shared" ref="D7:D12" si="0">D6-C7</f>
        <v>4648489.3365271604</v>
      </c>
      <c r="E7" s="5"/>
      <c r="J7" s="5"/>
      <c r="K7" s="63" t="s">
        <v>204</v>
      </c>
      <c r="L7" s="59" t="s">
        <v>78</v>
      </c>
      <c r="M7" s="61">
        <v>1.9241388746099</v>
      </c>
      <c r="N7" s="61">
        <v>69.631788020000002</v>
      </c>
      <c r="O7" s="61">
        <v>0</v>
      </c>
      <c r="P7" s="65">
        <f>N7*'Histórico Integralizações'!D4</f>
        <v>70999983.022804976</v>
      </c>
      <c r="Q7" s="65"/>
    </row>
    <row r="8" spans="2:17" x14ac:dyDescent="0.35">
      <c r="B8" s="2" t="s">
        <v>145</v>
      </c>
      <c r="C8" s="3">
        <f>N5*'Histórico Integralizações'!D4</f>
        <v>1001277.3501787741</v>
      </c>
      <c r="D8" s="3">
        <f>D7-C8</f>
        <v>3647211.9863483864</v>
      </c>
      <c r="E8" s="5"/>
      <c r="J8" s="5"/>
    </row>
    <row r="9" spans="2:17" x14ac:dyDescent="0.35">
      <c r="B9" s="2" t="s">
        <v>146</v>
      </c>
      <c r="C9" s="3">
        <f>M7*'Histórico Integralizações'!D4</f>
        <v>1961946.2793571099</v>
      </c>
      <c r="D9" s="3">
        <f>D8-C9</f>
        <v>1685265.7069912765</v>
      </c>
      <c r="K9" s="57" t="s">
        <v>150</v>
      </c>
      <c r="L9" s="57" t="s">
        <v>151</v>
      </c>
      <c r="M9" s="57" t="s">
        <v>152</v>
      </c>
      <c r="N9" s="57" t="s">
        <v>212</v>
      </c>
      <c r="O9" s="57" t="s">
        <v>154</v>
      </c>
    </row>
    <row r="10" spans="2:17" x14ac:dyDescent="0.35">
      <c r="B10" s="2" t="s">
        <v>148</v>
      </c>
      <c r="C10" s="3">
        <v>1685265.7069912765</v>
      </c>
      <c r="D10" s="3">
        <f>D9-C10</f>
        <v>0</v>
      </c>
      <c r="K10" s="58">
        <v>45708</v>
      </c>
      <c r="L10" s="59" t="s">
        <v>161</v>
      </c>
      <c r="M10" s="60">
        <v>0</v>
      </c>
      <c r="N10" s="61">
        <v>1.2298832501669552</v>
      </c>
      <c r="O10" s="62" t="s">
        <v>203</v>
      </c>
      <c r="P10" s="98"/>
    </row>
    <row r="11" spans="2:17" x14ac:dyDescent="0.35">
      <c r="B11" s="2" t="s">
        <v>147</v>
      </c>
      <c r="C11" s="3">
        <v>0</v>
      </c>
      <c r="D11" s="3">
        <f>D10-C11</f>
        <v>0</v>
      </c>
      <c r="K11" s="57" t="s">
        <v>156</v>
      </c>
      <c r="L11" s="57" t="s">
        <v>157</v>
      </c>
      <c r="M11" s="57" t="s">
        <v>158</v>
      </c>
      <c r="N11" s="57" t="s">
        <v>159</v>
      </c>
      <c r="O11" s="57" t="s">
        <v>160</v>
      </c>
    </row>
    <row r="12" spans="2:17" x14ac:dyDescent="0.35">
      <c r="B12" s="2" t="s">
        <v>165</v>
      </c>
      <c r="C12" s="3">
        <v>0</v>
      </c>
      <c r="D12" s="3">
        <f t="shared" si="0"/>
        <v>0</v>
      </c>
      <c r="K12" s="63" t="s">
        <v>204</v>
      </c>
      <c r="L12" s="59" t="s">
        <v>79</v>
      </c>
      <c r="M12" s="61">
        <v>0</v>
      </c>
      <c r="N12" s="61">
        <v>85.211925649999998</v>
      </c>
      <c r="O12" s="61">
        <v>0</v>
      </c>
    </row>
    <row r="16" spans="2:17" x14ac:dyDescent="0.35">
      <c r="K16" s="2" t="s">
        <v>207</v>
      </c>
    </row>
    <row r="18" spans="2:16" x14ac:dyDescent="0.35">
      <c r="K18" s="57" t="s">
        <v>150</v>
      </c>
      <c r="L18" s="57" t="s">
        <v>151</v>
      </c>
      <c r="M18" s="57" t="s">
        <v>152</v>
      </c>
      <c r="N18" s="57" t="s">
        <v>153</v>
      </c>
      <c r="O18" s="57" t="s">
        <v>154</v>
      </c>
    </row>
    <row r="19" spans="2:16" x14ac:dyDescent="0.35">
      <c r="K19" s="58">
        <f>K5</f>
        <v>45708</v>
      </c>
      <c r="L19" s="59" t="s">
        <v>155</v>
      </c>
      <c r="M19" s="96">
        <f>M5</f>
        <v>2.6890000000000001E-2</v>
      </c>
      <c r="N19" s="61">
        <f>N5</f>
        <v>0.98198237842509928</v>
      </c>
      <c r="O19" s="62" t="s">
        <v>203</v>
      </c>
    </row>
    <row r="20" spans="2:16" x14ac:dyDescent="0.35">
      <c r="K20" s="57" t="s">
        <v>156</v>
      </c>
      <c r="L20" s="57" t="s">
        <v>157</v>
      </c>
      <c r="M20" s="57" t="s">
        <v>158</v>
      </c>
      <c r="N20" s="57" t="s">
        <v>159</v>
      </c>
      <c r="O20" s="57" t="s">
        <v>160</v>
      </c>
    </row>
    <row r="21" spans="2:16" x14ac:dyDescent="0.35">
      <c r="K21" s="63" t="s">
        <v>204</v>
      </c>
      <c r="L21" s="59" t="s">
        <v>78</v>
      </c>
      <c r="M21" s="61">
        <f>M7</f>
        <v>1.9241388746099</v>
      </c>
      <c r="N21" s="61">
        <v>67.978997989999996</v>
      </c>
      <c r="O21" s="61">
        <v>1.6527900355821232</v>
      </c>
      <c r="P21" s="5"/>
    </row>
    <row r="23" spans="2:16" x14ac:dyDescent="0.35">
      <c r="K23" s="57" t="s">
        <v>150</v>
      </c>
      <c r="L23" s="57" t="s">
        <v>151</v>
      </c>
      <c r="M23" s="57" t="s">
        <v>152</v>
      </c>
      <c r="N23" s="57" t="s">
        <v>212</v>
      </c>
      <c r="O23" s="57" t="s">
        <v>154</v>
      </c>
    </row>
    <row r="24" spans="2:16" x14ac:dyDescent="0.35">
      <c r="K24" s="58">
        <f>K10</f>
        <v>45708</v>
      </c>
      <c r="L24" s="59" t="s">
        <v>161</v>
      </c>
      <c r="M24" s="60">
        <v>0</v>
      </c>
      <c r="N24" s="61">
        <f>N10</f>
        <v>1.2298832501669552</v>
      </c>
      <c r="O24" s="62" t="s">
        <v>203</v>
      </c>
    </row>
    <row r="25" spans="2:16" x14ac:dyDescent="0.35">
      <c r="K25" s="57" t="s">
        <v>156</v>
      </c>
      <c r="L25" s="57" t="s">
        <v>157</v>
      </c>
      <c r="M25" s="57" t="s">
        <v>158</v>
      </c>
      <c r="N25" s="57" t="s">
        <v>159</v>
      </c>
      <c r="O25" s="57" t="s">
        <v>160</v>
      </c>
    </row>
    <row r="26" spans="2:16" x14ac:dyDescent="0.35">
      <c r="K26" s="63" t="s">
        <v>204</v>
      </c>
      <c r="L26" s="59" t="s">
        <v>79</v>
      </c>
      <c r="M26" s="61">
        <f>M12</f>
        <v>0</v>
      </c>
      <c r="N26" s="61">
        <f>N12</f>
        <v>85.211925649999998</v>
      </c>
      <c r="O26" s="61">
        <f>O12</f>
        <v>0</v>
      </c>
    </row>
    <row r="29" spans="2:16" ht="145" x14ac:dyDescent="0.35">
      <c r="B29" s="99" t="s">
        <v>211</v>
      </c>
      <c r="N29" s="6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DT143"/>
  <sheetViews>
    <sheetView showGridLines="0" zoomScale="85" zoomScaleNormal="85" workbookViewId="0">
      <selection activeCell="CQ8" sqref="CQ8"/>
    </sheetView>
  </sheetViews>
  <sheetFormatPr defaultColWidth="8.6328125" defaultRowHeight="14.5" x14ac:dyDescent="0.35"/>
  <cols>
    <col min="1" max="1" width="8.6328125" style="1"/>
    <col min="2" max="2" width="33.08984375" style="13" bestFit="1" customWidth="1"/>
    <col min="3" max="3" width="17.08984375" style="76" bestFit="1" customWidth="1"/>
    <col min="4" max="4" width="12.6328125" style="13" bestFit="1" customWidth="1"/>
    <col min="5" max="5" width="1.90625" style="20" customWidth="1"/>
    <col min="6" max="6" width="44.453125" style="20" bestFit="1" customWidth="1"/>
    <col min="7" max="7" width="17" style="1" hidden="1" customWidth="1"/>
    <col min="8" max="44" width="17.90625" style="1" hidden="1" customWidth="1"/>
    <col min="45" max="48" width="17.90625" style="1" customWidth="1"/>
    <col min="49" max="69" width="19.54296875" style="1" bestFit="1" customWidth="1"/>
    <col min="70" max="70" width="19.54296875" style="1" customWidth="1"/>
    <col min="71" max="71" width="61.36328125" style="1" bestFit="1" customWidth="1"/>
    <col min="72" max="72" width="14.08984375" style="1" hidden="1" customWidth="1"/>
    <col min="73" max="74" width="14.453125" style="1" hidden="1" customWidth="1"/>
    <col min="75" max="94" width="18" style="1" hidden="1" customWidth="1"/>
    <col min="95" max="120" width="18" style="1" bestFit="1" customWidth="1"/>
    <col min="121" max="121" width="18" style="1" customWidth="1"/>
    <col min="122" max="122" width="18.08984375" style="1" bestFit="1" customWidth="1"/>
    <col min="123" max="123" width="8" style="1" bestFit="1" customWidth="1"/>
    <col min="124" max="124" width="8.90625" style="1" bestFit="1" customWidth="1"/>
    <col min="125" max="16384" width="8.6328125" style="1"/>
  </cols>
  <sheetData>
    <row r="1" spans="1:124" x14ac:dyDescent="0.35">
      <c r="CD1" s="89" t="s">
        <v>205</v>
      </c>
      <c r="CE1" s="89" t="s">
        <v>205</v>
      </c>
      <c r="CF1" s="89" t="s">
        <v>205</v>
      </c>
      <c r="CG1" s="89" t="s">
        <v>205</v>
      </c>
      <c r="CH1" s="89" t="s">
        <v>205</v>
      </c>
      <c r="CI1" s="89" t="s">
        <v>205</v>
      </c>
      <c r="CJ1" s="89" t="s">
        <v>205</v>
      </c>
      <c r="CK1" s="89" t="s">
        <v>205</v>
      </c>
      <c r="CL1" s="89" t="s">
        <v>205</v>
      </c>
      <c r="CM1" s="89" t="s">
        <v>205</v>
      </c>
      <c r="CN1" s="89" t="s">
        <v>205</v>
      </c>
      <c r="CO1" s="89" t="s">
        <v>205</v>
      </c>
      <c r="CP1" s="89" t="s">
        <v>205</v>
      </c>
      <c r="CQ1" s="89" t="s">
        <v>205</v>
      </c>
      <c r="CR1" s="89" t="s">
        <v>205</v>
      </c>
      <c r="CS1" s="89" t="s">
        <v>205</v>
      </c>
      <c r="CT1" s="89" t="s">
        <v>205</v>
      </c>
      <c r="CU1" s="89" t="s">
        <v>205</v>
      </c>
      <c r="CV1" s="89" t="s">
        <v>205</v>
      </c>
      <c r="CW1" s="89" t="s">
        <v>205</v>
      </c>
      <c r="CX1" s="89" t="s">
        <v>205</v>
      </c>
      <c r="CY1" s="89" t="s">
        <v>205</v>
      </c>
      <c r="CZ1" s="89" t="s">
        <v>205</v>
      </c>
      <c r="DA1" s="89" t="s">
        <v>205</v>
      </c>
      <c r="DB1" s="89" t="s">
        <v>205</v>
      </c>
      <c r="DC1" s="89" t="s">
        <v>205</v>
      </c>
      <c r="DD1" s="89" t="s">
        <v>205</v>
      </c>
      <c r="DE1" s="89" t="s">
        <v>205</v>
      </c>
      <c r="DF1" s="89" t="s">
        <v>205</v>
      </c>
      <c r="DG1" s="89" t="s">
        <v>205</v>
      </c>
      <c r="DH1" s="89" t="s">
        <v>205</v>
      </c>
      <c r="DI1" s="89" t="s">
        <v>205</v>
      </c>
      <c r="DJ1" s="89" t="s">
        <v>205</v>
      </c>
      <c r="DK1" s="89" t="s">
        <v>205</v>
      </c>
      <c r="DL1" s="89" t="s">
        <v>205</v>
      </c>
      <c r="DM1" s="89" t="s">
        <v>205</v>
      </c>
      <c r="DN1" s="89" t="s">
        <v>205</v>
      </c>
      <c r="DO1" s="89" t="s">
        <v>205</v>
      </c>
      <c r="DP1" s="89" t="s">
        <v>205</v>
      </c>
      <c r="DQ1" s="71"/>
    </row>
    <row r="2" spans="1:124" x14ac:dyDescent="0.35">
      <c r="B2" s="42"/>
      <c r="C2" s="77"/>
      <c r="D2" s="42"/>
      <c r="E2" s="43"/>
      <c r="F2" s="13"/>
      <c r="G2" s="103" t="s">
        <v>116</v>
      </c>
      <c r="H2" s="103"/>
      <c r="I2" s="103"/>
      <c r="J2" s="103"/>
      <c r="K2" s="103"/>
      <c r="L2" s="103"/>
      <c r="M2" s="103"/>
      <c r="N2" s="103"/>
      <c r="O2" s="103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71"/>
      <c r="BS2" s="71"/>
      <c r="BT2" s="75" t="s">
        <v>174</v>
      </c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94"/>
      <c r="DR2" s="104" t="s">
        <v>138</v>
      </c>
      <c r="DS2" s="105"/>
      <c r="DT2" s="106"/>
    </row>
    <row r="3" spans="1:124" x14ac:dyDescent="0.35">
      <c r="A3" s="37" t="s">
        <v>117</v>
      </c>
      <c r="B3" s="37" t="s">
        <v>118</v>
      </c>
      <c r="C3" s="72" t="s">
        <v>176</v>
      </c>
      <c r="D3" s="37" t="s">
        <v>173</v>
      </c>
      <c r="E3" s="43"/>
      <c r="F3" s="37" t="s">
        <v>119</v>
      </c>
      <c r="G3" s="38">
        <v>43770</v>
      </c>
      <c r="H3" s="38">
        <f t="shared" ref="H3:O3" si="0">EDATE(G3,1)</f>
        <v>43800</v>
      </c>
      <c r="I3" s="38">
        <f t="shared" si="0"/>
        <v>43831</v>
      </c>
      <c r="J3" s="38">
        <f t="shared" si="0"/>
        <v>43862</v>
      </c>
      <c r="K3" s="38">
        <f t="shared" si="0"/>
        <v>43891</v>
      </c>
      <c r="L3" s="38">
        <f t="shared" si="0"/>
        <v>43922</v>
      </c>
      <c r="M3" s="38">
        <f t="shared" si="0"/>
        <v>43952</v>
      </c>
      <c r="N3" s="38">
        <f t="shared" si="0"/>
        <v>43983</v>
      </c>
      <c r="O3" s="38">
        <f t="shared" si="0"/>
        <v>44013</v>
      </c>
      <c r="P3" s="38">
        <f t="shared" ref="P3:U3" si="1">EDATE(O3,1)</f>
        <v>44044</v>
      </c>
      <c r="Q3" s="38">
        <f t="shared" si="1"/>
        <v>44075</v>
      </c>
      <c r="R3" s="38">
        <f t="shared" si="1"/>
        <v>44105</v>
      </c>
      <c r="S3" s="38">
        <f t="shared" si="1"/>
        <v>44136</v>
      </c>
      <c r="T3" s="38">
        <f t="shared" si="1"/>
        <v>44166</v>
      </c>
      <c r="U3" s="38">
        <f t="shared" si="1"/>
        <v>44197</v>
      </c>
      <c r="V3" s="38">
        <f t="shared" ref="V3:BQ3" si="2">EDATE(U3,1)</f>
        <v>44228</v>
      </c>
      <c r="W3" s="38">
        <f t="shared" si="2"/>
        <v>44256</v>
      </c>
      <c r="X3" s="38">
        <f t="shared" si="2"/>
        <v>44287</v>
      </c>
      <c r="Y3" s="38">
        <f t="shared" si="2"/>
        <v>44317</v>
      </c>
      <c r="Z3" s="38">
        <f t="shared" si="2"/>
        <v>44348</v>
      </c>
      <c r="AA3" s="38">
        <f t="shared" si="2"/>
        <v>44378</v>
      </c>
      <c r="AB3" s="38">
        <f t="shared" si="2"/>
        <v>44409</v>
      </c>
      <c r="AC3" s="38">
        <f t="shared" si="2"/>
        <v>44440</v>
      </c>
      <c r="AD3" s="38">
        <f t="shared" si="2"/>
        <v>44470</v>
      </c>
      <c r="AE3" s="38">
        <f t="shared" si="2"/>
        <v>44501</v>
      </c>
      <c r="AF3" s="38">
        <f t="shared" si="2"/>
        <v>44531</v>
      </c>
      <c r="AG3" s="38">
        <f t="shared" si="2"/>
        <v>44562</v>
      </c>
      <c r="AH3" s="38">
        <f t="shared" si="2"/>
        <v>44593</v>
      </c>
      <c r="AI3" s="38">
        <f t="shared" si="2"/>
        <v>44621</v>
      </c>
      <c r="AJ3" s="38">
        <f t="shared" si="2"/>
        <v>44652</v>
      </c>
      <c r="AK3" s="38">
        <f t="shared" si="2"/>
        <v>44682</v>
      </c>
      <c r="AL3" s="38">
        <f t="shared" si="2"/>
        <v>44713</v>
      </c>
      <c r="AM3" s="38">
        <f t="shared" si="2"/>
        <v>44743</v>
      </c>
      <c r="AN3" s="38">
        <f t="shared" si="2"/>
        <v>44774</v>
      </c>
      <c r="AO3" s="38">
        <f t="shared" si="2"/>
        <v>44805</v>
      </c>
      <c r="AP3" s="38">
        <f t="shared" si="2"/>
        <v>44835</v>
      </c>
      <c r="AQ3" s="38">
        <f t="shared" si="2"/>
        <v>44866</v>
      </c>
      <c r="AR3" s="38">
        <f t="shared" si="2"/>
        <v>44896</v>
      </c>
      <c r="AS3" s="38">
        <f t="shared" si="2"/>
        <v>44927</v>
      </c>
      <c r="AT3" s="38">
        <f t="shared" si="2"/>
        <v>44958</v>
      </c>
      <c r="AU3" s="38">
        <f t="shared" si="2"/>
        <v>44986</v>
      </c>
      <c r="AV3" s="38">
        <f t="shared" si="2"/>
        <v>45017</v>
      </c>
      <c r="AW3" s="38">
        <f t="shared" si="2"/>
        <v>45047</v>
      </c>
      <c r="AX3" s="38">
        <f t="shared" si="2"/>
        <v>45078</v>
      </c>
      <c r="AY3" s="38">
        <f t="shared" si="2"/>
        <v>45108</v>
      </c>
      <c r="AZ3" s="38">
        <f t="shared" si="2"/>
        <v>45139</v>
      </c>
      <c r="BA3" s="38">
        <f t="shared" si="2"/>
        <v>45170</v>
      </c>
      <c r="BB3" s="38">
        <f t="shared" si="2"/>
        <v>45200</v>
      </c>
      <c r="BC3" s="38">
        <f t="shared" si="2"/>
        <v>45231</v>
      </c>
      <c r="BD3" s="38">
        <f t="shared" si="2"/>
        <v>45261</v>
      </c>
      <c r="BE3" s="38">
        <f t="shared" si="2"/>
        <v>45292</v>
      </c>
      <c r="BF3" s="38">
        <f t="shared" si="2"/>
        <v>45323</v>
      </c>
      <c r="BG3" s="38">
        <f t="shared" si="2"/>
        <v>45352</v>
      </c>
      <c r="BH3" s="38">
        <f t="shared" si="2"/>
        <v>45383</v>
      </c>
      <c r="BI3" s="38">
        <f t="shared" si="2"/>
        <v>45413</v>
      </c>
      <c r="BJ3" s="38">
        <f t="shared" si="2"/>
        <v>45444</v>
      </c>
      <c r="BK3" s="38">
        <f t="shared" si="2"/>
        <v>45474</v>
      </c>
      <c r="BL3" s="38">
        <f t="shared" si="2"/>
        <v>45505</v>
      </c>
      <c r="BM3" s="38">
        <f t="shared" si="2"/>
        <v>45536</v>
      </c>
      <c r="BN3" s="38">
        <f t="shared" si="2"/>
        <v>45566</v>
      </c>
      <c r="BO3" s="38">
        <f t="shared" si="2"/>
        <v>45597</v>
      </c>
      <c r="BP3" s="38">
        <f t="shared" si="2"/>
        <v>45627</v>
      </c>
      <c r="BQ3" s="38">
        <f t="shared" si="2"/>
        <v>45658</v>
      </c>
      <c r="BR3" s="43"/>
      <c r="BS3" s="43"/>
      <c r="BT3" s="75" t="s">
        <v>175</v>
      </c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94"/>
      <c r="DR3" s="51" t="s">
        <v>130</v>
      </c>
      <c r="DS3" s="51" t="s">
        <v>135</v>
      </c>
      <c r="DT3" s="51" t="s">
        <v>136</v>
      </c>
    </row>
    <row r="4" spans="1:124" x14ac:dyDescent="0.35">
      <c r="A4" s="44">
        <v>43770</v>
      </c>
      <c r="B4" s="3">
        <v>38924808.920000054</v>
      </c>
      <c r="C4" s="69">
        <f>(_xlfn.DAYS('Capa Final'!$C$3,'Razões de Garantia'!A4)/30)-1</f>
        <v>62.93333333333333</v>
      </c>
      <c r="D4" s="69" t="str">
        <f>IF(C4&gt;8,"Sim","Não")</f>
        <v>Sim</v>
      </c>
      <c r="E4" s="43"/>
      <c r="F4" s="37" t="s">
        <v>130</v>
      </c>
      <c r="G4" s="49">
        <v>0</v>
      </c>
      <c r="H4" s="49">
        <f>G4+1</f>
        <v>1</v>
      </c>
      <c r="I4" s="49">
        <f t="shared" ref="I4:O4" si="3">H4+1</f>
        <v>2</v>
      </c>
      <c r="J4" s="49">
        <f t="shared" si="3"/>
        <v>3</v>
      </c>
      <c r="K4" s="49">
        <f t="shared" si="3"/>
        <v>4</v>
      </c>
      <c r="L4" s="49">
        <f t="shared" si="3"/>
        <v>5</v>
      </c>
      <c r="M4" s="49">
        <f t="shared" si="3"/>
        <v>6</v>
      </c>
      <c r="N4" s="49">
        <f t="shared" si="3"/>
        <v>7</v>
      </c>
      <c r="O4" s="49">
        <f t="shared" si="3"/>
        <v>8</v>
      </c>
      <c r="P4" s="49">
        <f t="shared" ref="P4:U4" si="4">O4+1</f>
        <v>9</v>
      </c>
      <c r="Q4" s="49">
        <f t="shared" si="4"/>
        <v>10</v>
      </c>
      <c r="R4" s="49">
        <f t="shared" si="4"/>
        <v>11</v>
      </c>
      <c r="S4" s="49">
        <f t="shared" si="4"/>
        <v>12</v>
      </c>
      <c r="T4" s="49">
        <f t="shared" si="4"/>
        <v>13</v>
      </c>
      <c r="U4" s="49">
        <f t="shared" si="4"/>
        <v>14</v>
      </c>
      <c r="V4" s="49">
        <f t="shared" ref="V4:BQ4" si="5">U4+1</f>
        <v>15</v>
      </c>
      <c r="W4" s="49">
        <f t="shared" si="5"/>
        <v>16</v>
      </c>
      <c r="X4" s="49">
        <f t="shared" si="5"/>
        <v>17</v>
      </c>
      <c r="Y4" s="49">
        <f t="shared" si="5"/>
        <v>18</v>
      </c>
      <c r="Z4" s="49">
        <f t="shared" si="5"/>
        <v>19</v>
      </c>
      <c r="AA4" s="49">
        <f t="shared" si="5"/>
        <v>20</v>
      </c>
      <c r="AB4" s="49">
        <f t="shared" si="5"/>
        <v>21</v>
      </c>
      <c r="AC4" s="49">
        <f t="shared" si="5"/>
        <v>22</v>
      </c>
      <c r="AD4" s="49">
        <f t="shared" si="5"/>
        <v>23</v>
      </c>
      <c r="AE4" s="49">
        <f t="shared" si="5"/>
        <v>24</v>
      </c>
      <c r="AF4" s="49">
        <f t="shared" si="5"/>
        <v>25</v>
      </c>
      <c r="AG4" s="49">
        <f t="shared" si="5"/>
        <v>26</v>
      </c>
      <c r="AH4" s="49">
        <f t="shared" si="5"/>
        <v>27</v>
      </c>
      <c r="AI4" s="49">
        <f t="shared" si="5"/>
        <v>28</v>
      </c>
      <c r="AJ4" s="49">
        <f t="shared" si="5"/>
        <v>29</v>
      </c>
      <c r="AK4" s="49">
        <f t="shared" si="5"/>
        <v>30</v>
      </c>
      <c r="AL4" s="49">
        <f t="shared" si="5"/>
        <v>31</v>
      </c>
      <c r="AM4" s="49">
        <f t="shared" si="5"/>
        <v>32</v>
      </c>
      <c r="AN4" s="49">
        <f t="shared" si="5"/>
        <v>33</v>
      </c>
      <c r="AO4" s="49">
        <f t="shared" si="5"/>
        <v>34</v>
      </c>
      <c r="AP4" s="49">
        <f t="shared" si="5"/>
        <v>35</v>
      </c>
      <c r="AQ4" s="49">
        <f t="shared" si="5"/>
        <v>36</v>
      </c>
      <c r="AR4" s="49">
        <f t="shared" si="5"/>
        <v>37</v>
      </c>
      <c r="AS4" s="49">
        <f t="shared" si="5"/>
        <v>38</v>
      </c>
      <c r="AT4" s="49">
        <f t="shared" si="5"/>
        <v>39</v>
      </c>
      <c r="AU4" s="49">
        <f t="shared" si="5"/>
        <v>40</v>
      </c>
      <c r="AV4" s="49">
        <f t="shared" si="5"/>
        <v>41</v>
      </c>
      <c r="AW4" s="49">
        <f t="shared" si="5"/>
        <v>42</v>
      </c>
      <c r="AX4" s="49">
        <f t="shared" si="5"/>
        <v>43</v>
      </c>
      <c r="AY4" s="49">
        <f t="shared" si="5"/>
        <v>44</v>
      </c>
      <c r="AZ4" s="49">
        <f t="shared" si="5"/>
        <v>45</v>
      </c>
      <c r="BA4" s="49">
        <f t="shared" si="5"/>
        <v>46</v>
      </c>
      <c r="BB4" s="49">
        <f t="shared" si="5"/>
        <v>47</v>
      </c>
      <c r="BC4" s="49">
        <f t="shared" si="5"/>
        <v>48</v>
      </c>
      <c r="BD4" s="49">
        <f t="shared" si="5"/>
        <v>49</v>
      </c>
      <c r="BE4" s="49">
        <f t="shared" si="5"/>
        <v>50</v>
      </c>
      <c r="BF4" s="49">
        <f t="shared" si="5"/>
        <v>51</v>
      </c>
      <c r="BG4" s="49">
        <f t="shared" si="5"/>
        <v>52</v>
      </c>
      <c r="BH4" s="49">
        <f t="shared" si="5"/>
        <v>53</v>
      </c>
      <c r="BI4" s="49">
        <f t="shared" si="5"/>
        <v>54</v>
      </c>
      <c r="BJ4" s="49">
        <f t="shared" si="5"/>
        <v>55</v>
      </c>
      <c r="BK4" s="49">
        <f t="shared" si="5"/>
        <v>56</v>
      </c>
      <c r="BL4" s="49">
        <f t="shared" si="5"/>
        <v>57</v>
      </c>
      <c r="BM4" s="49">
        <f t="shared" si="5"/>
        <v>58</v>
      </c>
      <c r="BN4" s="49">
        <f t="shared" si="5"/>
        <v>59</v>
      </c>
      <c r="BO4" s="49">
        <f t="shared" si="5"/>
        <v>60</v>
      </c>
      <c r="BP4" s="49">
        <f t="shared" si="5"/>
        <v>61</v>
      </c>
      <c r="BQ4" s="49">
        <f t="shared" si="5"/>
        <v>62</v>
      </c>
      <c r="BR4" s="73"/>
      <c r="BS4" s="73"/>
      <c r="BT4" s="74">
        <v>44237</v>
      </c>
      <c r="BU4" s="74">
        <v>44264</v>
      </c>
      <c r="BV4" s="74">
        <v>44298</v>
      </c>
      <c r="BW4" s="74">
        <v>44327</v>
      </c>
      <c r="BX4" s="74">
        <v>44358</v>
      </c>
      <c r="BY4" s="74">
        <v>44389</v>
      </c>
      <c r="BZ4" s="74">
        <v>44418</v>
      </c>
      <c r="CA4" s="74">
        <v>44449</v>
      </c>
      <c r="CB4" s="74">
        <v>44480</v>
      </c>
      <c r="CC4" s="74">
        <v>44511</v>
      </c>
      <c r="CD4" s="74">
        <v>44539</v>
      </c>
      <c r="CE4" s="74">
        <v>44572</v>
      </c>
      <c r="CF4" s="74">
        <v>44601</v>
      </c>
      <c r="CG4" s="74">
        <v>44630</v>
      </c>
      <c r="CH4" s="74">
        <v>44662</v>
      </c>
      <c r="CI4" s="74">
        <v>44691</v>
      </c>
      <c r="CJ4" s="74">
        <v>44721</v>
      </c>
      <c r="CK4" s="74">
        <v>44753</v>
      </c>
      <c r="CL4" s="74">
        <v>44782</v>
      </c>
      <c r="CM4" s="74">
        <v>44816</v>
      </c>
      <c r="CN4" s="74">
        <v>44845</v>
      </c>
      <c r="CO4" s="74">
        <v>44875</v>
      </c>
      <c r="CP4" s="74">
        <v>44904</v>
      </c>
      <c r="CQ4" s="74">
        <v>44936</v>
      </c>
      <c r="CR4" s="74">
        <v>44966</v>
      </c>
      <c r="CS4" s="74">
        <v>44994</v>
      </c>
      <c r="CT4" s="74">
        <v>45028</v>
      </c>
      <c r="CU4" s="74">
        <v>45056</v>
      </c>
      <c r="CV4" s="74">
        <v>45089</v>
      </c>
      <c r="CW4" s="74">
        <v>45118</v>
      </c>
      <c r="CX4" s="74">
        <v>45147</v>
      </c>
      <c r="CY4" s="74">
        <v>45181</v>
      </c>
      <c r="CZ4" s="74">
        <v>45209</v>
      </c>
      <c r="DA4" s="74">
        <v>45240</v>
      </c>
      <c r="DB4" s="74">
        <v>45271</v>
      </c>
      <c r="DC4" s="74">
        <v>45301</v>
      </c>
      <c r="DD4" s="74">
        <v>45331</v>
      </c>
      <c r="DE4" s="74">
        <v>45362</v>
      </c>
      <c r="DF4" s="74">
        <v>45391</v>
      </c>
      <c r="DG4" s="74">
        <v>45422</v>
      </c>
      <c r="DH4" s="74">
        <v>45454</v>
      </c>
      <c r="DI4" s="74">
        <v>45488</v>
      </c>
      <c r="DJ4" s="74">
        <v>45513</v>
      </c>
      <c r="DK4" s="74">
        <v>45545</v>
      </c>
      <c r="DL4" s="74">
        <v>45574</v>
      </c>
      <c r="DM4" s="74">
        <v>45607</v>
      </c>
      <c r="DN4" s="74">
        <v>45636</v>
      </c>
      <c r="DO4" s="74">
        <v>45667</v>
      </c>
      <c r="DP4" s="74">
        <v>45702</v>
      </c>
      <c r="DQ4" s="95"/>
      <c r="DR4" s="52">
        <v>1</v>
      </c>
      <c r="DS4" s="53">
        <v>7.4999999999999997E-3</v>
      </c>
      <c r="DT4" s="53">
        <v>0.01</v>
      </c>
    </row>
    <row r="5" spans="1:124" x14ac:dyDescent="0.35">
      <c r="A5" s="44">
        <v>43800</v>
      </c>
      <c r="B5" s="3">
        <v>124635322.41000016</v>
      </c>
      <c r="C5" s="69">
        <f>(_xlfn.DAYS('Capa Final'!$C$3,'Razões de Garantia'!A5)/30)-1</f>
        <v>61.93333333333333</v>
      </c>
      <c r="D5" s="69" t="str">
        <f t="shared" ref="D5:D16" si="6">IF(C5&gt;8,"Sim","Não")</f>
        <v>Sim</v>
      </c>
      <c r="E5" s="43"/>
      <c r="F5" s="37" t="s">
        <v>60</v>
      </c>
      <c r="G5" s="20">
        <v>0</v>
      </c>
      <c r="H5" s="20">
        <v>0</v>
      </c>
      <c r="I5" s="20">
        <v>0</v>
      </c>
      <c r="J5" s="20">
        <v>0</v>
      </c>
      <c r="K5" s="20">
        <v>7279.6173760000001</v>
      </c>
      <c r="L5" s="20">
        <v>7377.1438129999997</v>
      </c>
      <c r="M5" s="20">
        <v>127144.59774599998</v>
      </c>
      <c r="N5" s="20">
        <v>179305.63584500001</v>
      </c>
      <c r="O5" s="20">
        <v>277109.97358500003</v>
      </c>
      <c r="P5" s="20">
        <v>685227.77392900002</v>
      </c>
      <c r="Q5" s="20">
        <v>604219.86928100011</v>
      </c>
      <c r="R5" s="20">
        <v>654451.8700880002</v>
      </c>
      <c r="S5" s="20">
        <v>682056.72880299995</v>
      </c>
      <c r="T5" s="20">
        <v>594742.37344199989</v>
      </c>
      <c r="U5" s="20">
        <v>582261.36466400011</v>
      </c>
      <c r="V5" s="20">
        <v>297557.63797099999</v>
      </c>
      <c r="W5" s="20">
        <v>314138.93461399997</v>
      </c>
      <c r="X5" s="20">
        <v>604337.55873499997</v>
      </c>
      <c r="Y5" s="20">
        <v>612071.80251799989</v>
      </c>
      <c r="Z5" s="20">
        <v>617276.65879899997</v>
      </c>
      <c r="AA5" s="20">
        <v>648429.93629500002</v>
      </c>
      <c r="AB5" s="20">
        <v>701239.914597</v>
      </c>
      <c r="AC5" s="20">
        <v>708488.86802699999</v>
      </c>
      <c r="AD5" s="20">
        <v>777181.917136</v>
      </c>
      <c r="AE5" s="20">
        <v>780158.72339099995</v>
      </c>
      <c r="AF5" s="20">
        <v>781420.88482900022</v>
      </c>
      <c r="AG5" s="20">
        <v>782119.32675000012</v>
      </c>
      <c r="AH5" s="20">
        <v>782598.21312700026</v>
      </c>
      <c r="AI5" s="20">
        <v>793009.65132600022</v>
      </c>
      <c r="AJ5" s="20">
        <v>802283.54484100011</v>
      </c>
      <c r="AK5" s="20">
        <v>802399.33230899996</v>
      </c>
      <c r="AL5" s="20">
        <v>802599.92054600012</v>
      </c>
      <c r="AM5" s="20">
        <v>817716.62451100023</v>
      </c>
      <c r="AN5" s="20">
        <v>836364.93918900006</v>
      </c>
      <c r="AO5" s="20">
        <v>839314.38736099994</v>
      </c>
      <c r="AP5" s="20">
        <v>843410.85284100007</v>
      </c>
      <c r="AQ5" s="20">
        <v>850271.92843300011</v>
      </c>
      <c r="AR5" s="20">
        <v>852857.74570899992</v>
      </c>
      <c r="AS5" s="20">
        <v>851918.10730599996</v>
      </c>
      <c r="AT5" s="20">
        <v>862815.61540200002</v>
      </c>
      <c r="AU5" s="20">
        <v>864200.61473399983</v>
      </c>
      <c r="AV5" s="20">
        <v>881212.55691499996</v>
      </c>
      <c r="AW5" s="20">
        <v>863393.36382899992</v>
      </c>
      <c r="AX5" s="20">
        <v>861645.97150699992</v>
      </c>
      <c r="AY5" s="20">
        <v>855840.19551899994</v>
      </c>
      <c r="AZ5" s="20">
        <v>870003.92053799983</v>
      </c>
      <c r="BA5" s="20">
        <v>871759.02275100001</v>
      </c>
      <c r="BB5" s="20">
        <v>861513.15709400014</v>
      </c>
      <c r="BC5" s="20">
        <v>861683.85498300008</v>
      </c>
      <c r="BD5" s="20">
        <v>861304.67831400014</v>
      </c>
      <c r="BE5" s="20">
        <v>859057.38680299988</v>
      </c>
      <c r="BF5" s="20">
        <v>856467.57007499994</v>
      </c>
      <c r="BG5" s="20">
        <v>855619.51369099983</v>
      </c>
      <c r="BH5" s="20">
        <v>857713.59136399999</v>
      </c>
      <c r="BI5" s="20">
        <v>855084.58544900012</v>
      </c>
      <c r="BJ5" s="20">
        <v>852017.9046339998</v>
      </c>
      <c r="BK5" s="20">
        <v>856486.52654800005</v>
      </c>
      <c r="BL5" s="20">
        <v>855740.31158900005</v>
      </c>
      <c r="BM5" s="20">
        <v>855641.80528500001</v>
      </c>
      <c r="BN5" s="20">
        <v>850973.54459899978</v>
      </c>
      <c r="BO5" s="20">
        <v>848809.23612700007</v>
      </c>
      <c r="BP5" s="20">
        <v>844599.55376200005</v>
      </c>
      <c r="BQ5" s="20">
        <f>SUM('Capa Final'!$C$39:$C$40)+SUM('Capa Final'!$C$48:$C$49)</f>
        <v>839736.878088</v>
      </c>
      <c r="BR5" s="20"/>
      <c r="BS5" s="38" t="s">
        <v>177</v>
      </c>
      <c r="BT5" s="20">
        <f>U6+U15+U24+U33+U42+U51+U60</f>
        <v>320668.64416699996</v>
      </c>
      <c r="BU5" s="20">
        <f>V6+V15+V24+V33+V42+V51+V60+V69</f>
        <v>250731.07251400003</v>
      </c>
      <c r="BV5" s="20">
        <f>W6+W15+W24+W33+W42+W51+W60+W69+W78</f>
        <v>1341038.3369740001</v>
      </c>
      <c r="BW5" s="20">
        <f>X6+X15+X24+X33+X42+X51+X60+X69+X78+X87</f>
        <v>1498867.1788479998</v>
      </c>
      <c r="BX5" s="20">
        <f>Y6+Y15+Y24+Y33+Y42+Y51+Y60+Y69+Y78+Y87+Y96</f>
        <v>1862368.5810830002</v>
      </c>
      <c r="BY5" s="20">
        <f>Z6+Z15+Z24+Z33+Z42+Z51+Z60+Z69+Z78+Z87+Z96+Z105</f>
        <v>1661974.8797579999</v>
      </c>
      <c r="BZ5" s="20">
        <f t="shared" ref="BZ5:DP5" si="7">AA6+AA15+AA24+AA33+AA42+AA51+AA60+AA69+AA78+AA87+AA96+AA105+AA114</f>
        <v>3354751.1847930001</v>
      </c>
      <c r="CA5" s="20">
        <f t="shared" si="7"/>
        <v>2138008.7625599997</v>
      </c>
      <c r="CB5" s="20">
        <f t="shared" si="7"/>
        <v>1799977.3733440002</v>
      </c>
      <c r="CC5" s="20">
        <f t="shared" si="7"/>
        <v>2137182.3154779999</v>
      </c>
      <c r="CD5" s="20">
        <f t="shared" si="7"/>
        <v>1256482.1290470001</v>
      </c>
      <c r="CE5" s="20">
        <f t="shared" si="7"/>
        <v>1227886.762506</v>
      </c>
      <c r="CF5" s="20">
        <f t="shared" si="7"/>
        <v>1350405.9052700002</v>
      </c>
      <c r="CG5" s="20">
        <f t="shared" si="7"/>
        <v>991176.22347900004</v>
      </c>
      <c r="CH5" s="20">
        <f t="shared" si="7"/>
        <v>951026.37112900009</v>
      </c>
      <c r="CI5" s="20">
        <f t="shared" si="7"/>
        <v>1247335.071767</v>
      </c>
      <c r="CJ5" s="20">
        <f t="shared" si="7"/>
        <v>801214.25869599998</v>
      </c>
      <c r="CK5" s="20">
        <f t="shared" si="7"/>
        <v>799373.37436100002</v>
      </c>
      <c r="CL5" s="20">
        <f t="shared" si="7"/>
        <v>1306261.3744880001</v>
      </c>
      <c r="CM5" s="20">
        <f t="shared" si="7"/>
        <v>869096.86458100006</v>
      </c>
      <c r="CN5" s="20">
        <f t="shared" si="7"/>
        <v>911255.75852300005</v>
      </c>
      <c r="CO5" s="20">
        <f t="shared" si="7"/>
        <v>361014.90022199997</v>
      </c>
      <c r="CP5" s="20">
        <f t="shared" si="7"/>
        <v>699757.51509400003</v>
      </c>
      <c r="CQ5" s="20">
        <f t="shared" si="7"/>
        <v>925022.49587800005</v>
      </c>
      <c r="CR5" s="20">
        <f t="shared" si="7"/>
        <v>705853.20497199998</v>
      </c>
      <c r="CS5" s="20">
        <f t="shared" si="7"/>
        <v>474960.72356999997</v>
      </c>
      <c r="CT5" s="20">
        <f t="shared" si="7"/>
        <v>475957.78966500011</v>
      </c>
      <c r="CU5" s="20">
        <f t="shared" si="7"/>
        <v>377404.98641600006</v>
      </c>
      <c r="CV5" s="20">
        <f t="shared" si="7"/>
        <v>414389.81759200001</v>
      </c>
      <c r="CW5" s="20">
        <f t="shared" si="7"/>
        <v>765557.97734700004</v>
      </c>
      <c r="CX5" s="20">
        <f t="shared" si="7"/>
        <v>432938.117753</v>
      </c>
      <c r="CY5" s="20">
        <f t="shared" si="7"/>
        <v>561132.89704200008</v>
      </c>
      <c r="CZ5" s="20">
        <f t="shared" si="7"/>
        <v>451988.55549200001</v>
      </c>
      <c r="DA5" s="20">
        <f t="shared" si="7"/>
        <v>396067.75929100002</v>
      </c>
      <c r="DB5" s="20">
        <f t="shared" si="7"/>
        <v>407073.18984799995</v>
      </c>
      <c r="DC5" s="20">
        <f t="shared" si="7"/>
        <v>342938.22045900003</v>
      </c>
      <c r="DD5" s="20">
        <f t="shared" si="7"/>
        <v>276009.55703700002</v>
      </c>
      <c r="DE5" s="20">
        <f t="shared" si="7"/>
        <v>286258.52648100001</v>
      </c>
      <c r="DF5" s="20">
        <f t="shared" si="7"/>
        <v>614448.80699900002</v>
      </c>
      <c r="DG5" s="20">
        <f t="shared" si="7"/>
        <v>330421.04815700004</v>
      </c>
      <c r="DH5" s="20">
        <f t="shared" si="7"/>
        <v>232371.28608999995</v>
      </c>
      <c r="DI5" s="20">
        <f t="shared" si="7"/>
        <v>190713.00534899998</v>
      </c>
      <c r="DJ5" s="20">
        <f t="shared" si="7"/>
        <v>578144.46230399993</v>
      </c>
      <c r="DK5" s="20">
        <f t="shared" si="7"/>
        <v>246357.079734</v>
      </c>
      <c r="DL5" s="20">
        <f t="shared" si="7"/>
        <v>320751.63401600003</v>
      </c>
      <c r="DM5" s="20">
        <f t="shared" si="7"/>
        <v>304400.78481000004</v>
      </c>
      <c r="DN5" s="20">
        <f t="shared" si="7"/>
        <v>329738.06633400003</v>
      </c>
      <c r="DO5" s="20">
        <f t="shared" si="7"/>
        <v>312370.19552499999</v>
      </c>
      <c r="DP5" s="20">
        <f t="shared" si="7"/>
        <v>178218.57992000002</v>
      </c>
      <c r="DQ5" s="20"/>
      <c r="DR5" s="52">
        <v>2</v>
      </c>
      <c r="DS5" s="53">
        <v>7.4999999999999997E-3</v>
      </c>
      <c r="DT5" s="53">
        <v>0.01</v>
      </c>
    </row>
    <row r="6" spans="1:124" x14ac:dyDescent="0.35">
      <c r="A6" s="44">
        <v>43831</v>
      </c>
      <c r="B6" s="3">
        <v>103189240.17000008</v>
      </c>
      <c r="C6" s="69">
        <f>(_xlfn.DAYS('Capa Final'!$C$3,'Razões de Garantia'!A6)/30)-1</f>
        <v>60.9</v>
      </c>
      <c r="D6" s="69" t="str">
        <f t="shared" si="6"/>
        <v>Sim</v>
      </c>
      <c r="E6" s="43"/>
      <c r="F6" s="37" t="s">
        <v>62</v>
      </c>
      <c r="G6" s="20">
        <v>0</v>
      </c>
      <c r="H6" s="20">
        <v>0</v>
      </c>
      <c r="I6" s="20">
        <v>0</v>
      </c>
      <c r="J6" s="20">
        <v>0</v>
      </c>
      <c r="K6" s="20">
        <v>7279.6173760000001</v>
      </c>
      <c r="L6" s="20">
        <v>0</v>
      </c>
      <c r="M6" s="20">
        <v>119676.52780499999</v>
      </c>
      <c r="N6" s="20">
        <v>50314.863569000001</v>
      </c>
      <c r="O6" s="20">
        <v>95394.139836000002</v>
      </c>
      <c r="P6" s="20">
        <v>247102.51132100003</v>
      </c>
      <c r="Q6" s="20">
        <v>63234.646450000007</v>
      </c>
      <c r="R6" s="20">
        <v>53912.020878000003</v>
      </c>
      <c r="S6" s="20">
        <v>59314.778476</v>
      </c>
      <c r="T6" s="20">
        <v>35188.702135</v>
      </c>
      <c r="U6" s="20">
        <v>30161.094970999999</v>
      </c>
      <c r="V6" s="20">
        <v>0</v>
      </c>
      <c r="W6" s="20">
        <v>11379.465536</v>
      </c>
      <c r="X6" s="20">
        <v>10971.429655999998</v>
      </c>
      <c r="Y6" s="20">
        <v>8159.9187409999995</v>
      </c>
      <c r="Z6" s="20">
        <v>3184.7942969999999</v>
      </c>
      <c r="AA6" s="20">
        <v>34992.611111999999</v>
      </c>
      <c r="AB6" s="20">
        <v>29320.912836</v>
      </c>
      <c r="AC6" s="20">
        <v>0</v>
      </c>
      <c r="AD6" s="20">
        <v>25367.797389999992</v>
      </c>
      <c r="AE6" s="20">
        <v>0</v>
      </c>
      <c r="AF6" s="20">
        <v>22871.988238999998</v>
      </c>
      <c r="AG6" s="20">
        <v>41346.795312000002</v>
      </c>
      <c r="AH6" s="20">
        <v>40569.887375000006</v>
      </c>
      <c r="AI6" s="20">
        <v>49914.956888999994</v>
      </c>
      <c r="AJ6" s="20">
        <v>48469.976837000002</v>
      </c>
      <c r="AK6" s="20">
        <v>38799.720765999999</v>
      </c>
      <c r="AL6" s="20">
        <v>38374.368011000006</v>
      </c>
      <c r="AM6" s="20">
        <v>52943.261685999998</v>
      </c>
      <c r="AN6" s="20">
        <v>49829.888073000002</v>
      </c>
      <c r="AO6" s="20">
        <v>39651.166831000002</v>
      </c>
      <c r="AP6" s="20">
        <v>40278.900588999997</v>
      </c>
      <c r="AQ6" s="20">
        <v>35081.651354000001</v>
      </c>
      <c r="AR6" s="20">
        <v>37775.583294000004</v>
      </c>
      <c r="AS6" s="20">
        <v>33711.501763</v>
      </c>
      <c r="AT6" s="20">
        <v>33711.501763</v>
      </c>
      <c r="AU6" s="20">
        <v>45192.001407000003</v>
      </c>
      <c r="AV6" s="20">
        <v>31584.657432</v>
      </c>
      <c r="AW6" s="20">
        <v>30888.592876000002</v>
      </c>
      <c r="AX6" s="20">
        <v>30132.222656999998</v>
      </c>
      <c r="AY6" s="20">
        <v>35349.265832000005</v>
      </c>
      <c r="AZ6" s="20">
        <v>33124.101107000002</v>
      </c>
      <c r="BA6" s="20">
        <v>16520.854457000001</v>
      </c>
      <c r="BB6" s="20">
        <v>12227.659960000001</v>
      </c>
      <c r="BC6" s="20">
        <v>14046.713223999999</v>
      </c>
      <c r="BD6" s="20">
        <v>13243.219693000001</v>
      </c>
      <c r="BE6" s="20">
        <v>11118.848910000001</v>
      </c>
      <c r="BF6" s="20">
        <v>10738.351000000001</v>
      </c>
      <c r="BG6" s="20">
        <v>12135.932667999999</v>
      </c>
      <c r="BH6" s="20">
        <v>15006.503751</v>
      </c>
      <c r="BI6" s="20">
        <v>10123.226219</v>
      </c>
      <c r="BJ6" s="20">
        <v>9136.9752939999998</v>
      </c>
      <c r="BK6" s="20">
        <v>16725.934140999998</v>
      </c>
      <c r="BL6" s="20">
        <v>11338.800975</v>
      </c>
      <c r="BM6" s="20">
        <v>10419.259266999999</v>
      </c>
      <c r="BN6" s="20">
        <v>8141.3589649999994</v>
      </c>
      <c r="BO6" s="20">
        <v>7402.3017970000001</v>
      </c>
      <c r="BP6" s="20">
        <v>6537.2314340000003</v>
      </c>
      <c r="BQ6" s="20">
        <f>'Capa Final'!$C$39+'Capa Final'!$C$48</f>
        <v>6078.4747479999996</v>
      </c>
      <c r="BR6" s="20"/>
      <c r="BS6" s="38" t="s">
        <v>178</v>
      </c>
      <c r="BT6" s="20">
        <v>258854600.16</v>
      </c>
      <c r="BU6" s="20">
        <v>276666536.63</v>
      </c>
      <c r="BV6" s="20">
        <v>340605076.26999998</v>
      </c>
      <c r="BW6" s="20">
        <v>534095993.26996452</v>
      </c>
      <c r="BX6" s="20">
        <v>641520194.49852157</v>
      </c>
      <c r="BY6" s="20">
        <v>731957639.70347869</v>
      </c>
      <c r="BZ6" s="20">
        <v>692651836.25301754</v>
      </c>
      <c r="CA6" s="20">
        <v>632286018.95792949</v>
      </c>
      <c r="CB6" s="20">
        <v>561543827.23952401</v>
      </c>
      <c r="CC6" s="20">
        <v>492625722.73133183</v>
      </c>
      <c r="CD6" s="20">
        <v>436877562.51072329</v>
      </c>
      <c r="CE6" s="20">
        <v>387724191.16031766</v>
      </c>
      <c r="CF6" s="20">
        <v>356848780.04299706</v>
      </c>
      <c r="CG6" s="20">
        <v>333336028.03410596</v>
      </c>
      <c r="CH6" s="20">
        <v>322333213.14798307</v>
      </c>
      <c r="CI6" s="20">
        <v>314777321.35609931</v>
      </c>
      <c r="CJ6" s="20">
        <v>307736343.09950012</v>
      </c>
      <c r="CK6" s="20">
        <v>300649038.51759779</v>
      </c>
      <c r="CL6" s="20">
        <v>291587057.56152797</v>
      </c>
      <c r="CM6" s="20">
        <v>281072020.94402742</v>
      </c>
      <c r="CN6" s="20">
        <v>271266015.99371743</v>
      </c>
      <c r="CO6" s="20">
        <v>261861599.64884424</v>
      </c>
      <c r="CP6" s="20">
        <v>251848174.23589024</v>
      </c>
      <c r="CQ6" s="20">
        <v>242960409.63805017</v>
      </c>
      <c r="CR6" s="20">
        <v>242960409.63805017</v>
      </c>
      <c r="CS6" s="20">
        <v>236592761.51949146</v>
      </c>
      <c r="CT6" s="20">
        <v>224156277.73652673</v>
      </c>
      <c r="CU6" s="20">
        <v>218565596.88214469</v>
      </c>
      <c r="CV6" s="20">
        <v>212810835.05893371</v>
      </c>
      <c r="CW6" s="20">
        <v>207439593.89491519</v>
      </c>
      <c r="CX6" s="20">
        <v>201762078.57824117</v>
      </c>
      <c r="CY6" s="20">
        <v>193907383.40529197</v>
      </c>
      <c r="CZ6" s="20">
        <v>179517555.31827399</v>
      </c>
      <c r="DA6" s="20">
        <v>179517555.31827399</v>
      </c>
      <c r="DB6" s="20">
        <v>172420885.36658111</v>
      </c>
      <c r="DC6" s="20">
        <v>165034493.60209578</v>
      </c>
      <c r="DD6" s="20">
        <v>155420458.88963193</v>
      </c>
      <c r="DE6" s="20">
        <v>148862503.14337689</v>
      </c>
      <c r="DF6" s="20">
        <v>143068835.97012186</v>
      </c>
      <c r="DG6" s="20">
        <v>137291881.30868918</v>
      </c>
      <c r="DH6" s="20">
        <v>132105526.26141305</v>
      </c>
      <c r="DI6" s="20">
        <v>126599100.65495802</v>
      </c>
      <c r="DJ6" s="20">
        <v>119924498.67739995</v>
      </c>
      <c r="DK6" s="20">
        <v>114793166.4746701</v>
      </c>
      <c r="DL6" s="20">
        <v>109609650.97889403</v>
      </c>
      <c r="DM6" s="20">
        <v>103108417.79539005</v>
      </c>
      <c r="DN6" s="20">
        <v>97967517.824124023</v>
      </c>
      <c r="DO6" s="20">
        <v>93001883.164932027</v>
      </c>
      <c r="DP6" s="20">
        <f>SUM('Capa Final'!$C$28:$O$28)</f>
        <v>88569147.255910009</v>
      </c>
      <c r="DQ6" s="20"/>
      <c r="DR6" s="52">
        <v>3</v>
      </c>
      <c r="DS6" s="53">
        <v>7.4999999999999997E-3</v>
      </c>
      <c r="DT6" s="53">
        <v>0.01</v>
      </c>
    </row>
    <row r="7" spans="1:124" x14ac:dyDescent="0.35">
      <c r="A7" s="47">
        <v>43862</v>
      </c>
      <c r="B7" s="12">
        <v>94394904.259999782</v>
      </c>
      <c r="C7" s="69">
        <f>(_xlfn.DAYS('Capa Final'!$C$3,'Razões de Garantia'!A7)/30)-1</f>
        <v>59.866666666666667</v>
      </c>
      <c r="D7" s="69" t="str">
        <f t="shared" si="6"/>
        <v>Sim</v>
      </c>
      <c r="E7" s="43"/>
      <c r="F7" s="37" t="s">
        <v>90</v>
      </c>
      <c r="G7" s="46">
        <v>0</v>
      </c>
      <c r="H7" s="46">
        <v>0</v>
      </c>
      <c r="I7" s="46">
        <v>0</v>
      </c>
      <c r="J7" s="46">
        <v>0</v>
      </c>
      <c r="K7" s="46">
        <v>1.8701742097081026E-4</v>
      </c>
      <c r="L7" s="46">
        <v>1.8952292940375954E-4</v>
      </c>
      <c r="M7" s="46">
        <v>3.2664154628816045E-3</v>
      </c>
      <c r="N7" s="46">
        <v>4.6064615554957944E-3</v>
      </c>
      <c r="O7" s="46">
        <v>7.1191094130873805E-3</v>
      </c>
      <c r="P7" s="46">
        <v>1.7603882792008297E-2</v>
      </c>
      <c r="Q7" s="46">
        <v>1.5522744646552251E-2</v>
      </c>
      <c r="R7" s="46">
        <v>1.6813232697765013E-2</v>
      </c>
      <c r="S7" s="46">
        <v>1.7522416878263742E-2</v>
      </c>
      <c r="T7" s="46">
        <v>1.527926250490632E-2</v>
      </c>
      <c r="U7" s="46">
        <v>1.495861844461944E-2</v>
      </c>
      <c r="V7" s="46">
        <v>7.6444212888123171E-3</v>
      </c>
      <c r="W7" s="46">
        <v>8.0704040258651449E-3</v>
      </c>
      <c r="X7" s="46">
        <f t="shared" ref="X7:AC7" si="8">X5/$B$4</f>
        <v>1.5525768154111188E-2</v>
      </c>
      <c r="Y7" s="46">
        <f t="shared" si="8"/>
        <v>1.5724465180444593E-2</v>
      </c>
      <c r="Z7" s="46">
        <f t="shared" si="8"/>
        <v>1.5858180834430132E-2</v>
      </c>
      <c r="AA7" s="46">
        <f t="shared" si="8"/>
        <v>1.6658525867851558E-2</v>
      </c>
      <c r="AB7" s="46">
        <f t="shared" si="8"/>
        <v>1.8015243595369178E-2</v>
      </c>
      <c r="AC7" s="46">
        <f t="shared" si="8"/>
        <v>1.8201473242504977E-2</v>
      </c>
      <c r="AD7" s="46">
        <f t="shared" ref="AD7:AE7" si="9">AD5/$B$4</f>
        <v>1.996623589683633E-2</v>
      </c>
      <c r="AE7" s="46">
        <f t="shared" si="9"/>
        <v>2.0042711705904988E-2</v>
      </c>
      <c r="AF7" s="46">
        <f t="shared" ref="AF7:AG7" si="10">AF5/$B$4</f>
        <v>2.0075137335548908E-2</v>
      </c>
      <c r="AG7" s="46">
        <f t="shared" si="10"/>
        <v>2.0093080697131886E-2</v>
      </c>
      <c r="AH7" s="46">
        <f t="shared" ref="AH7:AI7" si="11">AH5/$B$4</f>
        <v>2.0105383554622706E-2</v>
      </c>
      <c r="AI7" s="46">
        <f t="shared" si="11"/>
        <v>2.0372859195168506E-2</v>
      </c>
      <c r="AJ7" s="46">
        <f t="shared" ref="AJ7:AK7" si="12">AJ5/$B$4</f>
        <v>2.0611110679820879E-2</v>
      </c>
      <c r="AK7" s="46">
        <f t="shared" si="12"/>
        <v>2.061408532430116E-2</v>
      </c>
      <c r="AL7" s="46">
        <f t="shared" ref="AL7:AM7" si="13">AL5/$B$4</f>
        <v>2.0619238547722563E-2</v>
      </c>
      <c r="AM7" s="46">
        <f t="shared" si="13"/>
        <v>2.1007595083937514E-2</v>
      </c>
      <c r="AN7" s="46">
        <f t="shared" ref="AN7:AO7" si="14">AN5/$B$4</f>
        <v>2.1486680664455755E-2</v>
      </c>
      <c r="AO7" s="46">
        <f t="shared" si="14"/>
        <v>2.1562453629149346E-2</v>
      </c>
      <c r="AP7" s="46">
        <f t="shared" ref="AP7:AQ7" si="15">AP5/$B$4</f>
        <v>2.1667694106717761E-2</v>
      </c>
      <c r="AQ7" s="46">
        <f t="shared" si="15"/>
        <v>2.1843958956369335E-2</v>
      </c>
      <c r="AR7" s="46">
        <f t="shared" ref="AR7:AS7" si="16">AR5/$B$4</f>
        <v>2.1910390041010346E-2</v>
      </c>
      <c r="AS7" s="46">
        <f t="shared" si="16"/>
        <v>2.1886250207596363E-2</v>
      </c>
      <c r="AT7" s="46">
        <f t="shared" ref="AT7:AU7" si="17">AT5/$B$4</f>
        <v>2.2166213254258896E-2</v>
      </c>
      <c r="AU7" s="46">
        <f t="shared" si="17"/>
        <v>2.220179465775008E-2</v>
      </c>
      <c r="AV7" s="46">
        <f t="shared" ref="AV7:AW7" si="18">AV5/$B$4</f>
        <v>2.2638840918297275E-2</v>
      </c>
      <c r="AW7" s="46">
        <f t="shared" si="18"/>
        <v>2.2181055932823799E-2</v>
      </c>
      <c r="AX7" s="46">
        <f t="shared" ref="AX7:AY7" si="19">AX5/$B$4</f>
        <v>2.2136164451773979E-2</v>
      </c>
      <c r="AY7" s="46">
        <f t="shared" si="19"/>
        <v>2.1987010836147187E-2</v>
      </c>
      <c r="AZ7" s="46">
        <f t="shared" ref="AZ7:BD7" si="20">AZ5/$B$4</f>
        <v>2.2350884812975431E-2</v>
      </c>
      <c r="BA7" s="46">
        <f t="shared" si="20"/>
        <v>2.2395974365415044E-2</v>
      </c>
      <c r="BB7" s="46">
        <f t="shared" si="20"/>
        <v>2.2132752375602385E-2</v>
      </c>
      <c r="BC7" s="46">
        <f t="shared" si="20"/>
        <v>2.2137137699351842E-2</v>
      </c>
      <c r="BD7" s="46">
        <f t="shared" si="20"/>
        <v>2.21273964397408E-2</v>
      </c>
      <c r="BE7" s="46">
        <f t="shared" ref="BE7:BJ7" si="21">BE5/$B$4</f>
        <v>2.2069662270367767E-2</v>
      </c>
      <c r="BF7" s="46">
        <f t="shared" si="21"/>
        <v>2.2003128437579463E-2</v>
      </c>
      <c r="BG7" s="46">
        <f t="shared" si="21"/>
        <v>2.1981341397192364E-2</v>
      </c>
      <c r="BH7" s="46">
        <f t="shared" si="21"/>
        <v>2.203513941781474E-2</v>
      </c>
      <c r="BI7" s="46">
        <f t="shared" si="21"/>
        <v>2.1967598793006457E-2</v>
      </c>
      <c r="BJ7" s="46">
        <f t="shared" si="21"/>
        <v>2.1888814056482686E-2</v>
      </c>
      <c r="BK7" s="46">
        <f t="shared" ref="BK7:BL7" si="22">BK5/$B$4</f>
        <v>2.2003615439918744E-2</v>
      </c>
      <c r="BL7" s="46">
        <f t="shared" si="22"/>
        <v>2.1984444762407299E-2</v>
      </c>
      <c r="BM7" s="46">
        <f t="shared" ref="BM7:BN7" si="23">BM5/$B$4</f>
        <v>2.1981914080645891E-2</v>
      </c>
      <c r="BN7" s="46">
        <f t="shared" si="23"/>
        <v>2.1861983866072594E-2</v>
      </c>
      <c r="BO7" s="46">
        <f t="shared" ref="BO7:BP7" si="24">BO5/$B$4</f>
        <v>2.1806381577145553E-2</v>
      </c>
      <c r="BP7" s="46">
        <f t="shared" si="24"/>
        <v>2.169823249480447E-2</v>
      </c>
      <c r="BQ7" s="46">
        <f t="shared" ref="BQ7" si="25">BQ5/$B$4</f>
        <v>2.1573307651011554E-2</v>
      </c>
      <c r="BR7" s="46"/>
      <c r="BS7" s="38" t="s">
        <v>91</v>
      </c>
      <c r="BT7" s="46">
        <f t="shared" ref="BT7" si="26">(1-(1-BT5/BT6)^12)</f>
        <v>1.4764711927873653E-2</v>
      </c>
      <c r="BU7" s="46">
        <f t="shared" ref="BU7:BZ7" si="27">(1-(1-BU5/BU6)^12)</f>
        <v>1.082104523660643E-2</v>
      </c>
      <c r="BV7" s="46">
        <f t="shared" si="27"/>
        <v>4.6236878011417071E-2</v>
      </c>
      <c r="BW7" s="46">
        <f t="shared" si="27"/>
        <v>3.3161392236441434E-2</v>
      </c>
      <c r="BX7" s="46">
        <f t="shared" si="27"/>
        <v>3.428578062092591E-2</v>
      </c>
      <c r="BY7" s="46">
        <f t="shared" si="27"/>
        <v>2.6909360975854502E-2</v>
      </c>
      <c r="BZ7" s="46">
        <f t="shared" si="27"/>
        <v>5.659662741787741E-2</v>
      </c>
      <c r="CA7" s="46">
        <f t="shared" ref="CA7:CB7" si="28">(1-(1-CA5/CA6)^12)</f>
        <v>3.9830548046030145E-2</v>
      </c>
      <c r="CB7" s="46">
        <f t="shared" si="28"/>
        <v>3.7793969442344255E-2</v>
      </c>
      <c r="CC7" s="46">
        <f t="shared" ref="CC7:CD7" si="29">(1-(1-CC5/CC6)^12)</f>
        <v>5.0835773711730758E-2</v>
      </c>
      <c r="CD7" s="46">
        <f t="shared" si="29"/>
        <v>3.3971881281353977E-2</v>
      </c>
      <c r="CE7" s="46">
        <f t="shared" ref="CE7:CF7" si="30">(1-(1-CE5/CE6)^12)</f>
        <v>3.7347897462907564E-2</v>
      </c>
      <c r="CF7" s="46">
        <f t="shared" si="30"/>
        <v>4.4477694615236318E-2</v>
      </c>
      <c r="CG7" s="46">
        <f t="shared" ref="CG7:CH7" si="31">(1-(1-CG5/CG6)^12)</f>
        <v>3.510424691080849E-2</v>
      </c>
      <c r="CH7" s="46">
        <f t="shared" si="31"/>
        <v>3.4836413193008009E-2</v>
      </c>
      <c r="CI7" s="46">
        <f t="shared" ref="CI7:CJ7" si="32">(1-(1-CI5/CI6)^12)</f>
        <v>4.6528366076194705E-2</v>
      </c>
      <c r="CJ7" s="46">
        <f t="shared" si="32"/>
        <v>3.0799357450306375E-2</v>
      </c>
      <c r="CK7" s="46">
        <f t="shared" ref="CK7:CL7" si="33">(1-(1-CK5/CK6)^12)</f>
        <v>3.1443440938323852E-2</v>
      </c>
      <c r="CL7" s="46">
        <f t="shared" si="33"/>
        <v>5.2453031607581746E-2</v>
      </c>
      <c r="CM7" s="46">
        <f t="shared" ref="CM7" si="34">(1-(1-CM5/CM6)^12)</f>
        <v>3.6480382823760316E-2</v>
      </c>
      <c r="CN7" s="46">
        <f t="shared" ref="CN7:CS7" si="35">(1-(1-CN5/CN6)^12)</f>
        <v>3.9574725948084644E-2</v>
      </c>
      <c r="CO7" s="46">
        <f t="shared" si="35"/>
        <v>1.6418903275551289E-2</v>
      </c>
      <c r="CP7" s="46">
        <f t="shared" si="35"/>
        <v>3.2837043702224289E-2</v>
      </c>
      <c r="CQ7" s="46">
        <f t="shared" si="35"/>
        <v>4.4742901155400916E-2</v>
      </c>
      <c r="CR7" s="46">
        <f t="shared" si="35"/>
        <v>3.4310928187888945E-2</v>
      </c>
      <c r="CS7" s="46">
        <f t="shared" si="35"/>
        <v>2.382582559565094E-2</v>
      </c>
      <c r="CT7" s="46">
        <f t="shared" ref="CT7:CU7" si="36">(1-(1-CT5/CT6)^12)</f>
        <v>2.5184495170583077E-2</v>
      </c>
      <c r="CU7" s="46">
        <f t="shared" si="36"/>
        <v>2.0525168254304504E-2</v>
      </c>
      <c r="CV7" s="46">
        <f t="shared" ref="CV7:CW7" si="37">(1-(1-CV5/CV6)^12)</f>
        <v>2.3118024015591931E-2</v>
      </c>
      <c r="CW7" s="46">
        <f t="shared" si="37"/>
        <v>4.339818035967824E-2</v>
      </c>
      <c r="CX7" s="46">
        <f t="shared" ref="CX7" si="38">(1-(1-CX5/CX6)^12)</f>
        <v>2.5447697607448583E-2</v>
      </c>
      <c r="CY7" s="46">
        <f t="shared" ref="CY7:DC7" si="39">(1-(1-CY5/CY6)^12)</f>
        <v>3.4178429958103496E-2</v>
      </c>
      <c r="CZ7" s="46">
        <f t="shared" si="39"/>
        <v>2.9798648268083427E-2</v>
      </c>
      <c r="DA7" s="46">
        <f t="shared" si="39"/>
        <v>2.6156559979684357E-2</v>
      </c>
      <c r="DB7" s="46">
        <f t="shared" si="39"/>
        <v>2.796612587875158E-2</v>
      </c>
      <c r="DC7" s="46">
        <f t="shared" si="39"/>
        <v>2.4652725615431303E-2</v>
      </c>
      <c r="DD7" s="46">
        <f t="shared" ref="DD7:DJ7" si="40">(1-(1-DD5/DD6)^12)</f>
        <v>2.1103751245951097E-2</v>
      </c>
      <c r="DE7" s="46">
        <f t="shared" si="40"/>
        <v>2.2833173401054396E-2</v>
      </c>
      <c r="DF7" s="46">
        <f t="shared" si="40"/>
        <v>5.0337212263371844E-2</v>
      </c>
      <c r="DG7" s="46">
        <f t="shared" si="40"/>
        <v>2.8501222416248306E-2</v>
      </c>
      <c r="DH7" s="46">
        <f t="shared" si="40"/>
        <v>2.0904775276165743E-2</v>
      </c>
      <c r="DI7" s="46">
        <f t="shared" si="40"/>
        <v>1.7928163711221634E-2</v>
      </c>
      <c r="DJ7" s="46">
        <f t="shared" si="40"/>
        <v>5.6341315425322391E-2</v>
      </c>
      <c r="DK7" s="46">
        <f t="shared" ref="DK7:DL7" si="41">(1-(1-DK5/DK6)^12)</f>
        <v>2.5451330313607468E-2</v>
      </c>
      <c r="DL7" s="46">
        <f t="shared" si="41"/>
        <v>3.4556000184355673E-2</v>
      </c>
      <c r="DM7" s="46">
        <f t="shared" ref="DM7:DN7" si="42">(1-(1-DM5/DM6)^12)</f>
        <v>3.4857264598143201E-2</v>
      </c>
      <c r="DN7" s="46">
        <f t="shared" si="42"/>
        <v>3.9650118502110865E-2</v>
      </c>
      <c r="DO7" s="46">
        <f t="shared" ref="DO7:DP7" si="43">(1-(1-DO5/DO6)^12)</f>
        <v>3.9568728975847289E-2</v>
      </c>
      <c r="DP7" s="46">
        <f t="shared" si="43"/>
        <v>2.3880919477750839E-2</v>
      </c>
      <c r="DQ7" s="46"/>
      <c r="DR7" s="52">
        <v>4</v>
      </c>
      <c r="DS7" s="53">
        <v>7.4999999999999997E-3</v>
      </c>
      <c r="DT7" s="53">
        <v>0.01</v>
      </c>
    </row>
    <row r="8" spans="1:124" x14ac:dyDescent="0.35">
      <c r="A8" s="47">
        <v>43891</v>
      </c>
      <c r="B8" s="12">
        <v>58594601.409999996</v>
      </c>
      <c r="C8" s="69">
        <f>(_xlfn.DAYS('Capa Final'!$C$3,'Razões de Garantia'!A8)/30)-1</f>
        <v>58.9</v>
      </c>
      <c r="D8" s="69" t="str">
        <f t="shared" si="6"/>
        <v>Sim</v>
      </c>
      <c r="E8" s="43"/>
      <c r="F8" s="37" t="s">
        <v>134</v>
      </c>
      <c r="G8" s="46" t="s">
        <v>122</v>
      </c>
      <c r="H8" s="46" t="str">
        <f t="shared" ref="H8:AM8" si="44">IF(H7&gt;VLOOKUP(H4,$DR$3:$DT$75,2,0),"Gatilho atingido","Gatilho não atingido")</f>
        <v>Gatilho não atingido</v>
      </c>
      <c r="I8" s="46" t="str">
        <f t="shared" si="44"/>
        <v>Gatilho não atingido</v>
      </c>
      <c r="J8" s="46" t="str">
        <f t="shared" si="44"/>
        <v>Gatilho não atingido</v>
      </c>
      <c r="K8" s="46" t="str">
        <f t="shared" si="44"/>
        <v>Gatilho não atingido</v>
      </c>
      <c r="L8" s="46" t="str">
        <f t="shared" si="44"/>
        <v>Gatilho não atingido</v>
      </c>
      <c r="M8" s="46" t="str">
        <f t="shared" si="44"/>
        <v>Gatilho não atingido</v>
      </c>
      <c r="N8" s="46" t="str">
        <f t="shared" si="44"/>
        <v>Gatilho não atingido</v>
      </c>
      <c r="O8" s="46" t="str">
        <f t="shared" si="44"/>
        <v>Gatilho não atingido</v>
      </c>
      <c r="P8" s="46" t="str">
        <f t="shared" si="44"/>
        <v>Gatilho não atingido</v>
      </c>
      <c r="Q8" s="46" t="str">
        <f t="shared" si="44"/>
        <v>Gatilho não atingido</v>
      </c>
      <c r="R8" s="46" t="str">
        <f t="shared" si="44"/>
        <v>Gatilho não atingido</v>
      </c>
      <c r="S8" s="46" t="str">
        <f t="shared" si="44"/>
        <v>Gatilho não atingido</v>
      </c>
      <c r="T8" s="46" t="str">
        <f t="shared" si="44"/>
        <v>Gatilho não atingido</v>
      </c>
      <c r="U8" s="46" t="str">
        <f t="shared" si="44"/>
        <v>Gatilho não atingido</v>
      </c>
      <c r="V8" s="46" t="str">
        <f t="shared" si="44"/>
        <v>Gatilho não atingido</v>
      </c>
      <c r="W8" s="46" t="str">
        <f t="shared" si="44"/>
        <v>Gatilho não atingido</v>
      </c>
      <c r="X8" s="46" t="str">
        <f t="shared" si="44"/>
        <v>Gatilho não atingido</v>
      </c>
      <c r="Y8" s="46" t="str">
        <f t="shared" si="44"/>
        <v>Gatilho não atingido</v>
      </c>
      <c r="Z8" s="46" t="str">
        <f t="shared" si="44"/>
        <v>Gatilho não atingido</v>
      </c>
      <c r="AA8" s="46" t="str">
        <f t="shared" si="44"/>
        <v>Gatilho não atingido</v>
      </c>
      <c r="AB8" s="46" t="str">
        <f t="shared" si="44"/>
        <v>Gatilho não atingido</v>
      </c>
      <c r="AC8" s="46" t="str">
        <f t="shared" si="44"/>
        <v>Gatilho não atingido</v>
      </c>
      <c r="AD8" s="46" t="str">
        <f t="shared" si="44"/>
        <v>Gatilho não atingido</v>
      </c>
      <c r="AE8" s="46" t="str">
        <f t="shared" si="44"/>
        <v>Gatilho não atingido</v>
      </c>
      <c r="AF8" s="46" t="str">
        <f t="shared" si="44"/>
        <v>Gatilho não atingido</v>
      </c>
      <c r="AG8" s="46" t="str">
        <f t="shared" si="44"/>
        <v>Gatilho não atingido</v>
      </c>
      <c r="AH8" s="46" t="str">
        <f t="shared" si="44"/>
        <v>Gatilho não atingido</v>
      </c>
      <c r="AI8" s="46" t="str">
        <f t="shared" si="44"/>
        <v>Gatilho não atingido</v>
      </c>
      <c r="AJ8" s="46" t="str">
        <f t="shared" si="44"/>
        <v>Gatilho não atingido</v>
      </c>
      <c r="AK8" s="46" t="str">
        <f t="shared" si="44"/>
        <v>Gatilho não atingido</v>
      </c>
      <c r="AL8" s="46" t="str">
        <f t="shared" si="44"/>
        <v>Gatilho não atingido</v>
      </c>
      <c r="AM8" s="46" t="str">
        <f t="shared" si="44"/>
        <v>Gatilho não atingido</v>
      </c>
      <c r="AN8" s="46" t="str">
        <f t="shared" ref="AN8:BS8" si="45">IF(AN7&gt;VLOOKUP(AN4,$DR$3:$DT$75,2,0),"Gatilho atingido","Gatilho não atingido")</f>
        <v>Gatilho não atingido</v>
      </c>
      <c r="AO8" s="46" t="str">
        <f t="shared" si="45"/>
        <v>Gatilho não atingido</v>
      </c>
      <c r="AP8" s="46" t="str">
        <f t="shared" si="45"/>
        <v>Gatilho não atingido</v>
      </c>
      <c r="AQ8" s="46" t="str">
        <f t="shared" si="45"/>
        <v>Gatilho não atingido</v>
      </c>
      <c r="AR8" s="46" t="str">
        <f t="shared" si="45"/>
        <v>Gatilho não atingido</v>
      </c>
      <c r="AS8" s="46" t="str">
        <f t="shared" si="45"/>
        <v>Gatilho não atingido</v>
      </c>
      <c r="AT8" s="46" t="str">
        <f t="shared" si="45"/>
        <v>Gatilho não atingido</v>
      </c>
      <c r="AU8" s="46" t="str">
        <f t="shared" si="45"/>
        <v>Gatilho não atingido</v>
      </c>
      <c r="AV8" s="46" t="str">
        <f t="shared" si="45"/>
        <v>Gatilho não atingido</v>
      </c>
      <c r="AW8" s="46" t="str">
        <f t="shared" si="45"/>
        <v>Gatilho não atingido</v>
      </c>
      <c r="AX8" s="46" t="str">
        <f t="shared" si="45"/>
        <v>Gatilho não atingido</v>
      </c>
      <c r="AY8" s="46" t="str">
        <f t="shared" si="45"/>
        <v>Gatilho não atingido</v>
      </c>
      <c r="AZ8" s="46" t="str">
        <f t="shared" si="45"/>
        <v>Gatilho não atingido</v>
      </c>
      <c r="BA8" s="46" t="str">
        <f t="shared" si="45"/>
        <v>Gatilho não atingido</v>
      </c>
      <c r="BB8" s="46" t="str">
        <f t="shared" si="45"/>
        <v>Gatilho não atingido</v>
      </c>
      <c r="BC8" s="46" t="str">
        <f t="shared" si="45"/>
        <v>Gatilho não atingido</v>
      </c>
      <c r="BD8" s="46" t="str">
        <f t="shared" si="45"/>
        <v>Gatilho não atingido</v>
      </c>
      <c r="BE8" s="46" t="str">
        <f t="shared" si="45"/>
        <v>Gatilho não atingido</v>
      </c>
      <c r="BF8" s="46" t="str">
        <f t="shared" si="45"/>
        <v>Gatilho não atingido</v>
      </c>
      <c r="BG8" s="46" t="str">
        <f t="shared" si="45"/>
        <v>Gatilho não atingido</v>
      </c>
      <c r="BH8" s="46" t="str">
        <f t="shared" si="45"/>
        <v>Gatilho não atingido</v>
      </c>
      <c r="BI8" s="46" t="str">
        <f t="shared" si="45"/>
        <v>Gatilho não atingido</v>
      </c>
      <c r="BJ8" s="46" t="str">
        <f t="shared" si="45"/>
        <v>Gatilho não atingido</v>
      </c>
      <c r="BK8" s="46" t="str">
        <f t="shared" si="45"/>
        <v>Gatilho não atingido</v>
      </c>
      <c r="BL8" s="46" t="str">
        <f t="shared" si="45"/>
        <v>Gatilho não atingido</v>
      </c>
      <c r="BM8" s="46" t="str">
        <f t="shared" si="45"/>
        <v>Gatilho não atingido</v>
      </c>
      <c r="BN8" s="46" t="str">
        <f t="shared" si="45"/>
        <v>Gatilho não atingido</v>
      </c>
      <c r="BO8" s="46" t="str">
        <f t="shared" si="45"/>
        <v>Gatilho não atingido</v>
      </c>
      <c r="BP8" s="46" t="str">
        <f t="shared" si="45"/>
        <v>Gatilho não atingido</v>
      </c>
      <c r="BQ8" s="46" t="str">
        <f t="shared" si="45"/>
        <v>Gatilho não atingido</v>
      </c>
      <c r="BR8" s="46"/>
      <c r="BS8" s="37" t="s">
        <v>120</v>
      </c>
      <c r="BT8" s="46" t="s">
        <v>122</v>
      </c>
      <c r="BU8" s="46" t="s">
        <v>122</v>
      </c>
      <c r="BV8" s="46" t="s">
        <v>122</v>
      </c>
      <c r="BW8" s="46">
        <f t="shared" ref="BW8:CQ8" si="46">AVERAGE(BU7:BW7)</f>
        <v>3.0073105161488312E-2</v>
      </c>
      <c r="BX8" s="46">
        <f t="shared" si="46"/>
        <v>3.7894683622928138E-2</v>
      </c>
      <c r="BY8" s="46">
        <f t="shared" si="46"/>
        <v>3.1452177944407279E-2</v>
      </c>
      <c r="BZ8" s="46">
        <f t="shared" si="46"/>
        <v>3.9263923004885938E-2</v>
      </c>
      <c r="CA8" s="46">
        <f t="shared" si="46"/>
        <v>4.1112178813254019E-2</v>
      </c>
      <c r="CB8" s="46">
        <f t="shared" si="46"/>
        <v>4.474038163541727E-2</v>
      </c>
      <c r="CC8" s="46">
        <f t="shared" si="46"/>
        <v>4.2820097066701722E-2</v>
      </c>
      <c r="CD8" s="46">
        <f t="shared" si="46"/>
        <v>4.0867208145142997E-2</v>
      </c>
      <c r="CE8" s="46">
        <f t="shared" si="46"/>
        <v>4.0718517485330764E-2</v>
      </c>
      <c r="CF8" s="46">
        <f t="shared" si="46"/>
        <v>3.8599157786499284E-2</v>
      </c>
      <c r="CG8" s="46">
        <f t="shared" si="46"/>
        <v>3.897661299631746E-2</v>
      </c>
      <c r="CH8" s="46">
        <f t="shared" si="46"/>
        <v>3.8139451573017603E-2</v>
      </c>
      <c r="CI8" s="46">
        <f t="shared" si="46"/>
        <v>3.8823008726670404E-2</v>
      </c>
      <c r="CJ8" s="46">
        <f t="shared" si="46"/>
        <v>3.7388045573169694E-2</v>
      </c>
      <c r="CK8" s="46">
        <f t="shared" si="46"/>
        <v>3.6257054821608313E-2</v>
      </c>
      <c r="CL8" s="46">
        <f t="shared" si="46"/>
        <v>3.823194333207066E-2</v>
      </c>
      <c r="CM8" s="46">
        <f t="shared" si="46"/>
        <v>4.0125618456555302E-2</v>
      </c>
      <c r="CN8" s="46">
        <f t="shared" si="46"/>
        <v>4.2836046793142235E-2</v>
      </c>
      <c r="CO8" s="46">
        <f t="shared" si="46"/>
        <v>3.0824670682465416E-2</v>
      </c>
      <c r="CP8" s="46">
        <f t="shared" si="46"/>
        <v>2.9610224308620075E-2</v>
      </c>
      <c r="CQ8" s="46">
        <f t="shared" si="46"/>
        <v>3.1332949377725496E-2</v>
      </c>
      <c r="CR8" s="46">
        <f t="shared" ref="CR8:DA8" si="47">AVERAGE(CP7:CR7)</f>
        <v>3.729695768183805E-2</v>
      </c>
      <c r="CS8" s="46">
        <f t="shared" si="47"/>
        <v>3.4293218312980267E-2</v>
      </c>
      <c r="CT8" s="46">
        <f t="shared" si="47"/>
        <v>2.7773749651374319E-2</v>
      </c>
      <c r="CU8" s="46">
        <f t="shared" si="47"/>
        <v>2.3178496340179506E-2</v>
      </c>
      <c r="CV8" s="46">
        <f t="shared" si="47"/>
        <v>2.2942562480159839E-2</v>
      </c>
      <c r="CW8" s="46">
        <f t="shared" si="47"/>
        <v>2.9013790876524892E-2</v>
      </c>
      <c r="CX8" s="46">
        <f t="shared" si="47"/>
        <v>3.0654633994239584E-2</v>
      </c>
      <c r="CY8" s="46">
        <f t="shared" si="47"/>
        <v>3.4341435975076773E-2</v>
      </c>
      <c r="CZ8" s="46">
        <f t="shared" si="47"/>
        <v>2.9808258611211835E-2</v>
      </c>
      <c r="DA8" s="46">
        <f t="shared" si="47"/>
        <v>3.0044546068623761E-2</v>
      </c>
      <c r="DB8" s="46">
        <f t="shared" ref="DB8:DP8" si="48">AVERAGE(CZ7:DB7)</f>
        <v>2.797377804217312E-2</v>
      </c>
      <c r="DC8" s="46">
        <f t="shared" si="48"/>
        <v>2.6258470491289081E-2</v>
      </c>
      <c r="DD8" s="46">
        <f t="shared" si="48"/>
        <v>2.4574200913377992E-2</v>
      </c>
      <c r="DE8" s="46">
        <f t="shared" si="48"/>
        <v>2.2863216754145599E-2</v>
      </c>
      <c r="DF8" s="46">
        <f t="shared" si="48"/>
        <v>3.1424712303459112E-2</v>
      </c>
      <c r="DG8" s="46">
        <f t="shared" si="48"/>
        <v>3.3890536026891516E-2</v>
      </c>
      <c r="DH8" s="46">
        <f t="shared" si="48"/>
        <v>3.3247736651928629E-2</v>
      </c>
      <c r="DI8" s="46">
        <f t="shared" si="48"/>
        <v>2.244472046787856E-2</v>
      </c>
      <c r="DJ8" s="46">
        <f t="shared" si="48"/>
        <v>3.1724751470903256E-2</v>
      </c>
      <c r="DK8" s="46">
        <f t="shared" si="48"/>
        <v>3.3240269816717162E-2</v>
      </c>
      <c r="DL8" s="46">
        <f t="shared" si="48"/>
        <v>3.8782881974428508E-2</v>
      </c>
      <c r="DM8" s="46">
        <f t="shared" si="48"/>
        <v>3.1621531698702111E-2</v>
      </c>
      <c r="DN8" s="46">
        <f t="shared" si="48"/>
        <v>3.6354461094869915E-2</v>
      </c>
      <c r="DO8" s="46">
        <f t="shared" si="48"/>
        <v>3.8025370692033787E-2</v>
      </c>
      <c r="DP8" s="46">
        <f t="shared" si="48"/>
        <v>3.4366588985236333E-2</v>
      </c>
      <c r="DQ8" s="45"/>
      <c r="DR8" s="52">
        <v>5</v>
      </c>
      <c r="DS8" s="53">
        <v>9.7999999999999997E-3</v>
      </c>
      <c r="DT8" s="53">
        <v>1.2800000000000001E-2</v>
      </c>
    </row>
    <row r="9" spans="1:124" x14ac:dyDescent="0.35">
      <c r="A9" s="47">
        <v>43922</v>
      </c>
      <c r="B9" s="12">
        <v>35443379.209999986</v>
      </c>
      <c r="C9" s="69">
        <f>(_xlfn.DAYS('Capa Final'!$C$3,'Razões de Garantia'!A9)/30)-1</f>
        <v>57.866666666666667</v>
      </c>
      <c r="D9" s="69" t="str">
        <f t="shared" si="6"/>
        <v>Sim</v>
      </c>
      <c r="E9" s="43"/>
      <c r="F9" s="37" t="s">
        <v>139</v>
      </c>
      <c r="G9" s="46" t="s">
        <v>122</v>
      </c>
      <c r="H9" s="46" t="str">
        <f t="shared" ref="H9:AM9" si="49">IF(H7&gt;VLOOKUP(H4,$DR$3:$DT$75,3,0),"Gatilho atingido","Gatilho não atingido")</f>
        <v>Gatilho não atingido</v>
      </c>
      <c r="I9" s="46" t="str">
        <f t="shared" si="49"/>
        <v>Gatilho não atingido</v>
      </c>
      <c r="J9" s="46" t="str">
        <f t="shared" si="49"/>
        <v>Gatilho não atingido</v>
      </c>
      <c r="K9" s="46" t="str">
        <f t="shared" si="49"/>
        <v>Gatilho não atingido</v>
      </c>
      <c r="L9" s="46" t="str">
        <f t="shared" si="49"/>
        <v>Gatilho não atingido</v>
      </c>
      <c r="M9" s="46" t="str">
        <f t="shared" si="49"/>
        <v>Gatilho não atingido</v>
      </c>
      <c r="N9" s="46" t="str">
        <f t="shared" si="49"/>
        <v>Gatilho não atingido</v>
      </c>
      <c r="O9" s="46" t="str">
        <f t="shared" si="49"/>
        <v>Gatilho não atingido</v>
      </c>
      <c r="P9" s="46" t="str">
        <f t="shared" si="49"/>
        <v>Gatilho não atingido</v>
      </c>
      <c r="Q9" s="46" t="str">
        <f t="shared" si="49"/>
        <v>Gatilho não atingido</v>
      </c>
      <c r="R9" s="46" t="str">
        <f t="shared" si="49"/>
        <v>Gatilho não atingido</v>
      </c>
      <c r="S9" s="46" t="str">
        <f t="shared" si="49"/>
        <v>Gatilho não atingido</v>
      </c>
      <c r="T9" s="46" t="str">
        <f t="shared" si="49"/>
        <v>Gatilho não atingido</v>
      </c>
      <c r="U9" s="46" t="str">
        <f t="shared" si="49"/>
        <v>Gatilho não atingido</v>
      </c>
      <c r="V9" s="46" t="str">
        <f t="shared" si="49"/>
        <v>Gatilho não atingido</v>
      </c>
      <c r="W9" s="46" t="str">
        <f t="shared" si="49"/>
        <v>Gatilho não atingido</v>
      </c>
      <c r="X9" s="46" t="str">
        <f t="shared" si="49"/>
        <v>Gatilho não atingido</v>
      </c>
      <c r="Y9" s="46" t="str">
        <f t="shared" si="49"/>
        <v>Gatilho não atingido</v>
      </c>
      <c r="Z9" s="46" t="str">
        <f t="shared" si="49"/>
        <v>Gatilho não atingido</v>
      </c>
      <c r="AA9" s="46" t="str">
        <f t="shared" si="49"/>
        <v>Gatilho não atingido</v>
      </c>
      <c r="AB9" s="46" t="str">
        <f t="shared" si="49"/>
        <v>Gatilho não atingido</v>
      </c>
      <c r="AC9" s="46" t="str">
        <f t="shared" si="49"/>
        <v>Gatilho não atingido</v>
      </c>
      <c r="AD9" s="46" t="str">
        <f t="shared" si="49"/>
        <v>Gatilho não atingido</v>
      </c>
      <c r="AE9" s="46" t="str">
        <f t="shared" si="49"/>
        <v>Gatilho não atingido</v>
      </c>
      <c r="AF9" s="46" t="str">
        <f t="shared" si="49"/>
        <v>Gatilho não atingido</v>
      </c>
      <c r="AG9" s="46" t="str">
        <f t="shared" si="49"/>
        <v>Gatilho não atingido</v>
      </c>
      <c r="AH9" s="46" t="str">
        <f t="shared" si="49"/>
        <v>Gatilho não atingido</v>
      </c>
      <c r="AI9" s="46" t="str">
        <f t="shared" si="49"/>
        <v>Gatilho não atingido</v>
      </c>
      <c r="AJ9" s="46" t="str">
        <f t="shared" si="49"/>
        <v>Gatilho não atingido</v>
      </c>
      <c r="AK9" s="46" t="str">
        <f t="shared" si="49"/>
        <v>Gatilho não atingido</v>
      </c>
      <c r="AL9" s="46" t="str">
        <f t="shared" si="49"/>
        <v>Gatilho não atingido</v>
      </c>
      <c r="AM9" s="46" t="str">
        <f t="shared" si="49"/>
        <v>Gatilho não atingido</v>
      </c>
      <c r="AN9" s="46" t="str">
        <f t="shared" ref="AN9:BN9" si="50">IF(AN7&gt;VLOOKUP(AN4,$DR$3:$DT$75,3,0),"Gatilho atingido","Gatilho não atingido")</f>
        <v>Gatilho não atingido</v>
      </c>
      <c r="AO9" s="46" t="str">
        <f t="shared" si="50"/>
        <v>Gatilho não atingido</v>
      </c>
      <c r="AP9" s="46" t="str">
        <f t="shared" si="50"/>
        <v>Gatilho não atingido</v>
      </c>
      <c r="AQ9" s="46" t="str">
        <f t="shared" si="50"/>
        <v>Gatilho não atingido</v>
      </c>
      <c r="AR9" s="46" t="str">
        <f t="shared" si="50"/>
        <v>Gatilho não atingido</v>
      </c>
      <c r="AS9" s="46" t="str">
        <f t="shared" si="50"/>
        <v>Gatilho não atingido</v>
      </c>
      <c r="AT9" s="46" t="str">
        <f t="shared" si="50"/>
        <v>Gatilho não atingido</v>
      </c>
      <c r="AU9" s="46" t="str">
        <f t="shared" si="50"/>
        <v>Gatilho não atingido</v>
      </c>
      <c r="AV9" s="46" t="str">
        <f t="shared" si="50"/>
        <v>Gatilho não atingido</v>
      </c>
      <c r="AW9" s="46" t="str">
        <f t="shared" si="50"/>
        <v>Gatilho não atingido</v>
      </c>
      <c r="AX9" s="46" t="str">
        <f t="shared" si="50"/>
        <v>Gatilho não atingido</v>
      </c>
      <c r="AY9" s="46" t="str">
        <f t="shared" si="50"/>
        <v>Gatilho não atingido</v>
      </c>
      <c r="AZ9" s="46" t="str">
        <f t="shared" si="50"/>
        <v>Gatilho não atingido</v>
      </c>
      <c r="BA9" s="46" t="str">
        <f t="shared" si="50"/>
        <v>Gatilho não atingido</v>
      </c>
      <c r="BB9" s="46" t="str">
        <f t="shared" si="50"/>
        <v>Gatilho não atingido</v>
      </c>
      <c r="BC9" s="46" t="str">
        <f t="shared" si="50"/>
        <v>Gatilho não atingido</v>
      </c>
      <c r="BD9" s="46" t="str">
        <f t="shared" si="50"/>
        <v>Gatilho não atingido</v>
      </c>
      <c r="BE9" s="46" t="str">
        <f t="shared" si="50"/>
        <v>Gatilho não atingido</v>
      </c>
      <c r="BF9" s="46" t="str">
        <f t="shared" si="50"/>
        <v>Gatilho não atingido</v>
      </c>
      <c r="BG9" s="46" t="str">
        <f t="shared" si="50"/>
        <v>Gatilho não atingido</v>
      </c>
      <c r="BH9" s="46" t="str">
        <f t="shared" si="50"/>
        <v>Gatilho não atingido</v>
      </c>
      <c r="BI9" s="46" t="str">
        <f t="shared" si="50"/>
        <v>Gatilho não atingido</v>
      </c>
      <c r="BJ9" s="46" t="str">
        <f t="shared" si="50"/>
        <v>Gatilho não atingido</v>
      </c>
      <c r="BK9" s="46" t="str">
        <f t="shared" si="50"/>
        <v>Gatilho não atingido</v>
      </c>
      <c r="BL9" s="46" t="str">
        <f t="shared" si="50"/>
        <v>Gatilho não atingido</v>
      </c>
      <c r="BM9" s="46" t="str">
        <f t="shared" si="50"/>
        <v>Gatilho não atingido</v>
      </c>
      <c r="BN9" s="46" t="str">
        <f t="shared" si="50"/>
        <v>Gatilho não atingido</v>
      </c>
      <c r="BO9" s="46" t="str">
        <f t="shared" ref="BO9:BP9" si="51">IF(BO7&gt;VLOOKUP(BO4,$DR$3:$DT$75,3,0),"Gatilho atingido","Gatilho não atingido")</f>
        <v>Gatilho não atingido</v>
      </c>
      <c r="BP9" s="46" t="str">
        <f t="shared" si="51"/>
        <v>Gatilho não atingido</v>
      </c>
      <c r="BQ9" s="46" t="str">
        <f t="shared" ref="BQ9" si="52">IF(BQ7&gt;VLOOKUP(BQ4,$DR$3:$DT$75,3,0),"Gatilho atingido","Gatilho não atingido")</f>
        <v>Gatilho não atingido</v>
      </c>
      <c r="BR9" s="46"/>
      <c r="BS9" s="37" t="s">
        <v>131</v>
      </c>
      <c r="BT9" s="46" t="s">
        <v>122</v>
      </c>
      <c r="BU9" s="46" t="s">
        <v>122</v>
      </c>
      <c r="BV9" s="46" t="s">
        <v>122</v>
      </c>
      <c r="BW9" s="46" t="str">
        <f>IF('Razões de Garantia'!BW8&gt;=5.25%,"Gatilho atingido","Gatilho não atingido")</f>
        <v>Gatilho não atingido</v>
      </c>
      <c r="BX9" s="46" t="str">
        <f>IF('Razões de Garantia'!BX8&gt;=5.25%,"Gatilho atingido","Gatilho não atingido")</f>
        <v>Gatilho não atingido</v>
      </c>
      <c r="BY9" s="46" t="str">
        <f>IF('Razões de Garantia'!BY8&gt;=5.25%,"Gatilho atingido","Gatilho não atingido")</f>
        <v>Gatilho não atingido</v>
      </c>
      <c r="BZ9" s="46" t="str">
        <f>IF('Razões de Garantia'!BZ8&gt;=5.25%,"Gatilho atingido","Gatilho não atingido")</f>
        <v>Gatilho não atingido</v>
      </c>
      <c r="CA9" s="46" t="str">
        <f>IF('Razões de Garantia'!CA8&gt;=5.25%,"Gatilho atingido","Gatilho não atingido")</f>
        <v>Gatilho não atingido</v>
      </c>
      <c r="CB9" s="46" t="str">
        <f>IF('Razões de Garantia'!CB8&gt;=5.25%,"Gatilho atingido","Gatilho não atingido")</f>
        <v>Gatilho não atingido</v>
      </c>
      <c r="CC9" s="46" t="str">
        <f>IF('Razões de Garantia'!CC8&gt;=5.25%,"Gatilho atingido","Gatilho não atingido")</f>
        <v>Gatilho não atingido</v>
      </c>
      <c r="CD9" s="46" t="str">
        <f>IF('Razões de Garantia'!CD8&gt;=5.25%,"Gatilho atingido","Gatilho não atingido")</f>
        <v>Gatilho não atingido</v>
      </c>
      <c r="CE9" s="46" t="str">
        <f>IF('Razões de Garantia'!CE8&gt;=5.25%,"Gatilho atingido","Gatilho não atingido")</f>
        <v>Gatilho não atingido</v>
      </c>
      <c r="CF9" s="46" t="str">
        <f>IF('Razões de Garantia'!CF8&gt;=5.25%,"Gatilho atingido","Gatilho não atingido")</f>
        <v>Gatilho não atingido</v>
      </c>
      <c r="CG9" s="46" t="str">
        <f>IF('Razões de Garantia'!CG8&gt;=5.25%,"Gatilho atingido","Gatilho não atingido")</f>
        <v>Gatilho não atingido</v>
      </c>
      <c r="CH9" s="46" t="str">
        <f>IF('Razões de Garantia'!CH8&gt;=5.25%,"Gatilho atingido","Gatilho não atingido")</f>
        <v>Gatilho não atingido</v>
      </c>
      <c r="CI9" s="46" t="str">
        <f>IF('Razões de Garantia'!CI8&gt;=5.25%,"Gatilho atingido","Gatilho não atingido")</f>
        <v>Gatilho não atingido</v>
      </c>
      <c r="CJ9" s="46" t="str">
        <f>IF('Razões de Garantia'!CJ8&gt;=5.25%,"Gatilho atingido","Gatilho não atingido")</f>
        <v>Gatilho não atingido</v>
      </c>
      <c r="CK9" s="46" t="str">
        <f>IF('Razões de Garantia'!CK8&gt;=5.25%,"Gatilho atingido","Gatilho não atingido")</f>
        <v>Gatilho não atingido</v>
      </c>
      <c r="CL9" s="46" t="str">
        <f>IF('Razões de Garantia'!CL8&gt;=5.25%,"Gatilho atingido","Gatilho não atingido")</f>
        <v>Gatilho não atingido</v>
      </c>
      <c r="CM9" s="46" t="str">
        <f>IF('Razões de Garantia'!CM8&gt;=5.25%,"Gatilho atingido","Gatilho não atingido")</f>
        <v>Gatilho não atingido</v>
      </c>
      <c r="CN9" s="46" t="str">
        <f>IF('Razões de Garantia'!CN8&gt;=5.25%,"Gatilho atingido","Gatilho não atingido")</f>
        <v>Gatilho não atingido</v>
      </c>
      <c r="CO9" s="46" t="str">
        <f>IF('Razões de Garantia'!CO8&gt;=5.25%,"Gatilho atingido","Gatilho não atingido")</f>
        <v>Gatilho não atingido</v>
      </c>
      <c r="CP9" s="46" t="str">
        <f>IF('Razões de Garantia'!CP8&gt;=5.25%,"Gatilho atingido","Gatilho não atingido")</f>
        <v>Gatilho não atingido</v>
      </c>
      <c r="CQ9" s="46" t="str">
        <f>IF('Razões de Garantia'!CQ8&gt;=5.25%,"Gatilho atingido","Gatilho não atingido")</f>
        <v>Gatilho não atingido</v>
      </c>
      <c r="CR9" s="46" t="str">
        <f>IF('Razões de Garantia'!CR8&gt;=5.25%,"Gatilho atingido","Gatilho não atingido")</f>
        <v>Gatilho não atingido</v>
      </c>
      <c r="CS9" s="46" t="str">
        <f>IF('Razões de Garantia'!CS8&gt;=5.25%,"Gatilho atingido","Gatilho não atingido")</f>
        <v>Gatilho não atingido</v>
      </c>
      <c r="CT9" s="46" t="str">
        <f>IF('Razões de Garantia'!CT8&gt;=5.25%,"Gatilho atingido","Gatilho não atingido")</f>
        <v>Gatilho não atingido</v>
      </c>
      <c r="CU9" s="46" t="str">
        <f>IF('Razões de Garantia'!CU8&gt;=5.25%,"Gatilho atingido","Gatilho não atingido")</f>
        <v>Gatilho não atingido</v>
      </c>
      <c r="CV9" s="46" t="str">
        <f>IF('Razões de Garantia'!CV8&gt;=5.25%,"Gatilho atingido","Gatilho não atingido")</f>
        <v>Gatilho não atingido</v>
      </c>
      <c r="CW9" s="46" t="str">
        <f>IF('Razões de Garantia'!CW8&gt;=5.25%,"Gatilho atingido","Gatilho não atingido")</f>
        <v>Gatilho não atingido</v>
      </c>
      <c r="CX9" s="46" t="str">
        <f>IF('Razões de Garantia'!CX8&gt;=5.25%,"Gatilho atingido","Gatilho não atingido")</f>
        <v>Gatilho não atingido</v>
      </c>
      <c r="CY9" s="46" t="str">
        <f>IF('Razões de Garantia'!CY8&gt;=5.25%,"Gatilho atingido","Gatilho não atingido")</f>
        <v>Gatilho não atingido</v>
      </c>
      <c r="CZ9" s="46" t="str">
        <f>IF('Razões de Garantia'!CZ8&gt;=5.25%,"Gatilho atingido","Gatilho não atingido")</f>
        <v>Gatilho não atingido</v>
      </c>
      <c r="DA9" s="46" t="str">
        <f>IF('Razões de Garantia'!DA8&gt;=5.25%,"Gatilho atingido","Gatilho não atingido")</f>
        <v>Gatilho não atingido</v>
      </c>
      <c r="DB9" s="46" t="str">
        <f>IF('Razões de Garantia'!DB8&gt;=5.25%,"Gatilho atingido","Gatilho não atingido")</f>
        <v>Gatilho não atingido</v>
      </c>
      <c r="DC9" s="46" t="str">
        <f>IF('Razões de Garantia'!DC8&gt;=5.25%,"Gatilho atingido","Gatilho não atingido")</f>
        <v>Gatilho não atingido</v>
      </c>
      <c r="DD9" s="46" t="str">
        <f>IF('Razões de Garantia'!DD8&gt;=5.25%,"Gatilho atingido","Gatilho não atingido")</f>
        <v>Gatilho não atingido</v>
      </c>
      <c r="DE9" s="46" t="str">
        <f>IF('Razões de Garantia'!DE8&gt;=5.25%,"Gatilho atingido","Gatilho não atingido")</f>
        <v>Gatilho não atingido</v>
      </c>
      <c r="DF9" s="46" t="str">
        <f>IF('Razões de Garantia'!DF8&gt;=5.25%,"Gatilho atingido","Gatilho não atingido")</f>
        <v>Gatilho não atingido</v>
      </c>
      <c r="DG9" s="46" t="str">
        <f>IF('Razões de Garantia'!DG8&gt;=5.25%,"Gatilho atingido","Gatilho não atingido")</f>
        <v>Gatilho não atingido</v>
      </c>
      <c r="DH9" s="46" t="str">
        <f>IF('Razões de Garantia'!DH8&gt;=5.25%,"Gatilho atingido","Gatilho não atingido")</f>
        <v>Gatilho não atingido</v>
      </c>
      <c r="DI9" s="46" t="str">
        <f>IF('Razões de Garantia'!DI8&gt;=5.25%,"Gatilho atingido","Gatilho não atingido")</f>
        <v>Gatilho não atingido</v>
      </c>
      <c r="DJ9" s="46" t="str">
        <f>IF('Razões de Garantia'!DJ8&gt;=5.25%,"Gatilho atingido","Gatilho não atingido")</f>
        <v>Gatilho não atingido</v>
      </c>
      <c r="DK9" s="46" t="str">
        <f>IF('Razões de Garantia'!DK8&gt;=5.25%,"Gatilho atingido","Gatilho não atingido")</f>
        <v>Gatilho não atingido</v>
      </c>
      <c r="DL9" s="46" t="str">
        <f>IF('Razões de Garantia'!DL8&gt;=5.25%,"Gatilho atingido","Gatilho não atingido")</f>
        <v>Gatilho não atingido</v>
      </c>
      <c r="DM9" s="46" t="str">
        <f>IF('Razões de Garantia'!DM8&gt;=5.25%,"Gatilho atingido","Gatilho não atingido")</f>
        <v>Gatilho não atingido</v>
      </c>
      <c r="DN9" s="46" t="str">
        <f>IF('Razões de Garantia'!DN8&gt;=5.25%,"Gatilho atingido","Gatilho não atingido")</f>
        <v>Gatilho não atingido</v>
      </c>
      <c r="DO9" s="46" t="str">
        <f>IF('Razões de Garantia'!DO8&gt;=5.25%,"Gatilho atingido","Gatilho não atingido")</f>
        <v>Gatilho não atingido</v>
      </c>
      <c r="DP9" s="46" t="str">
        <f>IF('Razões de Garantia'!DP8&gt;=5.25%,"Gatilho atingido","Gatilho não atingido")</f>
        <v>Gatilho não atingido</v>
      </c>
      <c r="DQ9" s="45"/>
      <c r="DR9" s="52">
        <v>6</v>
      </c>
      <c r="DS9" s="53">
        <v>1.2E-2</v>
      </c>
      <c r="DT9" s="53">
        <v>1.5599999999999999E-2</v>
      </c>
    </row>
    <row r="10" spans="1:124" x14ac:dyDescent="0.35">
      <c r="A10" s="47">
        <v>43952</v>
      </c>
      <c r="B10" s="12">
        <v>114959987.07000007</v>
      </c>
      <c r="C10" s="69">
        <f>(_xlfn.DAYS('Capa Final'!$C$3,'Razões de Garantia'!A10)/30)-1</f>
        <v>56.866666666666667</v>
      </c>
      <c r="D10" s="69" t="str">
        <f t="shared" si="6"/>
        <v>Sim</v>
      </c>
      <c r="E10" s="43"/>
      <c r="F10" s="13"/>
      <c r="G10" s="20"/>
      <c r="H10" s="20"/>
      <c r="BS10" s="37" t="s">
        <v>132</v>
      </c>
      <c r="BT10" s="46" t="s">
        <v>122</v>
      </c>
      <c r="BU10" s="46" t="s">
        <v>122</v>
      </c>
      <c r="BV10" s="46" t="s">
        <v>122</v>
      </c>
      <c r="BW10" s="46" t="str">
        <f>IF('Razões de Garantia'!BW8&gt;=6.5%,"Gatilho atingido","Gatilho não atingido")</f>
        <v>Gatilho não atingido</v>
      </c>
      <c r="BX10" s="46" t="str">
        <f>IF('Razões de Garantia'!BX8&gt;=6.5%,"Gatilho atingido","Gatilho não atingido")</f>
        <v>Gatilho não atingido</v>
      </c>
      <c r="BY10" s="46" t="str">
        <f>IF('Razões de Garantia'!BY8&gt;=6.5%,"Gatilho atingido","Gatilho não atingido")</f>
        <v>Gatilho não atingido</v>
      </c>
      <c r="BZ10" s="46" t="str">
        <f>IF('Razões de Garantia'!BZ8&gt;=6.5%,"Gatilho atingido","Gatilho não atingido")</f>
        <v>Gatilho não atingido</v>
      </c>
      <c r="CA10" s="46" t="str">
        <f>IF('Razões de Garantia'!CA8&gt;=6.5%,"Gatilho atingido","Gatilho não atingido")</f>
        <v>Gatilho não atingido</v>
      </c>
      <c r="CB10" s="46" t="str">
        <f>IF('Razões de Garantia'!CB8&gt;=6.5%,"Gatilho atingido","Gatilho não atingido")</f>
        <v>Gatilho não atingido</v>
      </c>
      <c r="CC10" s="46" t="str">
        <f>IF('Razões de Garantia'!CC8&gt;=6.5%,"Gatilho atingido","Gatilho não atingido")</f>
        <v>Gatilho não atingido</v>
      </c>
      <c r="CD10" s="46" t="str">
        <f>IF('Razões de Garantia'!CD8&gt;=6.5%,"Gatilho atingido","Gatilho não atingido")</f>
        <v>Gatilho não atingido</v>
      </c>
      <c r="CE10" s="46" t="str">
        <f>IF('Razões de Garantia'!CE8&gt;=6.5%,"Gatilho atingido","Gatilho não atingido")</f>
        <v>Gatilho não atingido</v>
      </c>
      <c r="CF10" s="46" t="str">
        <f>IF('Razões de Garantia'!CF8&gt;=6.5%,"Gatilho atingido","Gatilho não atingido")</f>
        <v>Gatilho não atingido</v>
      </c>
      <c r="CG10" s="46" t="str">
        <f>IF('Razões de Garantia'!CG8&gt;=6.5%,"Gatilho atingido","Gatilho não atingido")</f>
        <v>Gatilho não atingido</v>
      </c>
      <c r="CH10" s="46" t="str">
        <f>IF('Razões de Garantia'!CH8&gt;=6.5%,"Gatilho atingido","Gatilho não atingido")</f>
        <v>Gatilho não atingido</v>
      </c>
      <c r="CI10" s="46" t="str">
        <f>IF('Razões de Garantia'!CI8&gt;=6.5%,"Gatilho atingido","Gatilho não atingido")</f>
        <v>Gatilho não atingido</v>
      </c>
      <c r="CJ10" s="46" t="str">
        <f>IF('Razões de Garantia'!CJ8&gt;=6.5%,"Gatilho atingido","Gatilho não atingido")</f>
        <v>Gatilho não atingido</v>
      </c>
      <c r="CK10" s="46" t="str">
        <f>IF('Razões de Garantia'!CK8&gt;=6.5%,"Gatilho atingido","Gatilho não atingido")</f>
        <v>Gatilho não atingido</v>
      </c>
      <c r="CL10" s="46" t="str">
        <f>IF('Razões de Garantia'!CL8&gt;=6.5%,"Gatilho atingido","Gatilho não atingido")</f>
        <v>Gatilho não atingido</v>
      </c>
      <c r="CM10" s="46" t="str">
        <f>IF('Razões de Garantia'!CM8&gt;=6.5%,"Gatilho atingido","Gatilho não atingido")</f>
        <v>Gatilho não atingido</v>
      </c>
      <c r="CN10" s="46" t="str">
        <f>IF('Razões de Garantia'!CN8&gt;=6.5%,"Gatilho atingido","Gatilho não atingido")</f>
        <v>Gatilho não atingido</v>
      </c>
      <c r="CO10" s="46" t="str">
        <f>IF('Razões de Garantia'!CO8&gt;=6.5%,"Gatilho atingido","Gatilho não atingido")</f>
        <v>Gatilho não atingido</v>
      </c>
      <c r="CP10" s="46" t="str">
        <f>IF('Razões de Garantia'!CP8&gt;=6.5%,"Gatilho atingido","Gatilho não atingido")</f>
        <v>Gatilho não atingido</v>
      </c>
      <c r="CQ10" s="46" t="str">
        <f>IF('Razões de Garantia'!CQ8&gt;=6.5%,"Gatilho atingido","Gatilho não atingido")</f>
        <v>Gatilho não atingido</v>
      </c>
      <c r="CR10" s="46" t="str">
        <f>IF('Razões de Garantia'!CR8&gt;=6.5%,"Gatilho atingido","Gatilho não atingido")</f>
        <v>Gatilho não atingido</v>
      </c>
      <c r="CS10" s="46" t="str">
        <f>IF('Razões de Garantia'!CS8&gt;=6.5%,"Gatilho atingido","Gatilho não atingido")</f>
        <v>Gatilho não atingido</v>
      </c>
      <c r="CT10" s="46" t="str">
        <f>IF('Razões de Garantia'!CT8&gt;=6.5%,"Gatilho atingido","Gatilho não atingido")</f>
        <v>Gatilho não atingido</v>
      </c>
      <c r="CU10" s="46" t="str">
        <f>IF('Razões de Garantia'!CU8&gt;=6.5%,"Gatilho atingido","Gatilho não atingido")</f>
        <v>Gatilho não atingido</v>
      </c>
      <c r="CV10" s="46" t="str">
        <f>IF('Razões de Garantia'!CV8&gt;=6.5%,"Gatilho atingido","Gatilho não atingido")</f>
        <v>Gatilho não atingido</v>
      </c>
      <c r="CW10" s="46" t="str">
        <f>IF('Razões de Garantia'!CW8&gt;=6.5%,"Gatilho atingido","Gatilho não atingido")</f>
        <v>Gatilho não atingido</v>
      </c>
      <c r="CX10" s="46" t="str">
        <f>IF('Razões de Garantia'!CX8&gt;=6.5%,"Gatilho atingido","Gatilho não atingido")</f>
        <v>Gatilho não atingido</v>
      </c>
      <c r="CY10" s="46" t="str">
        <f>IF('Razões de Garantia'!CY8&gt;=6.5%,"Gatilho atingido","Gatilho não atingido")</f>
        <v>Gatilho não atingido</v>
      </c>
      <c r="CZ10" s="46" t="str">
        <f>IF('Razões de Garantia'!CZ8&gt;=6.5%,"Gatilho atingido","Gatilho não atingido")</f>
        <v>Gatilho não atingido</v>
      </c>
      <c r="DA10" s="46" t="str">
        <f>IF('Razões de Garantia'!DA8&gt;=6.5%,"Gatilho atingido","Gatilho não atingido")</f>
        <v>Gatilho não atingido</v>
      </c>
      <c r="DB10" s="46" t="str">
        <f>IF('Razões de Garantia'!DB8&gt;=6.5%,"Gatilho atingido","Gatilho não atingido")</f>
        <v>Gatilho não atingido</v>
      </c>
      <c r="DC10" s="46" t="str">
        <f>IF('Razões de Garantia'!DC8&gt;=6.5%,"Gatilho atingido","Gatilho não atingido")</f>
        <v>Gatilho não atingido</v>
      </c>
      <c r="DD10" s="46" t="str">
        <f>IF('Razões de Garantia'!DD8&gt;=6.5%,"Gatilho atingido","Gatilho não atingido")</f>
        <v>Gatilho não atingido</v>
      </c>
      <c r="DE10" s="46" t="str">
        <f>IF('Razões de Garantia'!DE8&gt;=6.5%,"Gatilho atingido","Gatilho não atingido")</f>
        <v>Gatilho não atingido</v>
      </c>
      <c r="DF10" s="46" t="str">
        <f>IF('Razões de Garantia'!DF8&gt;=6.5%,"Gatilho atingido","Gatilho não atingido")</f>
        <v>Gatilho não atingido</v>
      </c>
      <c r="DG10" s="46" t="str">
        <f>IF('Razões de Garantia'!DG8&gt;=6.5%,"Gatilho atingido","Gatilho não atingido")</f>
        <v>Gatilho não atingido</v>
      </c>
      <c r="DH10" s="46" t="str">
        <f>IF('Razões de Garantia'!DH8&gt;=6.5%,"Gatilho atingido","Gatilho não atingido")</f>
        <v>Gatilho não atingido</v>
      </c>
      <c r="DI10" s="46" t="str">
        <f>IF('Razões de Garantia'!DI8&gt;=6.5%,"Gatilho atingido","Gatilho não atingido")</f>
        <v>Gatilho não atingido</v>
      </c>
      <c r="DJ10" s="46" t="str">
        <f>IF('Razões de Garantia'!DJ8&gt;=6.5%,"Gatilho atingido","Gatilho não atingido")</f>
        <v>Gatilho não atingido</v>
      </c>
      <c r="DK10" s="46" t="str">
        <f>IF('Razões de Garantia'!DK8&gt;=6.5%,"Gatilho atingido","Gatilho não atingido")</f>
        <v>Gatilho não atingido</v>
      </c>
      <c r="DL10" s="46" t="str">
        <f>IF('Razões de Garantia'!DL8&gt;=6.5%,"Gatilho atingido","Gatilho não atingido")</f>
        <v>Gatilho não atingido</v>
      </c>
      <c r="DM10" s="46" t="str">
        <f>IF('Razões de Garantia'!DM8&gt;=6.5%,"Gatilho atingido","Gatilho não atingido")</f>
        <v>Gatilho não atingido</v>
      </c>
      <c r="DN10" s="46" t="str">
        <f>IF('Razões de Garantia'!DN8&gt;=6.5%,"Gatilho atingido","Gatilho não atingido")</f>
        <v>Gatilho não atingido</v>
      </c>
      <c r="DO10" s="46" t="str">
        <f>IF('Razões de Garantia'!DO8&gt;=6.5%,"Gatilho atingido","Gatilho não atingido")</f>
        <v>Gatilho não atingido</v>
      </c>
      <c r="DP10" s="46" t="str">
        <f>IF('Razões de Garantia'!DP8&gt;=6.5%,"Gatilho atingido","Gatilho não atingido")</f>
        <v>Gatilho não atingido</v>
      </c>
      <c r="DQ10" s="45"/>
      <c r="DR10" s="52">
        <v>7</v>
      </c>
      <c r="DS10" s="53">
        <v>1.43E-2</v>
      </c>
      <c r="DT10" s="53">
        <v>1.84E-2</v>
      </c>
    </row>
    <row r="11" spans="1:124" x14ac:dyDescent="0.35">
      <c r="A11" s="47">
        <v>43983</v>
      </c>
      <c r="B11" s="12">
        <v>77416359.170000106</v>
      </c>
      <c r="C11" s="69">
        <f>(_xlfn.DAYS('Capa Final'!$C$3,'Razões de Garantia'!A11)/30)-1</f>
        <v>55.833333333333336</v>
      </c>
      <c r="D11" s="69" t="str">
        <f t="shared" si="6"/>
        <v>Sim</v>
      </c>
      <c r="E11" s="43"/>
      <c r="F11" s="13"/>
      <c r="G11" s="103" t="s">
        <v>116</v>
      </c>
      <c r="H11" s="103"/>
      <c r="I11" s="103"/>
      <c r="J11" s="103"/>
      <c r="K11" s="103"/>
      <c r="L11" s="103"/>
      <c r="M11" s="103"/>
      <c r="N11" s="103"/>
      <c r="O11" s="103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71"/>
      <c r="BS11" s="37" t="s">
        <v>133</v>
      </c>
      <c r="BT11" s="46" t="s">
        <v>122</v>
      </c>
      <c r="BU11" s="46" t="s">
        <v>122</v>
      </c>
      <c r="BV11" s="46" t="s">
        <v>122</v>
      </c>
      <c r="BW11" s="46" t="str">
        <f>IF('Razões de Garantia'!BW8&gt;=8%,"Gatilho atingido","Gatilho não atingido")</f>
        <v>Gatilho não atingido</v>
      </c>
      <c r="BX11" s="46" t="str">
        <f>IF('Razões de Garantia'!BX8&gt;=8%,"Gatilho atingido","Gatilho não atingido")</f>
        <v>Gatilho não atingido</v>
      </c>
      <c r="BY11" s="46" t="str">
        <f>IF('Razões de Garantia'!BY8&gt;=8%,"Gatilho atingido","Gatilho não atingido")</f>
        <v>Gatilho não atingido</v>
      </c>
      <c r="BZ11" s="46" t="str">
        <f>IF('Razões de Garantia'!BZ8&gt;=8%,"Gatilho atingido","Gatilho não atingido")</f>
        <v>Gatilho não atingido</v>
      </c>
      <c r="CA11" s="46" t="str">
        <f>IF('Razões de Garantia'!CA8&gt;=8%,"Gatilho atingido","Gatilho não atingido")</f>
        <v>Gatilho não atingido</v>
      </c>
      <c r="CB11" s="46" t="str">
        <f>IF('Razões de Garantia'!CB8&gt;=8%,"Gatilho atingido","Gatilho não atingido")</f>
        <v>Gatilho não atingido</v>
      </c>
      <c r="CC11" s="46" t="str">
        <f>IF('Razões de Garantia'!CC8&gt;=8%,"Gatilho atingido","Gatilho não atingido")</f>
        <v>Gatilho não atingido</v>
      </c>
      <c r="CD11" s="46" t="str">
        <f>IF('Razões de Garantia'!CD8&gt;=8%,"Gatilho atingido","Gatilho não atingido")</f>
        <v>Gatilho não atingido</v>
      </c>
      <c r="CE11" s="46" t="str">
        <f>IF('Razões de Garantia'!CE8&gt;=8%,"Gatilho atingido","Gatilho não atingido")</f>
        <v>Gatilho não atingido</v>
      </c>
      <c r="CF11" s="46" t="str">
        <f>IF('Razões de Garantia'!CF8&gt;=8%,"Gatilho atingido","Gatilho não atingido")</f>
        <v>Gatilho não atingido</v>
      </c>
      <c r="CG11" s="46" t="str">
        <f>IF('Razões de Garantia'!CG8&gt;=8%,"Gatilho atingido","Gatilho não atingido")</f>
        <v>Gatilho não atingido</v>
      </c>
      <c r="CH11" s="46" t="str">
        <f>IF('Razões de Garantia'!CH8&gt;=8%,"Gatilho atingido","Gatilho não atingido")</f>
        <v>Gatilho não atingido</v>
      </c>
      <c r="CI11" s="46" t="str">
        <f>IF('Razões de Garantia'!CI8&gt;=8%,"Gatilho atingido","Gatilho não atingido")</f>
        <v>Gatilho não atingido</v>
      </c>
      <c r="CJ11" s="46" t="str">
        <f>IF('Razões de Garantia'!CJ8&gt;=8%,"Gatilho atingido","Gatilho não atingido")</f>
        <v>Gatilho não atingido</v>
      </c>
      <c r="CK11" s="46" t="str">
        <f>IF('Razões de Garantia'!CK8&gt;=8%,"Gatilho atingido","Gatilho não atingido")</f>
        <v>Gatilho não atingido</v>
      </c>
      <c r="CL11" s="46" t="str">
        <f>IF('Razões de Garantia'!CL8&gt;=8%,"Gatilho atingido","Gatilho não atingido")</f>
        <v>Gatilho não atingido</v>
      </c>
      <c r="CM11" s="46" t="str">
        <f>IF('Razões de Garantia'!CM8&gt;=8%,"Gatilho atingido","Gatilho não atingido")</f>
        <v>Gatilho não atingido</v>
      </c>
      <c r="CN11" s="46" t="str">
        <f>IF('Razões de Garantia'!CN8&gt;=8%,"Gatilho atingido","Gatilho não atingido")</f>
        <v>Gatilho não atingido</v>
      </c>
      <c r="CO11" s="46" t="str">
        <f>IF('Razões de Garantia'!CO8&gt;=8%,"Gatilho atingido","Gatilho não atingido")</f>
        <v>Gatilho não atingido</v>
      </c>
      <c r="CP11" s="46" t="str">
        <f>IF('Razões de Garantia'!CP8&gt;=8%,"Gatilho atingido","Gatilho não atingido")</f>
        <v>Gatilho não atingido</v>
      </c>
      <c r="CQ11" s="46" t="str">
        <f>IF('Razões de Garantia'!CQ8&gt;=8%,"Gatilho atingido","Gatilho não atingido")</f>
        <v>Gatilho não atingido</v>
      </c>
      <c r="CR11" s="46" t="str">
        <f>IF('Razões de Garantia'!CR8&gt;=8%,"Gatilho atingido","Gatilho não atingido")</f>
        <v>Gatilho não atingido</v>
      </c>
      <c r="CS11" s="46" t="str">
        <f>IF('Razões de Garantia'!CS8&gt;=8%,"Gatilho atingido","Gatilho não atingido")</f>
        <v>Gatilho não atingido</v>
      </c>
      <c r="CT11" s="46" t="str">
        <f>IF('Razões de Garantia'!CT8&gt;=8%,"Gatilho atingido","Gatilho não atingido")</f>
        <v>Gatilho não atingido</v>
      </c>
      <c r="CU11" s="46" t="str">
        <f>IF('Razões de Garantia'!CU8&gt;=8%,"Gatilho atingido","Gatilho não atingido")</f>
        <v>Gatilho não atingido</v>
      </c>
      <c r="CV11" s="46" t="str">
        <f>IF('Razões de Garantia'!CV8&gt;=8%,"Gatilho atingido","Gatilho não atingido")</f>
        <v>Gatilho não atingido</v>
      </c>
      <c r="CW11" s="46" t="str">
        <f>IF('Razões de Garantia'!CW8&gt;=8%,"Gatilho atingido","Gatilho não atingido")</f>
        <v>Gatilho não atingido</v>
      </c>
      <c r="CX11" s="46" t="str">
        <f>IF('Razões de Garantia'!CX8&gt;=8%,"Gatilho atingido","Gatilho não atingido")</f>
        <v>Gatilho não atingido</v>
      </c>
      <c r="CY11" s="46" t="str">
        <f>IF('Razões de Garantia'!CY8&gt;=8%,"Gatilho atingido","Gatilho não atingido")</f>
        <v>Gatilho não atingido</v>
      </c>
      <c r="CZ11" s="46" t="str">
        <f>IF('Razões de Garantia'!CZ8&gt;=8%,"Gatilho atingido","Gatilho não atingido")</f>
        <v>Gatilho não atingido</v>
      </c>
      <c r="DA11" s="46" t="str">
        <f>IF('Razões de Garantia'!DA8&gt;=8%,"Gatilho atingido","Gatilho não atingido")</f>
        <v>Gatilho não atingido</v>
      </c>
      <c r="DB11" s="46" t="str">
        <f>IF('Razões de Garantia'!DB8&gt;=8%,"Gatilho atingido","Gatilho não atingido")</f>
        <v>Gatilho não atingido</v>
      </c>
      <c r="DC11" s="46" t="str">
        <f>IF('Razões de Garantia'!DC8&gt;=8%,"Gatilho atingido","Gatilho não atingido")</f>
        <v>Gatilho não atingido</v>
      </c>
      <c r="DD11" s="46" t="str">
        <f>IF('Razões de Garantia'!DD8&gt;=8%,"Gatilho atingido","Gatilho não atingido")</f>
        <v>Gatilho não atingido</v>
      </c>
      <c r="DE11" s="46" t="str">
        <f>IF('Razões de Garantia'!DE8&gt;=8%,"Gatilho atingido","Gatilho não atingido")</f>
        <v>Gatilho não atingido</v>
      </c>
      <c r="DF11" s="46" t="str">
        <f>IF('Razões de Garantia'!DF8&gt;=8%,"Gatilho atingido","Gatilho não atingido")</f>
        <v>Gatilho não atingido</v>
      </c>
      <c r="DG11" s="46" t="str">
        <f>IF('Razões de Garantia'!DG8&gt;=8%,"Gatilho atingido","Gatilho não atingido")</f>
        <v>Gatilho não atingido</v>
      </c>
      <c r="DH11" s="46" t="str">
        <f>IF('Razões de Garantia'!DH8&gt;=8%,"Gatilho atingido","Gatilho não atingido")</f>
        <v>Gatilho não atingido</v>
      </c>
      <c r="DI11" s="46" t="str">
        <f>IF('Razões de Garantia'!DI8&gt;=8%,"Gatilho atingido","Gatilho não atingido")</f>
        <v>Gatilho não atingido</v>
      </c>
      <c r="DJ11" s="46" t="str">
        <f>IF('Razões de Garantia'!DJ8&gt;=8%,"Gatilho atingido","Gatilho não atingido")</f>
        <v>Gatilho não atingido</v>
      </c>
      <c r="DK11" s="46" t="str">
        <f>IF('Razões de Garantia'!DK8&gt;=8%,"Gatilho atingido","Gatilho não atingido")</f>
        <v>Gatilho não atingido</v>
      </c>
      <c r="DL11" s="46" t="str">
        <f>IF('Razões de Garantia'!DL8&gt;=8%,"Gatilho atingido","Gatilho não atingido")</f>
        <v>Gatilho não atingido</v>
      </c>
      <c r="DM11" s="46" t="str">
        <f>IF('Razões de Garantia'!DM8&gt;=8%,"Gatilho atingido","Gatilho não atingido")</f>
        <v>Gatilho não atingido</v>
      </c>
      <c r="DN11" s="46" t="str">
        <f>IF('Razões de Garantia'!DN8&gt;=8%,"Gatilho atingido","Gatilho não atingido")</f>
        <v>Gatilho não atingido</v>
      </c>
      <c r="DO11" s="46" t="str">
        <f>IF('Razões de Garantia'!DO8&gt;=8%,"Gatilho atingido","Gatilho não atingido")</f>
        <v>Gatilho não atingido</v>
      </c>
      <c r="DP11" s="46" t="str">
        <f>IF('Razões de Garantia'!DP8&gt;=8%,"Gatilho atingido","Gatilho não atingido")</f>
        <v>Gatilho não atingido</v>
      </c>
      <c r="DQ11" s="45"/>
      <c r="DR11" s="52">
        <v>8</v>
      </c>
      <c r="DS11" s="53">
        <v>1.6500000000000001E-2</v>
      </c>
      <c r="DT11" s="53">
        <v>2.12E-2</v>
      </c>
    </row>
    <row r="12" spans="1:124" x14ac:dyDescent="0.35">
      <c r="A12" s="47">
        <v>44013</v>
      </c>
      <c r="B12" s="12">
        <v>135156210.66000074</v>
      </c>
      <c r="C12" s="69">
        <f>(_xlfn.DAYS('Capa Final'!$C$3,'Razões de Garantia'!A12)/30)-1</f>
        <v>54.833333333333336</v>
      </c>
      <c r="D12" s="69" t="str">
        <f t="shared" si="6"/>
        <v>Sim</v>
      </c>
      <c r="E12" s="43"/>
      <c r="F12" s="37" t="s">
        <v>121</v>
      </c>
      <c r="G12" s="38">
        <v>43770</v>
      </c>
      <c r="H12" s="38">
        <f t="shared" ref="H12:O12" si="53">EDATE(G12,1)</f>
        <v>43800</v>
      </c>
      <c r="I12" s="38">
        <f t="shared" si="53"/>
        <v>43831</v>
      </c>
      <c r="J12" s="38">
        <f t="shared" si="53"/>
        <v>43862</v>
      </c>
      <c r="K12" s="38">
        <f t="shared" si="53"/>
        <v>43891</v>
      </c>
      <c r="L12" s="38">
        <f t="shared" si="53"/>
        <v>43922</v>
      </c>
      <c r="M12" s="38">
        <f t="shared" si="53"/>
        <v>43952</v>
      </c>
      <c r="N12" s="38">
        <f t="shared" si="53"/>
        <v>43983</v>
      </c>
      <c r="O12" s="38">
        <f t="shared" si="53"/>
        <v>44013</v>
      </c>
      <c r="P12" s="38">
        <f t="shared" ref="P12:U12" si="54">EDATE(O12,1)</f>
        <v>44044</v>
      </c>
      <c r="Q12" s="38">
        <f t="shared" si="54"/>
        <v>44075</v>
      </c>
      <c r="R12" s="38">
        <f t="shared" si="54"/>
        <v>44105</v>
      </c>
      <c r="S12" s="38">
        <f t="shared" si="54"/>
        <v>44136</v>
      </c>
      <c r="T12" s="38">
        <f t="shared" si="54"/>
        <v>44166</v>
      </c>
      <c r="U12" s="38">
        <f t="shared" si="54"/>
        <v>44197</v>
      </c>
      <c r="V12" s="38">
        <f t="shared" ref="V12:BQ12" si="55">EDATE(U12,1)</f>
        <v>44228</v>
      </c>
      <c r="W12" s="38">
        <f t="shared" si="55"/>
        <v>44256</v>
      </c>
      <c r="X12" s="38">
        <f t="shared" si="55"/>
        <v>44287</v>
      </c>
      <c r="Y12" s="38">
        <f t="shared" si="55"/>
        <v>44317</v>
      </c>
      <c r="Z12" s="38">
        <f t="shared" si="55"/>
        <v>44348</v>
      </c>
      <c r="AA12" s="38">
        <f t="shared" si="55"/>
        <v>44378</v>
      </c>
      <c r="AB12" s="38">
        <f t="shared" si="55"/>
        <v>44409</v>
      </c>
      <c r="AC12" s="38">
        <f t="shared" si="55"/>
        <v>44440</v>
      </c>
      <c r="AD12" s="38">
        <f t="shared" si="55"/>
        <v>44470</v>
      </c>
      <c r="AE12" s="38">
        <f t="shared" si="55"/>
        <v>44501</v>
      </c>
      <c r="AF12" s="38">
        <f t="shared" si="55"/>
        <v>44531</v>
      </c>
      <c r="AG12" s="38">
        <f t="shared" si="55"/>
        <v>44562</v>
      </c>
      <c r="AH12" s="38">
        <f t="shared" si="55"/>
        <v>44593</v>
      </c>
      <c r="AI12" s="38">
        <f t="shared" si="55"/>
        <v>44621</v>
      </c>
      <c r="AJ12" s="38">
        <f t="shared" si="55"/>
        <v>44652</v>
      </c>
      <c r="AK12" s="38">
        <f t="shared" si="55"/>
        <v>44682</v>
      </c>
      <c r="AL12" s="38">
        <f t="shared" si="55"/>
        <v>44713</v>
      </c>
      <c r="AM12" s="38">
        <f t="shared" si="55"/>
        <v>44743</v>
      </c>
      <c r="AN12" s="38">
        <f t="shared" si="55"/>
        <v>44774</v>
      </c>
      <c r="AO12" s="38">
        <f t="shared" si="55"/>
        <v>44805</v>
      </c>
      <c r="AP12" s="38">
        <f t="shared" si="55"/>
        <v>44835</v>
      </c>
      <c r="AQ12" s="38">
        <f t="shared" si="55"/>
        <v>44866</v>
      </c>
      <c r="AR12" s="38">
        <f t="shared" si="55"/>
        <v>44896</v>
      </c>
      <c r="AS12" s="38">
        <f t="shared" si="55"/>
        <v>44927</v>
      </c>
      <c r="AT12" s="38">
        <f t="shared" si="55"/>
        <v>44958</v>
      </c>
      <c r="AU12" s="38">
        <f t="shared" si="55"/>
        <v>44986</v>
      </c>
      <c r="AV12" s="38">
        <f t="shared" si="55"/>
        <v>45017</v>
      </c>
      <c r="AW12" s="38">
        <f t="shared" si="55"/>
        <v>45047</v>
      </c>
      <c r="AX12" s="38">
        <f t="shared" si="55"/>
        <v>45078</v>
      </c>
      <c r="AY12" s="38">
        <f t="shared" si="55"/>
        <v>45108</v>
      </c>
      <c r="AZ12" s="38">
        <f t="shared" si="55"/>
        <v>45139</v>
      </c>
      <c r="BA12" s="38">
        <f t="shared" si="55"/>
        <v>45170</v>
      </c>
      <c r="BB12" s="38">
        <f t="shared" si="55"/>
        <v>45200</v>
      </c>
      <c r="BC12" s="38">
        <f t="shared" si="55"/>
        <v>45231</v>
      </c>
      <c r="BD12" s="38">
        <f t="shared" si="55"/>
        <v>45261</v>
      </c>
      <c r="BE12" s="38">
        <f t="shared" si="55"/>
        <v>45292</v>
      </c>
      <c r="BF12" s="38">
        <f t="shared" si="55"/>
        <v>45323</v>
      </c>
      <c r="BG12" s="38">
        <f t="shared" si="55"/>
        <v>45352</v>
      </c>
      <c r="BH12" s="38">
        <f t="shared" si="55"/>
        <v>45383</v>
      </c>
      <c r="BI12" s="38">
        <f t="shared" si="55"/>
        <v>45413</v>
      </c>
      <c r="BJ12" s="38">
        <f t="shared" si="55"/>
        <v>45444</v>
      </c>
      <c r="BK12" s="38">
        <f t="shared" si="55"/>
        <v>45474</v>
      </c>
      <c r="BL12" s="38">
        <f t="shared" si="55"/>
        <v>45505</v>
      </c>
      <c r="BM12" s="38">
        <f t="shared" si="55"/>
        <v>45536</v>
      </c>
      <c r="BN12" s="38">
        <f t="shared" si="55"/>
        <v>45566</v>
      </c>
      <c r="BO12" s="38">
        <f t="shared" si="55"/>
        <v>45597</v>
      </c>
      <c r="BP12" s="38">
        <f t="shared" si="55"/>
        <v>45627</v>
      </c>
      <c r="BQ12" s="38">
        <f t="shared" si="55"/>
        <v>45658</v>
      </c>
      <c r="BR12" s="43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52">
        <v>9</v>
      </c>
      <c r="DS12" s="53">
        <v>1.8800000000000001E-2</v>
      </c>
      <c r="DT12" s="53">
        <v>2.4E-2</v>
      </c>
    </row>
    <row r="13" spans="1:124" x14ac:dyDescent="0.35">
      <c r="A13" s="47">
        <v>44044</v>
      </c>
      <c r="B13" s="12">
        <v>282086747.22000003</v>
      </c>
      <c r="C13" s="69">
        <f>(_xlfn.DAYS('Capa Final'!$C$3,'Razões de Garantia'!A13)/30)-1</f>
        <v>53.8</v>
      </c>
      <c r="D13" s="69" t="str">
        <f t="shared" si="6"/>
        <v>Sim</v>
      </c>
      <c r="E13" s="43"/>
      <c r="F13" s="37" t="s">
        <v>130</v>
      </c>
      <c r="G13" s="50" t="s">
        <v>122</v>
      </c>
      <c r="H13" s="49">
        <v>0</v>
      </c>
      <c r="I13" s="49">
        <f>H13+1</f>
        <v>1</v>
      </c>
      <c r="J13" s="49">
        <f t="shared" ref="J13:O13" si="56">I13+1</f>
        <v>2</v>
      </c>
      <c r="K13" s="49">
        <f t="shared" si="56"/>
        <v>3</v>
      </c>
      <c r="L13" s="49">
        <f t="shared" si="56"/>
        <v>4</v>
      </c>
      <c r="M13" s="49">
        <f t="shared" si="56"/>
        <v>5</v>
      </c>
      <c r="N13" s="49">
        <f t="shared" si="56"/>
        <v>6</v>
      </c>
      <c r="O13" s="49">
        <f t="shared" si="56"/>
        <v>7</v>
      </c>
      <c r="P13" s="49">
        <f t="shared" ref="P13:U13" si="57">O13+1</f>
        <v>8</v>
      </c>
      <c r="Q13" s="49">
        <f t="shared" si="57"/>
        <v>9</v>
      </c>
      <c r="R13" s="49">
        <f t="shared" si="57"/>
        <v>10</v>
      </c>
      <c r="S13" s="49">
        <f t="shared" si="57"/>
        <v>11</v>
      </c>
      <c r="T13" s="49">
        <f t="shared" si="57"/>
        <v>12</v>
      </c>
      <c r="U13" s="49">
        <f t="shared" si="57"/>
        <v>13</v>
      </c>
      <c r="V13" s="49">
        <f t="shared" ref="V13:BQ13" si="58">U13+1</f>
        <v>14</v>
      </c>
      <c r="W13" s="49">
        <f t="shared" si="58"/>
        <v>15</v>
      </c>
      <c r="X13" s="49">
        <f t="shared" si="58"/>
        <v>16</v>
      </c>
      <c r="Y13" s="49">
        <f t="shared" si="58"/>
        <v>17</v>
      </c>
      <c r="Z13" s="49">
        <f t="shared" si="58"/>
        <v>18</v>
      </c>
      <c r="AA13" s="49">
        <f t="shared" si="58"/>
        <v>19</v>
      </c>
      <c r="AB13" s="49">
        <f t="shared" si="58"/>
        <v>20</v>
      </c>
      <c r="AC13" s="49">
        <f t="shared" si="58"/>
        <v>21</v>
      </c>
      <c r="AD13" s="49">
        <f t="shared" si="58"/>
        <v>22</v>
      </c>
      <c r="AE13" s="49">
        <f t="shared" si="58"/>
        <v>23</v>
      </c>
      <c r="AF13" s="49">
        <f t="shared" si="58"/>
        <v>24</v>
      </c>
      <c r="AG13" s="49">
        <f t="shared" si="58"/>
        <v>25</v>
      </c>
      <c r="AH13" s="49">
        <f t="shared" si="58"/>
        <v>26</v>
      </c>
      <c r="AI13" s="49">
        <f t="shared" si="58"/>
        <v>27</v>
      </c>
      <c r="AJ13" s="49">
        <f t="shared" si="58"/>
        <v>28</v>
      </c>
      <c r="AK13" s="49">
        <f t="shared" si="58"/>
        <v>29</v>
      </c>
      <c r="AL13" s="49">
        <f t="shared" si="58"/>
        <v>30</v>
      </c>
      <c r="AM13" s="49">
        <f t="shared" si="58"/>
        <v>31</v>
      </c>
      <c r="AN13" s="49">
        <f t="shared" si="58"/>
        <v>32</v>
      </c>
      <c r="AO13" s="49">
        <f t="shared" si="58"/>
        <v>33</v>
      </c>
      <c r="AP13" s="49">
        <f t="shared" si="58"/>
        <v>34</v>
      </c>
      <c r="AQ13" s="49">
        <f t="shared" si="58"/>
        <v>35</v>
      </c>
      <c r="AR13" s="49">
        <f t="shared" si="58"/>
        <v>36</v>
      </c>
      <c r="AS13" s="49">
        <f t="shared" si="58"/>
        <v>37</v>
      </c>
      <c r="AT13" s="49">
        <f t="shared" si="58"/>
        <v>38</v>
      </c>
      <c r="AU13" s="49">
        <f t="shared" si="58"/>
        <v>39</v>
      </c>
      <c r="AV13" s="49">
        <f t="shared" si="58"/>
        <v>40</v>
      </c>
      <c r="AW13" s="49">
        <f t="shared" si="58"/>
        <v>41</v>
      </c>
      <c r="AX13" s="49">
        <f t="shared" si="58"/>
        <v>42</v>
      </c>
      <c r="AY13" s="49">
        <f t="shared" si="58"/>
        <v>43</v>
      </c>
      <c r="AZ13" s="49">
        <f t="shared" si="58"/>
        <v>44</v>
      </c>
      <c r="BA13" s="49">
        <f t="shared" si="58"/>
        <v>45</v>
      </c>
      <c r="BB13" s="49">
        <f t="shared" si="58"/>
        <v>46</v>
      </c>
      <c r="BC13" s="49">
        <f t="shared" si="58"/>
        <v>47</v>
      </c>
      <c r="BD13" s="49">
        <f t="shared" si="58"/>
        <v>48</v>
      </c>
      <c r="BE13" s="49">
        <f t="shared" si="58"/>
        <v>49</v>
      </c>
      <c r="BF13" s="49">
        <f t="shared" si="58"/>
        <v>50</v>
      </c>
      <c r="BG13" s="49">
        <f t="shared" si="58"/>
        <v>51</v>
      </c>
      <c r="BH13" s="49">
        <f t="shared" si="58"/>
        <v>52</v>
      </c>
      <c r="BI13" s="49">
        <f t="shared" si="58"/>
        <v>53</v>
      </c>
      <c r="BJ13" s="49">
        <f t="shared" si="58"/>
        <v>54</v>
      </c>
      <c r="BK13" s="49">
        <f t="shared" si="58"/>
        <v>55</v>
      </c>
      <c r="BL13" s="49">
        <f t="shared" si="58"/>
        <v>56</v>
      </c>
      <c r="BM13" s="49">
        <f t="shared" si="58"/>
        <v>57</v>
      </c>
      <c r="BN13" s="49">
        <f t="shared" si="58"/>
        <v>58</v>
      </c>
      <c r="BO13" s="49">
        <f t="shared" si="58"/>
        <v>59</v>
      </c>
      <c r="BP13" s="49">
        <f t="shared" si="58"/>
        <v>60</v>
      </c>
      <c r="BQ13" s="49">
        <f t="shared" si="58"/>
        <v>61</v>
      </c>
      <c r="BR13" s="73"/>
      <c r="DR13" s="52">
        <v>10</v>
      </c>
      <c r="DS13" s="53">
        <v>2.1000000000000001E-2</v>
      </c>
      <c r="DT13" s="53">
        <v>2.6800000000000001E-2</v>
      </c>
    </row>
    <row r="14" spans="1:124" x14ac:dyDescent="0.35">
      <c r="A14" s="47">
        <v>44075</v>
      </c>
      <c r="B14" s="12">
        <v>126463923.41</v>
      </c>
      <c r="C14" s="69">
        <f>(_xlfn.DAYS('Capa Final'!$C$3,'Razões de Garantia'!A14)/30)-1</f>
        <v>52.766666666666666</v>
      </c>
      <c r="D14" s="69" t="str">
        <f t="shared" si="6"/>
        <v>Sim</v>
      </c>
      <c r="E14" s="43"/>
      <c r="F14" s="37" t="s">
        <v>60</v>
      </c>
      <c r="G14" s="20" t="s">
        <v>122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4537.2661330000001</v>
      </c>
      <c r="N14" s="20">
        <v>83143.671518000003</v>
      </c>
      <c r="O14" s="20">
        <v>266568.809978</v>
      </c>
      <c r="P14" s="20">
        <v>1455363.9789129999</v>
      </c>
      <c r="Q14" s="20">
        <v>1105754.2990490003</v>
      </c>
      <c r="R14" s="20">
        <v>1355175.5275619992</v>
      </c>
      <c r="S14" s="20">
        <v>1516734.181746</v>
      </c>
      <c r="T14" s="20">
        <v>1309760.4259260001</v>
      </c>
      <c r="U14" s="20">
        <v>1297146.5013449998</v>
      </c>
      <c r="V14" s="20">
        <v>731375.01968000014</v>
      </c>
      <c r="W14" s="20">
        <v>860625.82806799968</v>
      </c>
      <c r="X14" s="20">
        <v>1485768.126892</v>
      </c>
      <c r="Y14" s="20">
        <v>1582971.7890219996</v>
      </c>
      <c r="Z14" s="20">
        <v>1616326.1191309998</v>
      </c>
      <c r="AA14" s="20">
        <v>1697090.1040159995</v>
      </c>
      <c r="AB14" s="20">
        <v>1757513.8703739992</v>
      </c>
      <c r="AC14" s="20">
        <v>1809680.1003240002</v>
      </c>
      <c r="AD14" s="20">
        <v>1869106.0595059996</v>
      </c>
      <c r="AE14" s="20">
        <v>1900639.858734</v>
      </c>
      <c r="AF14" s="20">
        <v>1934345.7346430002</v>
      </c>
      <c r="AG14" s="20">
        <v>1946764.6954299996</v>
      </c>
      <c r="AH14" s="20">
        <v>2018867.0240839999</v>
      </c>
      <c r="AI14" s="20">
        <v>2023500.4446390001</v>
      </c>
      <c r="AJ14" s="20">
        <v>2041724.9207649995</v>
      </c>
      <c r="AK14" s="20">
        <v>2062819.6360630002</v>
      </c>
      <c r="AL14" s="20">
        <v>2084342.3586769993</v>
      </c>
      <c r="AM14" s="20">
        <v>2095732.8370649996</v>
      </c>
      <c r="AN14" s="20">
        <v>2080207.7136929997</v>
      </c>
      <c r="AO14" s="20">
        <v>2092927.7357509993</v>
      </c>
      <c r="AP14" s="20">
        <v>2102402.1743629999</v>
      </c>
      <c r="AQ14" s="20">
        <v>2117397.0356779993</v>
      </c>
      <c r="AR14" s="20">
        <v>2113100.7944360003</v>
      </c>
      <c r="AS14" s="20">
        <v>2138198.7933780001</v>
      </c>
      <c r="AT14" s="20">
        <v>2141152.1633810005</v>
      </c>
      <c r="AU14" s="20">
        <v>2143279.4933879999</v>
      </c>
      <c r="AV14" s="20">
        <v>2156116.725261</v>
      </c>
      <c r="AW14" s="20">
        <v>2155816.9568910003</v>
      </c>
      <c r="AX14" s="20">
        <v>2169249.9462279999</v>
      </c>
      <c r="AY14" s="20">
        <v>2189161.1715750005</v>
      </c>
      <c r="AZ14" s="20">
        <v>2195188.6334589999</v>
      </c>
      <c r="BA14" s="20">
        <v>2221959.6770500005</v>
      </c>
      <c r="BB14" s="20">
        <v>2220204.7089210004</v>
      </c>
      <c r="BC14" s="20">
        <v>2229225.4010070004</v>
      </c>
      <c r="BD14" s="20">
        <v>2229062.9920110004</v>
      </c>
      <c r="BE14" s="20">
        <v>2224639.5261570006</v>
      </c>
      <c r="BF14" s="20">
        <v>2229503.8405730007</v>
      </c>
      <c r="BG14" s="20">
        <v>2229250.6638110001</v>
      </c>
      <c r="BH14" s="20">
        <v>2227821.388367</v>
      </c>
      <c r="BI14" s="20">
        <v>2221593.6290790001</v>
      </c>
      <c r="BJ14" s="20">
        <v>2214739.3574879998</v>
      </c>
      <c r="BK14" s="20">
        <v>2209828.0551579995</v>
      </c>
      <c r="BL14" s="20">
        <v>2201045.4651650004</v>
      </c>
      <c r="BM14" s="20">
        <v>2200069.3155950005</v>
      </c>
      <c r="BN14" s="20">
        <v>2208778.0708940001</v>
      </c>
      <c r="BO14" s="20">
        <v>2201805.7352610016</v>
      </c>
      <c r="BP14" s="20">
        <v>2192455.6004510005</v>
      </c>
      <c r="BQ14" s="20">
        <f>SUM('Capa Final'!$D$39:$D$40)+SUM('Capa Final'!$D$48:$D$49)</f>
        <v>2180195.3446200001</v>
      </c>
      <c r="BR14" s="20"/>
      <c r="DR14" s="52">
        <v>11</v>
      </c>
      <c r="DS14" s="53">
        <v>2.3300000000000001E-2</v>
      </c>
      <c r="DT14" s="53">
        <v>2.9600000000000001E-2</v>
      </c>
    </row>
    <row r="15" spans="1:124" x14ac:dyDescent="0.35">
      <c r="A15" s="47">
        <v>44105</v>
      </c>
      <c r="B15" s="12">
        <v>123980627</v>
      </c>
      <c r="C15" s="69">
        <f>(_xlfn.DAYS('Capa Final'!$C$3,'Razões de Garantia'!A15)/30)-1</f>
        <v>51.766666666666666</v>
      </c>
      <c r="D15" s="69" t="str">
        <f t="shared" si="6"/>
        <v>Sim</v>
      </c>
      <c r="E15" s="43"/>
      <c r="F15" s="37" t="s">
        <v>62</v>
      </c>
      <c r="G15" s="20" t="s">
        <v>122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4537.2661330000001</v>
      </c>
      <c r="N15" s="20">
        <v>78554.438853</v>
      </c>
      <c r="O15" s="20">
        <v>186933.84046999997</v>
      </c>
      <c r="P15" s="20">
        <v>885491.84289299999</v>
      </c>
      <c r="Q15" s="20">
        <v>194095.72858699996</v>
      </c>
      <c r="R15" s="20">
        <v>263815.86610600009</v>
      </c>
      <c r="S15" s="20">
        <v>205967.02602099994</v>
      </c>
      <c r="T15" s="20">
        <v>48426.953802000004</v>
      </c>
      <c r="U15" s="20">
        <v>36734.016131000004</v>
      </c>
      <c r="V15" s="20">
        <v>30055.543598</v>
      </c>
      <c r="W15" s="20">
        <v>118696.02898699998</v>
      </c>
      <c r="X15" s="20">
        <v>50229.980903999996</v>
      </c>
      <c r="Y15" s="20">
        <v>62766.554663000003</v>
      </c>
      <c r="Z15" s="20">
        <v>24026.968853999999</v>
      </c>
      <c r="AA15" s="20">
        <v>89375.011165999997</v>
      </c>
      <c r="AB15" s="20">
        <v>61582.364351000011</v>
      </c>
      <c r="AC15" s="20">
        <v>44765.065302000003</v>
      </c>
      <c r="AD15" s="20">
        <v>44738.162325999998</v>
      </c>
      <c r="AE15" s="20">
        <v>29948.269371000002</v>
      </c>
      <c r="AF15" s="20">
        <v>25694.850631000001</v>
      </c>
      <c r="AG15" s="20">
        <v>7655.2893280000008</v>
      </c>
      <c r="AH15" s="20">
        <v>58384.843502999996</v>
      </c>
      <c r="AI15" s="20">
        <v>0</v>
      </c>
      <c r="AJ15" s="20">
        <v>14544.611181</v>
      </c>
      <c r="AK15" s="20">
        <v>28709.627737000003</v>
      </c>
      <c r="AL15" s="20">
        <v>18079.772749</v>
      </c>
      <c r="AM15" s="20">
        <v>14961.686394</v>
      </c>
      <c r="AN15" s="20">
        <v>14910.175497999999</v>
      </c>
      <c r="AO15" s="20">
        <v>2570.7231670000006</v>
      </c>
      <c r="AP15" s="20">
        <v>8101.9323730000006</v>
      </c>
      <c r="AQ15" s="20">
        <v>8884.9951430000001</v>
      </c>
      <c r="AR15" s="20">
        <v>10121.000897</v>
      </c>
      <c r="AS15" s="20">
        <v>23557.07403</v>
      </c>
      <c r="AT15" s="20">
        <v>3000.2257789999994</v>
      </c>
      <c r="AU15" s="20">
        <v>14391.870929999997</v>
      </c>
      <c r="AV15" s="20">
        <v>6879.925808</v>
      </c>
      <c r="AW15" s="20">
        <v>1031.321854</v>
      </c>
      <c r="AX15" s="20">
        <v>7210.4604810000001</v>
      </c>
      <c r="AY15" s="20">
        <v>12560.694052000001</v>
      </c>
      <c r="AZ15" s="20">
        <v>3515.669746</v>
      </c>
      <c r="BA15" s="20">
        <v>33032.539499999999</v>
      </c>
      <c r="BB15" s="20">
        <v>4779.2676229999997</v>
      </c>
      <c r="BC15" s="20">
        <v>16022.724259000001</v>
      </c>
      <c r="BD15" s="20">
        <v>7041.0550490000005</v>
      </c>
      <c r="BE15" s="20">
        <v>0</v>
      </c>
      <c r="BF15" s="20">
        <v>14681.518678</v>
      </c>
      <c r="BG15" s="20">
        <v>4898.8828960000001</v>
      </c>
      <c r="BH15" s="20">
        <v>4536.3915669999997</v>
      </c>
      <c r="BI15" s="20">
        <v>833.11345500000016</v>
      </c>
      <c r="BJ15" s="20">
        <v>0</v>
      </c>
      <c r="BK15" s="20">
        <v>3083.9227860000001</v>
      </c>
      <c r="BL15" s="20">
        <v>0</v>
      </c>
      <c r="BM15" s="20">
        <v>7656.8446189999995</v>
      </c>
      <c r="BN15" s="20">
        <v>21936.589668000001</v>
      </c>
      <c r="BO15" s="20">
        <v>4482.6680750000005</v>
      </c>
      <c r="BP15" s="20">
        <v>3863.8266509999999</v>
      </c>
      <c r="BQ15" s="20">
        <f>'Capa Final'!$D$39+'Capa Final'!$D$48</f>
        <v>2535.867925</v>
      </c>
      <c r="BR15" s="20"/>
      <c r="DR15" s="52">
        <v>12</v>
      </c>
      <c r="DS15" s="53">
        <v>2.5499999999999998E-2</v>
      </c>
      <c r="DT15" s="53">
        <v>3.2399999999999998E-2</v>
      </c>
    </row>
    <row r="16" spans="1:124" x14ac:dyDescent="0.35">
      <c r="A16" s="47">
        <v>44136</v>
      </c>
      <c r="B16" s="12">
        <v>25876262</v>
      </c>
      <c r="C16" s="69">
        <f>(_xlfn.DAYS('Capa Final'!$C$3,'Razões de Garantia'!A16)/30)-1</f>
        <v>50.733333333333334</v>
      </c>
      <c r="D16" s="69" t="str">
        <f t="shared" si="6"/>
        <v>Sim</v>
      </c>
      <c r="E16" s="43"/>
      <c r="F16" s="37" t="s">
        <v>90</v>
      </c>
      <c r="G16" s="46" t="s">
        <v>122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3.640433582764135E-5</v>
      </c>
      <c r="N16" s="46">
        <v>6.6709557058384074E-4</v>
      </c>
      <c r="O16" s="46">
        <v>2.1387902307589469E-3</v>
      </c>
      <c r="P16" s="46">
        <v>1.1676978490298575E-2</v>
      </c>
      <c r="Q16" s="46">
        <v>8.8719175083570023E-3</v>
      </c>
      <c r="R16" s="46">
        <v>1.0873125702712236E-2</v>
      </c>
      <c r="S16" s="46">
        <v>1.2169376645543175E-2</v>
      </c>
      <c r="T16" s="46">
        <v>1.0508741828559758E-2</v>
      </c>
      <c r="U16" s="46">
        <v>1.0407535169507634E-2</v>
      </c>
      <c r="V16" s="46">
        <v>5.8681199321173978E-3</v>
      </c>
      <c r="W16" s="46">
        <v>6.905151857648238E-3</v>
      </c>
      <c r="X16" s="46">
        <f t="shared" ref="X16:AC16" si="59">X14/$B$5</f>
        <v>1.1920923363959533E-2</v>
      </c>
      <c r="Y16" s="46">
        <f t="shared" si="59"/>
        <v>1.2700827970859321E-2</v>
      </c>
      <c r="Z16" s="46">
        <f t="shared" si="59"/>
        <v>1.2968443358407947E-2</v>
      </c>
      <c r="AA16" s="46">
        <f t="shared" si="59"/>
        <v>1.3616445733042312E-2</v>
      </c>
      <c r="AB16" s="46">
        <f t="shared" si="59"/>
        <v>1.4101250242627723E-2</v>
      </c>
      <c r="AC16" s="46">
        <f t="shared" si="59"/>
        <v>1.4519801171379647E-2</v>
      </c>
      <c r="AD16" s="46">
        <f t="shared" ref="AD16" si="60">AD14/$B$5</f>
        <v>1.4996599867230185E-2</v>
      </c>
      <c r="AE16" s="46">
        <f t="shared" ref="AE16:AJ16" si="61">AE14/$B$5</f>
        <v>1.5249608393370686E-2</v>
      </c>
      <c r="AF16" s="46">
        <f t="shared" si="61"/>
        <v>1.5520044376182375E-2</v>
      </c>
      <c r="AG16" s="46">
        <f t="shared" si="61"/>
        <v>1.5619686761237119E-2</v>
      </c>
      <c r="AH16" s="46">
        <f t="shared" si="61"/>
        <v>1.6198193136956297E-2</v>
      </c>
      <c r="AI16" s="46">
        <f t="shared" si="61"/>
        <v>1.6235368958909549E-2</v>
      </c>
      <c r="AJ16" s="46">
        <f t="shared" si="61"/>
        <v>1.638159136018074E-2</v>
      </c>
      <c r="AK16" s="46">
        <f t="shared" ref="AK16:AL16" si="62">AK14/$B$5</f>
        <v>1.655084286039837E-2</v>
      </c>
      <c r="AL16" s="46">
        <f t="shared" si="62"/>
        <v>1.6723528437791898E-2</v>
      </c>
      <c r="AM16" s="46">
        <f t="shared" ref="AM16:AN16" si="63">AM14/$B$5</f>
        <v>1.6814918889292717E-2</v>
      </c>
      <c r="AN16" s="46">
        <f t="shared" si="63"/>
        <v>1.6690354495573507E-2</v>
      </c>
      <c r="AO16" s="46">
        <f t="shared" ref="AO16:AP16" si="64">AO14/$B$5</f>
        <v>1.6792412417934843E-2</v>
      </c>
      <c r="AP16" s="46">
        <f t="shared" si="64"/>
        <v>1.6868429701228205E-2</v>
      </c>
      <c r="AQ16" s="46">
        <f t="shared" ref="AQ16:AR16" si="65">AQ14/$B$5</f>
        <v>1.6988739586299727E-2</v>
      </c>
      <c r="AR16" s="46">
        <f t="shared" si="65"/>
        <v>1.6954269091427769E-2</v>
      </c>
      <c r="AS16" s="46">
        <f t="shared" ref="AS16:AT16" si="66">AS14/$B$5</f>
        <v>1.7155640568282761E-2</v>
      </c>
      <c r="AT16" s="46">
        <f t="shared" si="66"/>
        <v>1.7179336659775064E-2</v>
      </c>
      <c r="AU16" s="46">
        <f t="shared" ref="AU16:AV16" si="67">AU14/$B$5</f>
        <v>1.7196405095639508E-2</v>
      </c>
      <c r="AV16" s="46">
        <f t="shared" si="67"/>
        <v>1.7299403440127845E-2</v>
      </c>
      <c r="AW16" s="46">
        <f t="shared" ref="AW16:AX16" si="68">AW14/$B$5</f>
        <v>1.7296998276293041E-2</v>
      </c>
      <c r="AX16" s="46">
        <f t="shared" si="68"/>
        <v>1.7404776625778995E-2</v>
      </c>
      <c r="AY16" s="46">
        <f t="shared" ref="AY16:AZ16" si="69">AY14/$B$5</f>
        <v>1.7564532503663282E-2</v>
      </c>
      <c r="AZ16" s="46">
        <f t="shared" si="69"/>
        <v>1.7612893287488045E-2</v>
      </c>
      <c r="BA16" s="46">
        <f t="shared" ref="BA16:BB16" si="70">BA14/$B$5</f>
        <v>1.7827688283588224E-2</v>
      </c>
      <c r="BB16" s="46">
        <f t="shared" si="70"/>
        <v>1.7813607458866423E-2</v>
      </c>
      <c r="BC16" s="46">
        <f t="shared" ref="BC16:BD16" si="71">BC14/$B$5</f>
        <v>1.7885984148809309E-2</v>
      </c>
      <c r="BD16" s="46">
        <f t="shared" si="71"/>
        <v>1.7884681075227442E-2</v>
      </c>
      <c r="BE16" s="46">
        <f t="shared" ref="BE16:BF16" si="72">BE14/$B$5</f>
        <v>1.7849189805429554E-2</v>
      </c>
      <c r="BF16" s="46">
        <f t="shared" si="72"/>
        <v>1.7888218182954815E-2</v>
      </c>
      <c r="BG16" s="46">
        <f t="shared" ref="BG16:BH16" si="73">BG14/$B$5</f>
        <v>1.7886186842584324E-2</v>
      </c>
      <c r="BH16" s="46">
        <f t="shared" si="73"/>
        <v>1.7874719183044775E-2</v>
      </c>
      <c r="BI16" s="46">
        <f t="shared" ref="BI16:BJ16" si="74">BI14/$B$5</f>
        <v>1.7824751331495331E-2</v>
      </c>
      <c r="BJ16" s="46">
        <f t="shared" si="74"/>
        <v>1.7769756716337577E-2</v>
      </c>
      <c r="BK16" s="46">
        <f t="shared" ref="BK16:BL16" si="75">BK14/$B$5</f>
        <v>1.7730351335623402E-2</v>
      </c>
      <c r="BL16" s="46">
        <f t="shared" si="75"/>
        <v>1.7659885035836348E-2</v>
      </c>
      <c r="BM16" s="46">
        <f t="shared" ref="BM16:BN16" si="76">BM14/$B$5</f>
        <v>1.7652052989903265E-2</v>
      </c>
      <c r="BN16" s="46">
        <f t="shared" si="76"/>
        <v>1.7721926883841221E-2</v>
      </c>
      <c r="BO16" s="46">
        <f t="shared" ref="BO16:BP16" si="77">BO14/$B$5</f>
        <v>1.7665984992745035E-2</v>
      </c>
      <c r="BP16" s="46">
        <f t="shared" si="77"/>
        <v>1.759096504952827E-2</v>
      </c>
      <c r="BQ16" s="46">
        <f t="shared" ref="BQ16" si="78">BQ14/$B$5</f>
        <v>1.7492596019032493E-2</v>
      </c>
      <c r="BR16" s="46"/>
      <c r="DR16" s="52">
        <v>13</v>
      </c>
      <c r="DS16" s="53">
        <v>2.7799999999999998E-2</v>
      </c>
      <c r="DT16" s="53">
        <v>3.5200000000000002E-2</v>
      </c>
    </row>
    <row r="17" spans="2:124" x14ac:dyDescent="0.35">
      <c r="B17" s="42"/>
      <c r="C17" s="77"/>
      <c r="D17" s="42"/>
      <c r="E17" s="43"/>
      <c r="F17" s="37" t="s">
        <v>134</v>
      </c>
      <c r="G17" s="46" t="s">
        <v>122</v>
      </c>
      <c r="H17" s="46" t="s">
        <v>122</v>
      </c>
      <c r="I17" s="46" t="str">
        <f t="shared" ref="I17:AN17" si="79">IF(I16&gt;VLOOKUP(I13,$DR$3:$DT$75,2,0),"Gatilho atingido","Gatilho não atingido")</f>
        <v>Gatilho não atingido</v>
      </c>
      <c r="J17" s="46" t="str">
        <f t="shared" si="79"/>
        <v>Gatilho não atingido</v>
      </c>
      <c r="K17" s="46" t="str">
        <f t="shared" si="79"/>
        <v>Gatilho não atingido</v>
      </c>
      <c r="L17" s="46" t="str">
        <f t="shared" si="79"/>
        <v>Gatilho não atingido</v>
      </c>
      <c r="M17" s="46" t="str">
        <f t="shared" si="79"/>
        <v>Gatilho não atingido</v>
      </c>
      <c r="N17" s="46" t="str">
        <f t="shared" si="79"/>
        <v>Gatilho não atingido</v>
      </c>
      <c r="O17" s="46" t="str">
        <f t="shared" si="79"/>
        <v>Gatilho não atingido</v>
      </c>
      <c r="P17" s="46" t="str">
        <f t="shared" si="79"/>
        <v>Gatilho não atingido</v>
      </c>
      <c r="Q17" s="46" t="str">
        <f t="shared" si="79"/>
        <v>Gatilho não atingido</v>
      </c>
      <c r="R17" s="46" t="str">
        <f t="shared" si="79"/>
        <v>Gatilho não atingido</v>
      </c>
      <c r="S17" s="46" t="str">
        <f t="shared" si="79"/>
        <v>Gatilho não atingido</v>
      </c>
      <c r="T17" s="46" t="str">
        <f t="shared" si="79"/>
        <v>Gatilho não atingido</v>
      </c>
      <c r="U17" s="46" t="str">
        <f t="shared" si="79"/>
        <v>Gatilho não atingido</v>
      </c>
      <c r="V17" s="46" t="str">
        <f t="shared" si="79"/>
        <v>Gatilho não atingido</v>
      </c>
      <c r="W17" s="46" t="str">
        <f t="shared" si="79"/>
        <v>Gatilho não atingido</v>
      </c>
      <c r="X17" s="46" t="str">
        <f t="shared" si="79"/>
        <v>Gatilho não atingido</v>
      </c>
      <c r="Y17" s="46" t="str">
        <f t="shared" si="79"/>
        <v>Gatilho não atingido</v>
      </c>
      <c r="Z17" s="46" t="str">
        <f t="shared" si="79"/>
        <v>Gatilho não atingido</v>
      </c>
      <c r="AA17" s="46" t="str">
        <f t="shared" si="79"/>
        <v>Gatilho não atingido</v>
      </c>
      <c r="AB17" s="46" t="str">
        <f t="shared" si="79"/>
        <v>Gatilho não atingido</v>
      </c>
      <c r="AC17" s="46" t="str">
        <f t="shared" si="79"/>
        <v>Gatilho não atingido</v>
      </c>
      <c r="AD17" s="46" t="str">
        <f t="shared" si="79"/>
        <v>Gatilho não atingido</v>
      </c>
      <c r="AE17" s="46" t="str">
        <f t="shared" si="79"/>
        <v>Gatilho não atingido</v>
      </c>
      <c r="AF17" s="46" t="str">
        <f t="shared" si="79"/>
        <v>Gatilho não atingido</v>
      </c>
      <c r="AG17" s="46" t="str">
        <f t="shared" si="79"/>
        <v>Gatilho não atingido</v>
      </c>
      <c r="AH17" s="46" t="str">
        <f t="shared" si="79"/>
        <v>Gatilho não atingido</v>
      </c>
      <c r="AI17" s="46" t="str">
        <f t="shared" si="79"/>
        <v>Gatilho não atingido</v>
      </c>
      <c r="AJ17" s="46" t="str">
        <f t="shared" si="79"/>
        <v>Gatilho não atingido</v>
      </c>
      <c r="AK17" s="46" t="str">
        <f t="shared" si="79"/>
        <v>Gatilho não atingido</v>
      </c>
      <c r="AL17" s="46" t="str">
        <f t="shared" si="79"/>
        <v>Gatilho não atingido</v>
      </c>
      <c r="AM17" s="46" t="str">
        <f t="shared" si="79"/>
        <v>Gatilho não atingido</v>
      </c>
      <c r="AN17" s="46" t="str">
        <f t="shared" si="79"/>
        <v>Gatilho não atingido</v>
      </c>
      <c r="AO17" s="46" t="str">
        <f t="shared" ref="AO17:BN17" si="80">IF(AO16&gt;VLOOKUP(AO13,$DR$3:$DT$75,2,0),"Gatilho atingido","Gatilho não atingido")</f>
        <v>Gatilho não atingido</v>
      </c>
      <c r="AP17" s="46" t="str">
        <f t="shared" si="80"/>
        <v>Gatilho não atingido</v>
      </c>
      <c r="AQ17" s="46" t="str">
        <f t="shared" si="80"/>
        <v>Gatilho não atingido</v>
      </c>
      <c r="AR17" s="46" t="str">
        <f t="shared" si="80"/>
        <v>Gatilho não atingido</v>
      </c>
      <c r="AS17" s="46" t="str">
        <f t="shared" si="80"/>
        <v>Gatilho não atingido</v>
      </c>
      <c r="AT17" s="46" t="str">
        <f t="shared" si="80"/>
        <v>Gatilho não atingido</v>
      </c>
      <c r="AU17" s="46" t="str">
        <f t="shared" si="80"/>
        <v>Gatilho não atingido</v>
      </c>
      <c r="AV17" s="46" t="str">
        <f t="shared" si="80"/>
        <v>Gatilho não atingido</v>
      </c>
      <c r="AW17" s="46" t="str">
        <f t="shared" si="80"/>
        <v>Gatilho não atingido</v>
      </c>
      <c r="AX17" s="46" t="str">
        <f t="shared" si="80"/>
        <v>Gatilho não atingido</v>
      </c>
      <c r="AY17" s="46" t="str">
        <f t="shared" si="80"/>
        <v>Gatilho não atingido</v>
      </c>
      <c r="AZ17" s="46" t="str">
        <f t="shared" si="80"/>
        <v>Gatilho não atingido</v>
      </c>
      <c r="BA17" s="46" t="str">
        <f t="shared" si="80"/>
        <v>Gatilho não atingido</v>
      </c>
      <c r="BB17" s="46" t="str">
        <f t="shared" si="80"/>
        <v>Gatilho não atingido</v>
      </c>
      <c r="BC17" s="46" t="str">
        <f t="shared" si="80"/>
        <v>Gatilho não atingido</v>
      </c>
      <c r="BD17" s="46" t="str">
        <f t="shared" si="80"/>
        <v>Gatilho não atingido</v>
      </c>
      <c r="BE17" s="46" t="str">
        <f t="shared" si="80"/>
        <v>Gatilho não atingido</v>
      </c>
      <c r="BF17" s="46" t="str">
        <f t="shared" si="80"/>
        <v>Gatilho não atingido</v>
      </c>
      <c r="BG17" s="46" t="str">
        <f t="shared" si="80"/>
        <v>Gatilho não atingido</v>
      </c>
      <c r="BH17" s="46" t="str">
        <f t="shared" si="80"/>
        <v>Gatilho não atingido</v>
      </c>
      <c r="BI17" s="46" t="str">
        <f t="shared" si="80"/>
        <v>Gatilho não atingido</v>
      </c>
      <c r="BJ17" s="46" t="str">
        <f t="shared" si="80"/>
        <v>Gatilho não atingido</v>
      </c>
      <c r="BK17" s="46" t="str">
        <f t="shared" si="80"/>
        <v>Gatilho não atingido</v>
      </c>
      <c r="BL17" s="46" t="str">
        <f t="shared" si="80"/>
        <v>Gatilho não atingido</v>
      </c>
      <c r="BM17" s="46" t="str">
        <f t="shared" si="80"/>
        <v>Gatilho não atingido</v>
      </c>
      <c r="BN17" s="46" t="str">
        <f t="shared" si="80"/>
        <v>Gatilho não atingido</v>
      </c>
      <c r="BO17" s="46" t="str">
        <f t="shared" ref="BO17:BP17" si="81">IF(BO16&gt;VLOOKUP(BO13,$DR$3:$DT$75,2,0),"Gatilho atingido","Gatilho não atingido")</f>
        <v>Gatilho não atingido</v>
      </c>
      <c r="BP17" s="46" t="str">
        <f t="shared" si="81"/>
        <v>Gatilho não atingido</v>
      </c>
      <c r="BQ17" s="46" t="str">
        <f t="shared" ref="BQ17" si="82">IF(BQ16&gt;VLOOKUP(BQ13,$DR$3:$DT$75,2,0),"Gatilho atingido","Gatilho não atingido")</f>
        <v>Gatilho não atingido</v>
      </c>
      <c r="BR17" s="46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52">
        <v>14</v>
      </c>
      <c r="DS17" s="53">
        <v>0.03</v>
      </c>
      <c r="DT17" s="53">
        <v>3.7999999999999999E-2</v>
      </c>
    </row>
    <row r="18" spans="2:124" x14ac:dyDescent="0.35">
      <c r="B18" s="42"/>
      <c r="C18" s="77"/>
      <c r="D18" s="42"/>
      <c r="E18" s="43"/>
      <c r="F18" s="37" t="s">
        <v>139</v>
      </c>
      <c r="G18" s="46" t="s">
        <v>122</v>
      </c>
      <c r="H18" s="46" t="s">
        <v>122</v>
      </c>
      <c r="I18" s="46" t="str">
        <f t="shared" ref="I18:AN18" si="83">IF(I16&gt;VLOOKUP(I13,$DR$3:$DT$75,3,0),"Gatilho atingido","Gatilho não atingido")</f>
        <v>Gatilho não atingido</v>
      </c>
      <c r="J18" s="46" t="str">
        <f t="shared" si="83"/>
        <v>Gatilho não atingido</v>
      </c>
      <c r="K18" s="46" t="str">
        <f t="shared" si="83"/>
        <v>Gatilho não atingido</v>
      </c>
      <c r="L18" s="46" t="str">
        <f t="shared" si="83"/>
        <v>Gatilho não atingido</v>
      </c>
      <c r="M18" s="46" t="str">
        <f t="shared" si="83"/>
        <v>Gatilho não atingido</v>
      </c>
      <c r="N18" s="46" t="str">
        <f t="shared" si="83"/>
        <v>Gatilho não atingido</v>
      </c>
      <c r="O18" s="46" t="str">
        <f t="shared" si="83"/>
        <v>Gatilho não atingido</v>
      </c>
      <c r="P18" s="46" t="str">
        <f t="shared" si="83"/>
        <v>Gatilho não atingido</v>
      </c>
      <c r="Q18" s="46" t="str">
        <f t="shared" si="83"/>
        <v>Gatilho não atingido</v>
      </c>
      <c r="R18" s="46" t="str">
        <f t="shared" si="83"/>
        <v>Gatilho não atingido</v>
      </c>
      <c r="S18" s="46" t="str">
        <f t="shared" si="83"/>
        <v>Gatilho não atingido</v>
      </c>
      <c r="T18" s="46" t="str">
        <f t="shared" si="83"/>
        <v>Gatilho não atingido</v>
      </c>
      <c r="U18" s="46" t="str">
        <f t="shared" si="83"/>
        <v>Gatilho não atingido</v>
      </c>
      <c r="V18" s="46" t="str">
        <f t="shared" si="83"/>
        <v>Gatilho não atingido</v>
      </c>
      <c r="W18" s="46" t="str">
        <f t="shared" si="83"/>
        <v>Gatilho não atingido</v>
      </c>
      <c r="X18" s="46" t="str">
        <f t="shared" si="83"/>
        <v>Gatilho não atingido</v>
      </c>
      <c r="Y18" s="46" t="str">
        <f t="shared" si="83"/>
        <v>Gatilho não atingido</v>
      </c>
      <c r="Z18" s="46" t="str">
        <f t="shared" si="83"/>
        <v>Gatilho não atingido</v>
      </c>
      <c r="AA18" s="46" t="str">
        <f t="shared" si="83"/>
        <v>Gatilho não atingido</v>
      </c>
      <c r="AB18" s="46" t="str">
        <f t="shared" si="83"/>
        <v>Gatilho não atingido</v>
      </c>
      <c r="AC18" s="46" t="str">
        <f t="shared" si="83"/>
        <v>Gatilho não atingido</v>
      </c>
      <c r="AD18" s="46" t="str">
        <f t="shared" si="83"/>
        <v>Gatilho não atingido</v>
      </c>
      <c r="AE18" s="46" t="str">
        <f t="shared" si="83"/>
        <v>Gatilho não atingido</v>
      </c>
      <c r="AF18" s="46" t="str">
        <f t="shared" si="83"/>
        <v>Gatilho não atingido</v>
      </c>
      <c r="AG18" s="46" t="str">
        <f t="shared" si="83"/>
        <v>Gatilho não atingido</v>
      </c>
      <c r="AH18" s="46" t="str">
        <f t="shared" si="83"/>
        <v>Gatilho não atingido</v>
      </c>
      <c r="AI18" s="46" t="str">
        <f t="shared" si="83"/>
        <v>Gatilho não atingido</v>
      </c>
      <c r="AJ18" s="46" t="str">
        <f t="shared" si="83"/>
        <v>Gatilho não atingido</v>
      </c>
      <c r="AK18" s="46" t="str">
        <f t="shared" si="83"/>
        <v>Gatilho não atingido</v>
      </c>
      <c r="AL18" s="46" t="str">
        <f t="shared" si="83"/>
        <v>Gatilho não atingido</v>
      </c>
      <c r="AM18" s="46" t="str">
        <f t="shared" si="83"/>
        <v>Gatilho não atingido</v>
      </c>
      <c r="AN18" s="46" t="str">
        <f t="shared" si="83"/>
        <v>Gatilho não atingido</v>
      </c>
      <c r="AO18" s="46" t="str">
        <f t="shared" ref="AO18:BN18" si="84">IF(AO16&gt;VLOOKUP(AO13,$DR$3:$DT$75,3,0),"Gatilho atingido","Gatilho não atingido")</f>
        <v>Gatilho não atingido</v>
      </c>
      <c r="AP18" s="46" t="str">
        <f t="shared" si="84"/>
        <v>Gatilho não atingido</v>
      </c>
      <c r="AQ18" s="46" t="str">
        <f t="shared" si="84"/>
        <v>Gatilho não atingido</v>
      </c>
      <c r="AR18" s="46" t="str">
        <f t="shared" si="84"/>
        <v>Gatilho não atingido</v>
      </c>
      <c r="AS18" s="46" t="str">
        <f t="shared" si="84"/>
        <v>Gatilho não atingido</v>
      </c>
      <c r="AT18" s="46" t="str">
        <f t="shared" si="84"/>
        <v>Gatilho não atingido</v>
      </c>
      <c r="AU18" s="46" t="str">
        <f t="shared" si="84"/>
        <v>Gatilho não atingido</v>
      </c>
      <c r="AV18" s="46" t="str">
        <f t="shared" si="84"/>
        <v>Gatilho não atingido</v>
      </c>
      <c r="AW18" s="46" t="str">
        <f t="shared" si="84"/>
        <v>Gatilho não atingido</v>
      </c>
      <c r="AX18" s="46" t="str">
        <f t="shared" si="84"/>
        <v>Gatilho não atingido</v>
      </c>
      <c r="AY18" s="46" t="str">
        <f t="shared" si="84"/>
        <v>Gatilho não atingido</v>
      </c>
      <c r="AZ18" s="46" t="str">
        <f t="shared" si="84"/>
        <v>Gatilho não atingido</v>
      </c>
      <c r="BA18" s="46" t="str">
        <f t="shared" si="84"/>
        <v>Gatilho não atingido</v>
      </c>
      <c r="BB18" s="46" t="str">
        <f t="shared" si="84"/>
        <v>Gatilho não atingido</v>
      </c>
      <c r="BC18" s="46" t="str">
        <f t="shared" si="84"/>
        <v>Gatilho não atingido</v>
      </c>
      <c r="BD18" s="46" t="str">
        <f t="shared" si="84"/>
        <v>Gatilho não atingido</v>
      </c>
      <c r="BE18" s="46" t="str">
        <f t="shared" si="84"/>
        <v>Gatilho não atingido</v>
      </c>
      <c r="BF18" s="46" t="str">
        <f t="shared" si="84"/>
        <v>Gatilho não atingido</v>
      </c>
      <c r="BG18" s="46" t="str">
        <f t="shared" si="84"/>
        <v>Gatilho não atingido</v>
      </c>
      <c r="BH18" s="46" t="str">
        <f t="shared" si="84"/>
        <v>Gatilho não atingido</v>
      </c>
      <c r="BI18" s="46" t="str">
        <f t="shared" si="84"/>
        <v>Gatilho não atingido</v>
      </c>
      <c r="BJ18" s="46" t="str">
        <f t="shared" si="84"/>
        <v>Gatilho não atingido</v>
      </c>
      <c r="BK18" s="46" t="str">
        <f t="shared" si="84"/>
        <v>Gatilho não atingido</v>
      </c>
      <c r="BL18" s="46" t="str">
        <f t="shared" si="84"/>
        <v>Gatilho não atingido</v>
      </c>
      <c r="BM18" s="46" t="str">
        <f t="shared" si="84"/>
        <v>Gatilho não atingido</v>
      </c>
      <c r="BN18" s="46" t="str">
        <f t="shared" si="84"/>
        <v>Gatilho não atingido</v>
      </c>
      <c r="BO18" s="46" t="str">
        <f t="shared" ref="BO18:BP18" si="85">IF(BO16&gt;VLOOKUP(BO13,$DR$3:$DT$75,3,0),"Gatilho atingido","Gatilho não atingido")</f>
        <v>Gatilho não atingido</v>
      </c>
      <c r="BP18" s="46" t="str">
        <f t="shared" si="85"/>
        <v>Gatilho não atingido</v>
      </c>
      <c r="BQ18" s="46" t="str">
        <f t="shared" ref="BQ18" si="86">IF(BQ16&gt;VLOOKUP(BQ13,$DR$3:$DT$75,3,0),"Gatilho atingido","Gatilho não atingido")</f>
        <v>Gatilho não atingido</v>
      </c>
      <c r="BR18" s="46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52">
        <v>15</v>
      </c>
      <c r="DS18" s="53">
        <v>3.1699999999999999E-2</v>
      </c>
      <c r="DT18" s="53">
        <v>4.0599999999999997E-2</v>
      </c>
    </row>
    <row r="19" spans="2:124" x14ac:dyDescent="0.35">
      <c r="B19" s="42"/>
      <c r="C19" s="77"/>
      <c r="D19" s="42"/>
      <c r="E19" s="43"/>
      <c r="F19" s="13"/>
      <c r="G19" s="20"/>
      <c r="H19" s="20"/>
      <c r="BI19" s="97"/>
      <c r="BJ19" s="97"/>
      <c r="BK19" s="97"/>
      <c r="BL19" s="97"/>
      <c r="BM19" s="97"/>
      <c r="BN19" s="97"/>
      <c r="BO19" s="97"/>
      <c r="BP19" s="97"/>
      <c r="BQ19" s="97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52">
        <v>16</v>
      </c>
      <c r="DS19" s="53">
        <v>3.39E-2</v>
      </c>
      <c r="DT19" s="53">
        <v>4.36E-2</v>
      </c>
    </row>
    <row r="20" spans="2:124" x14ac:dyDescent="0.35">
      <c r="B20" s="42"/>
      <c r="C20" s="77"/>
      <c r="D20" s="42"/>
      <c r="E20" s="43"/>
      <c r="F20" s="13"/>
      <c r="G20" s="103" t="s">
        <v>116</v>
      </c>
      <c r="H20" s="103"/>
      <c r="I20" s="103"/>
      <c r="J20" s="103"/>
      <c r="K20" s="103"/>
      <c r="L20" s="103"/>
      <c r="M20" s="103"/>
      <c r="N20" s="103"/>
      <c r="O20" s="103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71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52">
        <v>17</v>
      </c>
      <c r="DS20" s="53">
        <v>3.5999999999999997E-2</v>
      </c>
      <c r="DT20" s="53">
        <v>4.6399999999999997E-2</v>
      </c>
    </row>
    <row r="21" spans="2:124" x14ac:dyDescent="0.35">
      <c r="B21" s="42"/>
      <c r="C21" s="77"/>
      <c r="D21" s="42"/>
      <c r="E21" s="43"/>
      <c r="F21" s="37" t="s">
        <v>123</v>
      </c>
      <c r="G21" s="38">
        <v>43770</v>
      </c>
      <c r="H21" s="38">
        <f t="shared" ref="H21:O21" si="87">EDATE(G21,1)</f>
        <v>43800</v>
      </c>
      <c r="I21" s="38">
        <f t="shared" si="87"/>
        <v>43831</v>
      </c>
      <c r="J21" s="38">
        <f t="shared" si="87"/>
        <v>43862</v>
      </c>
      <c r="K21" s="38">
        <f t="shared" si="87"/>
        <v>43891</v>
      </c>
      <c r="L21" s="38">
        <f t="shared" si="87"/>
        <v>43922</v>
      </c>
      <c r="M21" s="38">
        <f t="shared" si="87"/>
        <v>43952</v>
      </c>
      <c r="N21" s="38">
        <f t="shared" si="87"/>
        <v>43983</v>
      </c>
      <c r="O21" s="38">
        <f t="shared" si="87"/>
        <v>44013</v>
      </c>
      <c r="P21" s="38">
        <f t="shared" ref="P21:U21" si="88">EDATE(O21,1)</f>
        <v>44044</v>
      </c>
      <c r="Q21" s="38">
        <f t="shared" si="88"/>
        <v>44075</v>
      </c>
      <c r="R21" s="38">
        <f t="shared" si="88"/>
        <v>44105</v>
      </c>
      <c r="S21" s="38">
        <f t="shared" si="88"/>
        <v>44136</v>
      </c>
      <c r="T21" s="38">
        <f t="shared" si="88"/>
        <v>44166</v>
      </c>
      <c r="U21" s="38">
        <f t="shared" si="88"/>
        <v>44197</v>
      </c>
      <c r="V21" s="38">
        <f t="shared" ref="V21:BQ21" si="89">EDATE(U21,1)</f>
        <v>44228</v>
      </c>
      <c r="W21" s="38">
        <f t="shared" si="89"/>
        <v>44256</v>
      </c>
      <c r="X21" s="38">
        <f t="shared" si="89"/>
        <v>44287</v>
      </c>
      <c r="Y21" s="38">
        <f t="shared" si="89"/>
        <v>44317</v>
      </c>
      <c r="Z21" s="38">
        <f t="shared" si="89"/>
        <v>44348</v>
      </c>
      <c r="AA21" s="38">
        <f t="shared" si="89"/>
        <v>44378</v>
      </c>
      <c r="AB21" s="38">
        <f t="shared" si="89"/>
        <v>44409</v>
      </c>
      <c r="AC21" s="38">
        <f t="shared" si="89"/>
        <v>44440</v>
      </c>
      <c r="AD21" s="38">
        <f t="shared" si="89"/>
        <v>44470</v>
      </c>
      <c r="AE21" s="38">
        <f t="shared" si="89"/>
        <v>44501</v>
      </c>
      <c r="AF21" s="38">
        <f t="shared" si="89"/>
        <v>44531</v>
      </c>
      <c r="AG21" s="38">
        <f t="shared" si="89"/>
        <v>44562</v>
      </c>
      <c r="AH21" s="38">
        <f t="shared" si="89"/>
        <v>44593</v>
      </c>
      <c r="AI21" s="38">
        <f t="shared" si="89"/>
        <v>44621</v>
      </c>
      <c r="AJ21" s="38">
        <f t="shared" si="89"/>
        <v>44652</v>
      </c>
      <c r="AK21" s="38">
        <f t="shared" si="89"/>
        <v>44682</v>
      </c>
      <c r="AL21" s="38">
        <f t="shared" si="89"/>
        <v>44713</v>
      </c>
      <c r="AM21" s="38">
        <f t="shared" si="89"/>
        <v>44743</v>
      </c>
      <c r="AN21" s="38">
        <f t="shared" si="89"/>
        <v>44774</v>
      </c>
      <c r="AO21" s="38">
        <f t="shared" si="89"/>
        <v>44805</v>
      </c>
      <c r="AP21" s="38">
        <f t="shared" si="89"/>
        <v>44835</v>
      </c>
      <c r="AQ21" s="38">
        <f t="shared" si="89"/>
        <v>44866</v>
      </c>
      <c r="AR21" s="38">
        <f t="shared" si="89"/>
        <v>44896</v>
      </c>
      <c r="AS21" s="38">
        <f t="shared" si="89"/>
        <v>44927</v>
      </c>
      <c r="AT21" s="38">
        <f t="shared" si="89"/>
        <v>44958</v>
      </c>
      <c r="AU21" s="38">
        <f t="shared" si="89"/>
        <v>44986</v>
      </c>
      <c r="AV21" s="38">
        <f t="shared" si="89"/>
        <v>45017</v>
      </c>
      <c r="AW21" s="38">
        <f t="shared" si="89"/>
        <v>45047</v>
      </c>
      <c r="AX21" s="38">
        <f t="shared" si="89"/>
        <v>45078</v>
      </c>
      <c r="AY21" s="38">
        <f t="shared" si="89"/>
        <v>45108</v>
      </c>
      <c r="AZ21" s="38">
        <f t="shared" si="89"/>
        <v>45139</v>
      </c>
      <c r="BA21" s="38">
        <f t="shared" si="89"/>
        <v>45170</v>
      </c>
      <c r="BB21" s="38">
        <f t="shared" si="89"/>
        <v>45200</v>
      </c>
      <c r="BC21" s="38">
        <f t="shared" si="89"/>
        <v>45231</v>
      </c>
      <c r="BD21" s="38">
        <f t="shared" si="89"/>
        <v>45261</v>
      </c>
      <c r="BE21" s="38">
        <f t="shared" si="89"/>
        <v>45292</v>
      </c>
      <c r="BF21" s="38">
        <f t="shared" si="89"/>
        <v>45323</v>
      </c>
      <c r="BG21" s="38">
        <f t="shared" si="89"/>
        <v>45352</v>
      </c>
      <c r="BH21" s="38">
        <f t="shared" si="89"/>
        <v>45383</v>
      </c>
      <c r="BI21" s="38">
        <f t="shared" si="89"/>
        <v>45413</v>
      </c>
      <c r="BJ21" s="38">
        <f t="shared" si="89"/>
        <v>45444</v>
      </c>
      <c r="BK21" s="38">
        <f t="shared" si="89"/>
        <v>45474</v>
      </c>
      <c r="BL21" s="38">
        <f t="shared" si="89"/>
        <v>45505</v>
      </c>
      <c r="BM21" s="38">
        <f t="shared" si="89"/>
        <v>45536</v>
      </c>
      <c r="BN21" s="38">
        <f t="shared" si="89"/>
        <v>45566</v>
      </c>
      <c r="BO21" s="38">
        <f t="shared" si="89"/>
        <v>45597</v>
      </c>
      <c r="BP21" s="38">
        <f t="shared" si="89"/>
        <v>45627</v>
      </c>
      <c r="BQ21" s="38">
        <f t="shared" si="89"/>
        <v>45658</v>
      </c>
      <c r="BR21" s="43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52">
        <v>18</v>
      </c>
      <c r="DS21" s="53">
        <v>3.7900000000000003E-2</v>
      </c>
      <c r="DT21" s="53">
        <v>4.9000000000000002E-2</v>
      </c>
    </row>
    <row r="22" spans="2:124" x14ac:dyDescent="0.35">
      <c r="B22" s="42"/>
      <c r="C22" s="77"/>
      <c r="D22" s="42"/>
      <c r="E22" s="43"/>
      <c r="F22" s="37" t="s">
        <v>130</v>
      </c>
      <c r="G22" s="50" t="s">
        <v>122</v>
      </c>
      <c r="H22" s="50" t="s">
        <v>122</v>
      </c>
      <c r="I22" s="49">
        <v>0</v>
      </c>
      <c r="J22" s="49">
        <f t="shared" ref="J22:O22" si="90">I22+1</f>
        <v>1</v>
      </c>
      <c r="K22" s="49">
        <f t="shared" si="90"/>
        <v>2</v>
      </c>
      <c r="L22" s="49">
        <f t="shared" si="90"/>
        <v>3</v>
      </c>
      <c r="M22" s="49">
        <f t="shared" si="90"/>
        <v>4</v>
      </c>
      <c r="N22" s="49">
        <f t="shared" si="90"/>
        <v>5</v>
      </c>
      <c r="O22" s="49">
        <f t="shared" si="90"/>
        <v>6</v>
      </c>
      <c r="P22" s="49">
        <f t="shared" ref="P22:U22" si="91">O22+1</f>
        <v>7</v>
      </c>
      <c r="Q22" s="49">
        <f t="shared" si="91"/>
        <v>8</v>
      </c>
      <c r="R22" s="49">
        <f t="shared" si="91"/>
        <v>9</v>
      </c>
      <c r="S22" s="49">
        <f t="shared" si="91"/>
        <v>10</v>
      </c>
      <c r="T22" s="49">
        <f t="shared" si="91"/>
        <v>11</v>
      </c>
      <c r="U22" s="49">
        <f t="shared" si="91"/>
        <v>12</v>
      </c>
      <c r="V22" s="49">
        <f t="shared" ref="V22:BQ22" si="92">U22+1</f>
        <v>13</v>
      </c>
      <c r="W22" s="49">
        <f t="shared" si="92"/>
        <v>14</v>
      </c>
      <c r="X22" s="49">
        <f t="shared" si="92"/>
        <v>15</v>
      </c>
      <c r="Y22" s="49">
        <f t="shared" si="92"/>
        <v>16</v>
      </c>
      <c r="Z22" s="49">
        <f t="shared" si="92"/>
        <v>17</v>
      </c>
      <c r="AA22" s="49">
        <f t="shared" si="92"/>
        <v>18</v>
      </c>
      <c r="AB22" s="49">
        <f t="shared" si="92"/>
        <v>19</v>
      </c>
      <c r="AC22" s="49">
        <f t="shared" si="92"/>
        <v>20</v>
      </c>
      <c r="AD22" s="49">
        <f t="shared" si="92"/>
        <v>21</v>
      </c>
      <c r="AE22" s="49">
        <f t="shared" si="92"/>
        <v>22</v>
      </c>
      <c r="AF22" s="49">
        <f t="shared" si="92"/>
        <v>23</v>
      </c>
      <c r="AG22" s="49">
        <f t="shared" si="92"/>
        <v>24</v>
      </c>
      <c r="AH22" s="49">
        <f t="shared" si="92"/>
        <v>25</v>
      </c>
      <c r="AI22" s="49">
        <f t="shared" si="92"/>
        <v>26</v>
      </c>
      <c r="AJ22" s="49">
        <f t="shared" si="92"/>
        <v>27</v>
      </c>
      <c r="AK22" s="49">
        <f t="shared" si="92"/>
        <v>28</v>
      </c>
      <c r="AL22" s="49">
        <f t="shared" si="92"/>
        <v>29</v>
      </c>
      <c r="AM22" s="49">
        <f t="shared" si="92"/>
        <v>30</v>
      </c>
      <c r="AN22" s="49">
        <f t="shared" si="92"/>
        <v>31</v>
      </c>
      <c r="AO22" s="49">
        <f t="shared" si="92"/>
        <v>32</v>
      </c>
      <c r="AP22" s="49">
        <f t="shared" si="92"/>
        <v>33</v>
      </c>
      <c r="AQ22" s="49">
        <f t="shared" si="92"/>
        <v>34</v>
      </c>
      <c r="AR22" s="49">
        <f t="shared" si="92"/>
        <v>35</v>
      </c>
      <c r="AS22" s="49">
        <f t="shared" si="92"/>
        <v>36</v>
      </c>
      <c r="AT22" s="49">
        <f t="shared" si="92"/>
        <v>37</v>
      </c>
      <c r="AU22" s="49">
        <f t="shared" si="92"/>
        <v>38</v>
      </c>
      <c r="AV22" s="49">
        <f t="shared" si="92"/>
        <v>39</v>
      </c>
      <c r="AW22" s="49">
        <f t="shared" si="92"/>
        <v>40</v>
      </c>
      <c r="AX22" s="49">
        <f t="shared" si="92"/>
        <v>41</v>
      </c>
      <c r="AY22" s="49">
        <f t="shared" si="92"/>
        <v>42</v>
      </c>
      <c r="AZ22" s="49">
        <f t="shared" si="92"/>
        <v>43</v>
      </c>
      <c r="BA22" s="49">
        <f t="shared" si="92"/>
        <v>44</v>
      </c>
      <c r="BB22" s="49">
        <f t="shared" si="92"/>
        <v>45</v>
      </c>
      <c r="BC22" s="49">
        <f t="shared" si="92"/>
        <v>46</v>
      </c>
      <c r="BD22" s="49">
        <f t="shared" si="92"/>
        <v>47</v>
      </c>
      <c r="BE22" s="49">
        <f t="shared" si="92"/>
        <v>48</v>
      </c>
      <c r="BF22" s="49">
        <f t="shared" si="92"/>
        <v>49</v>
      </c>
      <c r="BG22" s="49">
        <f t="shared" si="92"/>
        <v>50</v>
      </c>
      <c r="BH22" s="49">
        <f t="shared" si="92"/>
        <v>51</v>
      </c>
      <c r="BI22" s="49">
        <f t="shared" si="92"/>
        <v>52</v>
      </c>
      <c r="BJ22" s="49">
        <f t="shared" si="92"/>
        <v>53</v>
      </c>
      <c r="BK22" s="49">
        <f t="shared" si="92"/>
        <v>54</v>
      </c>
      <c r="BL22" s="49">
        <f t="shared" si="92"/>
        <v>55</v>
      </c>
      <c r="BM22" s="49">
        <f t="shared" si="92"/>
        <v>56</v>
      </c>
      <c r="BN22" s="49">
        <f t="shared" si="92"/>
        <v>57</v>
      </c>
      <c r="BO22" s="49">
        <f t="shared" si="92"/>
        <v>58</v>
      </c>
      <c r="BP22" s="49">
        <f t="shared" si="92"/>
        <v>59</v>
      </c>
      <c r="BQ22" s="49">
        <f t="shared" si="92"/>
        <v>60</v>
      </c>
      <c r="BR22" s="73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52">
        <v>19</v>
      </c>
      <c r="DS22" s="53">
        <v>3.9899999999999998E-2</v>
      </c>
      <c r="DT22" s="53">
        <v>5.1700000000000003E-2</v>
      </c>
    </row>
    <row r="23" spans="2:124" x14ac:dyDescent="0.35">
      <c r="B23" s="42"/>
      <c r="C23" s="77"/>
      <c r="D23" s="42"/>
      <c r="E23" s="43"/>
      <c r="F23" s="37" t="s">
        <v>60</v>
      </c>
      <c r="G23" s="20" t="s">
        <v>122</v>
      </c>
      <c r="H23" s="20" t="s">
        <v>122</v>
      </c>
      <c r="I23" s="20">
        <v>0</v>
      </c>
      <c r="J23" s="20">
        <v>0</v>
      </c>
      <c r="K23" s="20">
        <v>0</v>
      </c>
      <c r="L23" s="20">
        <v>0</v>
      </c>
      <c r="M23" s="20">
        <v>58394.049383999998</v>
      </c>
      <c r="N23" s="20">
        <v>69140.082021000009</v>
      </c>
      <c r="O23" s="20">
        <v>260403.57045699999</v>
      </c>
      <c r="P23" s="20">
        <v>1252240.8108529996</v>
      </c>
      <c r="Q23" s="20">
        <v>985747.50742200052</v>
      </c>
      <c r="R23" s="20">
        <v>1177526.1487949996</v>
      </c>
      <c r="S23" s="20">
        <v>1235745.7500860002</v>
      </c>
      <c r="T23" s="20">
        <v>1063774.078947</v>
      </c>
      <c r="U23" s="20">
        <v>1027920.45756</v>
      </c>
      <c r="V23" s="20">
        <v>578451.84237000009</v>
      </c>
      <c r="W23" s="20">
        <v>661305.94366199989</v>
      </c>
      <c r="X23" s="20">
        <v>1213892.4611900002</v>
      </c>
      <c r="Y23" s="20">
        <v>1289146.0532279999</v>
      </c>
      <c r="Z23" s="20">
        <v>1321884.3227289999</v>
      </c>
      <c r="AA23" s="20">
        <v>1433411.9336580003</v>
      </c>
      <c r="AB23" s="20">
        <v>1525121.9178009997</v>
      </c>
      <c r="AC23" s="20">
        <v>1589150.4012099998</v>
      </c>
      <c r="AD23" s="20">
        <v>1606869.7224739995</v>
      </c>
      <c r="AE23" s="20">
        <v>1684415.7940649998</v>
      </c>
      <c r="AF23" s="20">
        <v>1710434.6967529999</v>
      </c>
      <c r="AG23" s="20">
        <v>1751727.3896629999</v>
      </c>
      <c r="AH23" s="20">
        <v>1771739.7259230004</v>
      </c>
      <c r="AI23" s="20">
        <v>1807041.4841909995</v>
      </c>
      <c r="AJ23" s="20">
        <v>1870396.8659189995</v>
      </c>
      <c r="AK23" s="20">
        <v>1884395.7537439996</v>
      </c>
      <c r="AL23" s="20">
        <v>1899444.8998779997</v>
      </c>
      <c r="AM23" s="20">
        <v>1954369.2840490001</v>
      </c>
      <c r="AN23" s="20">
        <v>1954831.0728319997</v>
      </c>
      <c r="AO23" s="20">
        <v>1973629.2565339999</v>
      </c>
      <c r="AP23" s="20">
        <v>1974744.607529999</v>
      </c>
      <c r="AQ23" s="20">
        <v>1992823.3884169993</v>
      </c>
      <c r="AR23" s="20">
        <v>2010408.867759</v>
      </c>
      <c r="AS23" s="20">
        <v>2027608.6412549994</v>
      </c>
      <c r="AT23" s="20">
        <v>2040769.0913770003</v>
      </c>
      <c r="AU23" s="20">
        <v>1987296.7864299996</v>
      </c>
      <c r="AV23" s="20">
        <v>2044893.8370480002</v>
      </c>
      <c r="AW23" s="20">
        <v>1998431.3409269997</v>
      </c>
      <c r="AX23" s="20">
        <v>2011583.830444999</v>
      </c>
      <c r="AY23" s="20">
        <v>2004706.1560769998</v>
      </c>
      <c r="AZ23" s="20">
        <v>2033690.6001019995</v>
      </c>
      <c r="BA23" s="20">
        <v>2038055.9511260001</v>
      </c>
      <c r="BB23" s="20">
        <v>2021628.7250289996</v>
      </c>
      <c r="BC23" s="20">
        <v>2030839.5220079999</v>
      </c>
      <c r="BD23" s="20">
        <v>2028740.6696909994</v>
      </c>
      <c r="BE23" s="20">
        <v>2027700.1101770001</v>
      </c>
      <c r="BF23" s="20">
        <v>2030356.5743129998</v>
      </c>
      <c r="BG23" s="20">
        <v>2056853.3038739995</v>
      </c>
      <c r="BH23" s="20">
        <v>2054176.436852</v>
      </c>
      <c r="BI23" s="20">
        <v>2052397.8412449993</v>
      </c>
      <c r="BJ23" s="20">
        <v>2054664.9684509994</v>
      </c>
      <c r="BK23" s="20">
        <v>2055563.4301379994</v>
      </c>
      <c r="BL23" s="20">
        <v>2050757.1541499994</v>
      </c>
      <c r="BM23" s="20">
        <v>2054706.8574170002</v>
      </c>
      <c r="BN23" s="20">
        <v>2052318.5379040001</v>
      </c>
      <c r="BO23" s="20">
        <v>2051096.2629569992</v>
      </c>
      <c r="BP23" s="20">
        <v>2043609.3975919995</v>
      </c>
      <c r="BQ23" s="20">
        <f>SUM('Capa Final'!$E$39:$E$40)+SUM('Capa Final'!$E$48:$E$49)</f>
        <v>2033310.8265679996</v>
      </c>
      <c r="BR23" s="20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52">
        <v>20</v>
      </c>
      <c r="DS23" s="53">
        <v>4.1700000000000001E-2</v>
      </c>
      <c r="DT23" s="53">
        <v>5.4199999999999998E-2</v>
      </c>
    </row>
    <row r="24" spans="2:124" x14ac:dyDescent="0.35">
      <c r="B24" s="42"/>
      <c r="C24" s="77"/>
      <c r="D24" s="42"/>
      <c r="E24" s="43"/>
      <c r="F24" s="37" t="s">
        <v>62</v>
      </c>
      <c r="G24" s="20" t="s">
        <v>122</v>
      </c>
      <c r="H24" s="20" t="s">
        <v>122</v>
      </c>
      <c r="I24" s="20">
        <v>0</v>
      </c>
      <c r="J24" s="20">
        <v>0</v>
      </c>
      <c r="K24" s="20">
        <v>0</v>
      </c>
      <c r="L24" s="20">
        <v>0</v>
      </c>
      <c r="M24" s="20">
        <v>58394.049383999998</v>
      </c>
      <c r="N24" s="20">
        <v>9906.055703</v>
      </c>
      <c r="O24" s="20">
        <v>190346.02318700001</v>
      </c>
      <c r="P24" s="20">
        <v>553383.25110699981</v>
      </c>
      <c r="Q24" s="20">
        <v>145064.70378999997</v>
      </c>
      <c r="R24" s="20">
        <v>219693.51800299998</v>
      </c>
      <c r="S24" s="20">
        <v>128620.55700599999</v>
      </c>
      <c r="T24" s="20">
        <v>115598.97882000002</v>
      </c>
      <c r="U24" s="20">
        <v>41056.629838000001</v>
      </c>
      <c r="V24" s="20">
        <v>9802.6438230000003</v>
      </c>
      <c r="W24" s="20">
        <v>77902.586687000003</v>
      </c>
      <c r="X24" s="20">
        <v>60407.741617999993</v>
      </c>
      <c r="Y24" s="20">
        <v>41983.228846999998</v>
      </c>
      <c r="Z24" s="20">
        <v>28100.779832</v>
      </c>
      <c r="AA24" s="20">
        <v>126374.306251</v>
      </c>
      <c r="AB24" s="20">
        <v>39416.443165000004</v>
      </c>
      <c r="AC24" s="20">
        <v>59356.807314999998</v>
      </c>
      <c r="AD24" s="20">
        <v>0</v>
      </c>
      <c r="AE24" s="20">
        <v>38232.237288999997</v>
      </c>
      <c r="AF24" s="20">
        <v>18880.54278</v>
      </c>
      <c r="AG24" s="20">
        <v>37561.802878999995</v>
      </c>
      <c r="AH24" s="20">
        <v>9330.6683469999989</v>
      </c>
      <c r="AI24" s="20">
        <v>28395.276119000002</v>
      </c>
      <c r="AJ24" s="20">
        <v>53660.624993000005</v>
      </c>
      <c r="AK24" s="20">
        <v>12011.643197000001</v>
      </c>
      <c r="AL24" s="20">
        <v>11040.640782</v>
      </c>
      <c r="AM24" s="20">
        <v>80668.833641000005</v>
      </c>
      <c r="AN24" s="20">
        <v>7733.5908580000014</v>
      </c>
      <c r="AO24" s="20">
        <v>17752.456699000002</v>
      </c>
      <c r="AP24" s="20">
        <v>0</v>
      </c>
      <c r="AQ24" s="20">
        <v>13339.484664</v>
      </c>
      <c r="AR24" s="20">
        <v>19770.502956000004</v>
      </c>
      <c r="AS24" s="20">
        <v>17431.186023000002</v>
      </c>
      <c r="AT24" s="20">
        <v>5190.9880509999994</v>
      </c>
      <c r="AU24" s="20">
        <v>19515.535011</v>
      </c>
      <c r="AV24" s="20">
        <v>274.97489899999999</v>
      </c>
      <c r="AW24" s="20">
        <v>8925.3294910000004</v>
      </c>
      <c r="AX24" s="20">
        <v>15526.829137000001</v>
      </c>
      <c r="AY24" s="20">
        <v>0</v>
      </c>
      <c r="AZ24" s="20">
        <v>32108.475410999999</v>
      </c>
      <c r="BA24" s="20">
        <v>8497.7138379999997</v>
      </c>
      <c r="BB24" s="20">
        <v>10495.835333999999</v>
      </c>
      <c r="BC24" s="20">
        <v>8994.1485150000008</v>
      </c>
      <c r="BD24" s="20">
        <v>1331.6132510000002</v>
      </c>
      <c r="BE24" s="20">
        <v>3546.547071</v>
      </c>
      <c r="BF24" s="20">
        <v>759.49444199999994</v>
      </c>
      <c r="BG24" s="20">
        <v>42856.356161000003</v>
      </c>
      <c r="BH24" s="20">
        <v>9788.7934549999991</v>
      </c>
      <c r="BI24" s="20">
        <v>8949.360564999999</v>
      </c>
      <c r="BJ24" s="20">
        <v>14659.036205</v>
      </c>
      <c r="BK24" s="20">
        <v>13759.324779</v>
      </c>
      <c r="BL24" s="20">
        <v>8570.2636979999988</v>
      </c>
      <c r="BM24" s="20">
        <v>16962.365378999999</v>
      </c>
      <c r="BN24" s="20">
        <v>11629.582774</v>
      </c>
      <c r="BO24" s="20">
        <v>12033.323645</v>
      </c>
      <c r="BP24" s="20">
        <v>4529.6958320000003</v>
      </c>
      <c r="BQ24" s="20">
        <f>'Capa Final'!$E$39+'Capa Final'!$E$48</f>
        <v>4237.3899789999996</v>
      </c>
      <c r="BR24" s="20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52">
        <v>21</v>
      </c>
      <c r="DS24" s="53">
        <v>4.3900000000000002E-2</v>
      </c>
      <c r="DT24" s="53">
        <v>5.7000000000000002E-2</v>
      </c>
    </row>
    <row r="25" spans="2:124" x14ac:dyDescent="0.35">
      <c r="B25" s="42"/>
      <c r="C25" s="77"/>
      <c r="D25" s="42"/>
      <c r="E25" s="43"/>
      <c r="F25" s="37" t="s">
        <v>90</v>
      </c>
      <c r="G25" s="46" t="s">
        <v>122</v>
      </c>
      <c r="H25" s="46" t="s">
        <v>122</v>
      </c>
      <c r="I25" s="46">
        <v>0</v>
      </c>
      <c r="J25" s="46">
        <v>0</v>
      </c>
      <c r="K25" s="46">
        <v>0</v>
      </c>
      <c r="L25" s="46">
        <v>0</v>
      </c>
      <c r="M25" s="46">
        <v>5.6589281293086544E-4</v>
      </c>
      <c r="N25" s="46">
        <v>6.7003189389799303E-4</v>
      </c>
      <c r="O25" s="46">
        <v>2.5235535219369355E-3</v>
      </c>
      <c r="P25" s="46">
        <v>1.213538164240752E-2</v>
      </c>
      <c r="Q25" s="46">
        <v>9.5528129269875587E-3</v>
      </c>
      <c r="R25" s="46">
        <v>1.1411326867559768E-2</v>
      </c>
      <c r="S25" s="46">
        <v>1.1975529115731052E-2</v>
      </c>
      <c r="T25" s="46">
        <v>1.0308963194170975E-2</v>
      </c>
      <c r="U25" s="46">
        <v>9.9615081559525278E-3</v>
      </c>
      <c r="V25" s="46">
        <v>5.6057379763338137E-3</v>
      </c>
      <c r="W25" s="46">
        <v>6.4086715104455195E-3</v>
      </c>
      <c r="X25" s="46">
        <f t="shared" ref="X25:AC25" si="93">X23/$B$6</f>
        <v>1.1763750359922815E-2</v>
      </c>
      <c r="Y25" s="46">
        <f t="shared" si="93"/>
        <v>1.2493027869031541E-2</v>
      </c>
      <c r="Z25" s="46">
        <f t="shared" si="93"/>
        <v>1.2810292241238032E-2</v>
      </c>
      <c r="AA25" s="46">
        <f t="shared" si="93"/>
        <v>1.3891098832557663E-2</v>
      </c>
      <c r="AB25" s="46">
        <f t="shared" si="93"/>
        <v>1.4779854132935017E-2</v>
      </c>
      <c r="AC25" s="46">
        <f t="shared" si="93"/>
        <v>1.5400349867795704E-2</v>
      </c>
      <c r="AD25" s="46">
        <f t="shared" ref="AD25:AE25" si="94">AD23/$B$6</f>
        <v>1.5572066620771187E-2</v>
      </c>
      <c r="AE25" s="46">
        <f t="shared" si="94"/>
        <v>1.6323560395347356E-2</v>
      </c>
      <c r="AF25" s="46">
        <f t="shared" ref="AF25:AG25" si="95">AF23/$B$6</f>
        <v>1.6575707834800685E-2</v>
      </c>
      <c r="AG25" s="46">
        <f t="shared" si="95"/>
        <v>1.6975872550055608E-2</v>
      </c>
      <c r="AH25" s="46">
        <f t="shared" ref="AH25:AI25" si="96">AH23/$B$6</f>
        <v>1.7169810757440711E-2</v>
      </c>
      <c r="AI25" s="46">
        <f t="shared" si="96"/>
        <v>1.7511917727216251E-2</v>
      </c>
      <c r="AJ25" s="46">
        <f t="shared" ref="AJ25:AK25" si="97">AJ23/$B$6</f>
        <v>1.8125890478867725E-2</v>
      </c>
      <c r="AK25" s="46">
        <f t="shared" si="97"/>
        <v>1.8261552761116705E-2</v>
      </c>
      <c r="AL25" s="46">
        <f t="shared" ref="AL25:AM25" si="98">AL23/$B$6</f>
        <v>1.8407393026140532E-2</v>
      </c>
      <c r="AM25" s="46">
        <f t="shared" si="98"/>
        <v>1.8939661546390461E-2</v>
      </c>
      <c r="AN25" s="46">
        <f t="shared" ref="AN25:AO25" si="99">AN23/$B$6</f>
        <v>1.8944136710489341E-2</v>
      </c>
      <c r="AO25" s="46">
        <f t="shared" si="99"/>
        <v>1.9126308646933789E-2</v>
      </c>
      <c r="AP25" s="46">
        <f t="shared" ref="AP25:AQ25" si="100">AP23/$B$6</f>
        <v>1.9137117438569055E-2</v>
      </c>
      <c r="AQ25" s="46">
        <f t="shared" si="100"/>
        <v>1.9312317690622624E-2</v>
      </c>
      <c r="AR25" s="46">
        <f t="shared" ref="AR25:AS25" si="101">AR23/$B$6</f>
        <v>1.948273739051604E-2</v>
      </c>
      <c r="AS25" s="46">
        <f t="shared" si="101"/>
        <v>1.9649419240946021E-2</v>
      </c>
      <c r="AT25" s="46">
        <f t="shared" ref="AT25:AU25" si="102">AT23/$B$6</f>
        <v>1.977695627969463E-2</v>
      </c>
      <c r="AU25" s="46">
        <f t="shared" si="102"/>
        <v>1.9258759761734936E-2</v>
      </c>
      <c r="AV25" s="46">
        <f t="shared" ref="AV25:AW25" si="103">AV23/$B$6</f>
        <v>1.9816928913122346E-2</v>
      </c>
      <c r="AW25" s="46">
        <f t="shared" si="103"/>
        <v>1.9366663981968135E-2</v>
      </c>
      <c r="AX25" s="46">
        <f t="shared" ref="AX25:AY25" si="104">AX23/$B$6</f>
        <v>1.9494123875037711E-2</v>
      </c>
      <c r="AY25" s="46">
        <f t="shared" si="104"/>
        <v>1.9427472794395308E-2</v>
      </c>
      <c r="AZ25" s="46">
        <f t="shared" ref="AZ25:BA25" si="105">AZ23/$B$6</f>
        <v>1.9708359095886131E-2</v>
      </c>
      <c r="BA25" s="46">
        <f t="shared" si="105"/>
        <v>1.9750663419639353E-2</v>
      </c>
      <c r="BB25" s="46">
        <f t="shared" ref="BB25:BC25" si="106">BB23/$B$6</f>
        <v>1.95914682741965E-2</v>
      </c>
      <c r="BC25" s="46">
        <f t="shared" si="106"/>
        <v>1.9680729489453305E-2</v>
      </c>
      <c r="BD25" s="46">
        <f t="shared" ref="BD25:BE25" si="107">BD23/$B$6</f>
        <v>1.9660389652532879E-2</v>
      </c>
      <c r="BE25" s="46">
        <f t="shared" si="107"/>
        <v>1.9650305660129357E-2</v>
      </c>
      <c r="BF25" s="46">
        <f t="shared" ref="BF25:BG25" si="108">BF23/$B$6</f>
        <v>1.96760492757585E-2</v>
      </c>
      <c r="BG25" s="46">
        <f t="shared" si="108"/>
        <v>1.9932827303364355E-2</v>
      </c>
      <c r="BH25" s="46">
        <f t="shared" ref="BH25:BI25" si="109">BH23/$B$6</f>
        <v>1.9906885964736516E-2</v>
      </c>
      <c r="BI25" s="46">
        <f t="shared" si="109"/>
        <v>1.9889649714095747E-2</v>
      </c>
      <c r="BJ25" s="46">
        <f t="shared" ref="BJ25:BK25" si="110">BJ23/$B$6</f>
        <v>1.9911620291670162E-2</v>
      </c>
      <c r="BK25" s="46">
        <f t="shared" si="110"/>
        <v>1.9920327223570424E-2</v>
      </c>
      <c r="BL25" s="46">
        <f t="shared" ref="BL25:BM25" si="111">BL23/$B$6</f>
        <v>1.9873749925587787E-2</v>
      </c>
      <c r="BM25" s="46">
        <f t="shared" si="111"/>
        <v>1.9912026234827917E-2</v>
      </c>
      <c r="BN25" s="46">
        <f t="shared" ref="BN25:BO25" si="112">BN23/$B$6</f>
        <v>1.9888881190741291E-2</v>
      </c>
      <c r="BO25" s="46">
        <f t="shared" si="112"/>
        <v>1.987703620627404E-2</v>
      </c>
      <c r="BP25" s="46">
        <f t="shared" ref="BP25:BQ25" si="113">BP23/$B$6</f>
        <v>1.9804481496571116E-2</v>
      </c>
      <c r="BQ25" s="46">
        <f t="shared" si="113"/>
        <v>1.9704678736060105E-2</v>
      </c>
      <c r="BR25" s="46"/>
      <c r="DR25" s="52">
        <v>22</v>
      </c>
      <c r="DS25" s="53">
        <v>4.6100000000000002E-2</v>
      </c>
      <c r="DT25" s="53">
        <v>5.9900000000000002E-2</v>
      </c>
    </row>
    <row r="26" spans="2:124" x14ac:dyDescent="0.35">
      <c r="B26" s="42"/>
      <c r="C26" s="77"/>
      <c r="D26" s="42"/>
      <c r="E26" s="43"/>
      <c r="F26" s="37" t="s">
        <v>134</v>
      </c>
      <c r="G26" s="46" t="s">
        <v>122</v>
      </c>
      <c r="H26" s="46" t="s">
        <v>122</v>
      </c>
      <c r="I26" s="46" t="s">
        <v>122</v>
      </c>
      <c r="J26" s="46" t="str">
        <f t="shared" ref="J26:AO26" si="114">IF(J25&gt;VLOOKUP(J22,$DR$3:$DT$75,2,0),"Gatilho atingido","Gatilho não atingido")</f>
        <v>Gatilho não atingido</v>
      </c>
      <c r="K26" s="46" t="str">
        <f t="shared" si="114"/>
        <v>Gatilho não atingido</v>
      </c>
      <c r="L26" s="46" t="str">
        <f t="shared" si="114"/>
        <v>Gatilho não atingido</v>
      </c>
      <c r="M26" s="46" t="str">
        <f t="shared" si="114"/>
        <v>Gatilho não atingido</v>
      </c>
      <c r="N26" s="46" t="str">
        <f t="shared" si="114"/>
        <v>Gatilho não atingido</v>
      </c>
      <c r="O26" s="46" t="str">
        <f t="shared" si="114"/>
        <v>Gatilho não atingido</v>
      </c>
      <c r="P26" s="46" t="str">
        <f t="shared" si="114"/>
        <v>Gatilho não atingido</v>
      </c>
      <c r="Q26" s="46" t="str">
        <f t="shared" si="114"/>
        <v>Gatilho não atingido</v>
      </c>
      <c r="R26" s="46" t="str">
        <f t="shared" si="114"/>
        <v>Gatilho não atingido</v>
      </c>
      <c r="S26" s="46" t="str">
        <f t="shared" si="114"/>
        <v>Gatilho não atingido</v>
      </c>
      <c r="T26" s="46" t="str">
        <f t="shared" si="114"/>
        <v>Gatilho não atingido</v>
      </c>
      <c r="U26" s="46" t="str">
        <f t="shared" si="114"/>
        <v>Gatilho não atingido</v>
      </c>
      <c r="V26" s="46" t="str">
        <f t="shared" si="114"/>
        <v>Gatilho não atingido</v>
      </c>
      <c r="W26" s="46" t="str">
        <f t="shared" si="114"/>
        <v>Gatilho não atingido</v>
      </c>
      <c r="X26" s="46" t="str">
        <f t="shared" si="114"/>
        <v>Gatilho não atingido</v>
      </c>
      <c r="Y26" s="46" t="str">
        <f t="shared" si="114"/>
        <v>Gatilho não atingido</v>
      </c>
      <c r="Z26" s="46" t="str">
        <f t="shared" si="114"/>
        <v>Gatilho não atingido</v>
      </c>
      <c r="AA26" s="46" t="str">
        <f t="shared" si="114"/>
        <v>Gatilho não atingido</v>
      </c>
      <c r="AB26" s="46" t="str">
        <f t="shared" si="114"/>
        <v>Gatilho não atingido</v>
      </c>
      <c r="AC26" s="46" t="str">
        <f t="shared" si="114"/>
        <v>Gatilho não atingido</v>
      </c>
      <c r="AD26" s="46" t="str">
        <f t="shared" si="114"/>
        <v>Gatilho não atingido</v>
      </c>
      <c r="AE26" s="46" t="str">
        <f t="shared" si="114"/>
        <v>Gatilho não atingido</v>
      </c>
      <c r="AF26" s="46" t="str">
        <f t="shared" si="114"/>
        <v>Gatilho não atingido</v>
      </c>
      <c r="AG26" s="46" t="str">
        <f t="shared" si="114"/>
        <v>Gatilho não atingido</v>
      </c>
      <c r="AH26" s="46" t="str">
        <f t="shared" si="114"/>
        <v>Gatilho não atingido</v>
      </c>
      <c r="AI26" s="46" t="str">
        <f t="shared" si="114"/>
        <v>Gatilho não atingido</v>
      </c>
      <c r="AJ26" s="46" t="str">
        <f t="shared" si="114"/>
        <v>Gatilho não atingido</v>
      </c>
      <c r="AK26" s="46" t="str">
        <f t="shared" si="114"/>
        <v>Gatilho não atingido</v>
      </c>
      <c r="AL26" s="46" t="str">
        <f t="shared" si="114"/>
        <v>Gatilho não atingido</v>
      </c>
      <c r="AM26" s="46" t="str">
        <f t="shared" si="114"/>
        <v>Gatilho não atingido</v>
      </c>
      <c r="AN26" s="46" t="str">
        <f t="shared" si="114"/>
        <v>Gatilho não atingido</v>
      </c>
      <c r="AO26" s="46" t="str">
        <f t="shared" si="114"/>
        <v>Gatilho não atingido</v>
      </c>
      <c r="AP26" s="46" t="str">
        <f t="shared" ref="AP26:BN26" si="115">IF(AP25&gt;VLOOKUP(AP22,$DR$3:$DT$75,2,0),"Gatilho atingido","Gatilho não atingido")</f>
        <v>Gatilho não atingido</v>
      </c>
      <c r="AQ26" s="46" t="str">
        <f t="shared" si="115"/>
        <v>Gatilho não atingido</v>
      </c>
      <c r="AR26" s="46" t="str">
        <f t="shared" si="115"/>
        <v>Gatilho não atingido</v>
      </c>
      <c r="AS26" s="46" t="str">
        <f t="shared" si="115"/>
        <v>Gatilho não atingido</v>
      </c>
      <c r="AT26" s="46" t="str">
        <f t="shared" si="115"/>
        <v>Gatilho não atingido</v>
      </c>
      <c r="AU26" s="46" t="str">
        <f t="shared" si="115"/>
        <v>Gatilho não atingido</v>
      </c>
      <c r="AV26" s="46" t="str">
        <f t="shared" si="115"/>
        <v>Gatilho não atingido</v>
      </c>
      <c r="AW26" s="46" t="str">
        <f t="shared" si="115"/>
        <v>Gatilho não atingido</v>
      </c>
      <c r="AX26" s="46" t="str">
        <f t="shared" si="115"/>
        <v>Gatilho não atingido</v>
      </c>
      <c r="AY26" s="46" t="str">
        <f t="shared" si="115"/>
        <v>Gatilho não atingido</v>
      </c>
      <c r="AZ26" s="46" t="str">
        <f t="shared" si="115"/>
        <v>Gatilho não atingido</v>
      </c>
      <c r="BA26" s="46" t="str">
        <f t="shared" si="115"/>
        <v>Gatilho não atingido</v>
      </c>
      <c r="BB26" s="46" t="str">
        <f t="shared" si="115"/>
        <v>Gatilho não atingido</v>
      </c>
      <c r="BC26" s="46" t="str">
        <f t="shared" si="115"/>
        <v>Gatilho não atingido</v>
      </c>
      <c r="BD26" s="46" t="str">
        <f t="shared" si="115"/>
        <v>Gatilho não atingido</v>
      </c>
      <c r="BE26" s="46" t="str">
        <f t="shared" si="115"/>
        <v>Gatilho não atingido</v>
      </c>
      <c r="BF26" s="46" t="str">
        <f t="shared" si="115"/>
        <v>Gatilho não atingido</v>
      </c>
      <c r="BG26" s="46" t="str">
        <f t="shared" si="115"/>
        <v>Gatilho não atingido</v>
      </c>
      <c r="BH26" s="46" t="str">
        <f t="shared" si="115"/>
        <v>Gatilho não atingido</v>
      </c>
      <c r="BI26" s="46" t="str">
        <f t="shared" si="115"/>
        <v>Gatilho não atingido</v>
      </c>
      <c r="BJ26" s="46" t="str">
        <f t="shared" si="115"/>
        <v>Gatilho não atingido</v>
      </c>
      <c r="BK26" s="46" t="str">
        <f t="shared" si="115"/>
        <v>Gatilho não atingido</v>
      </c>
      <c r="BL26" s="46" t="str">
        <f t="shared" si="115"/>
        <v>Gatilho não atingido</v>
      </c>
      <c r="BM26" s="46" t="str">
        <f t="shared" si="115"/>
        <v>Gatilho não atingido</v>
      </c>
      <c r="BN26" s="46" t="str">
        <f t="shared" si="115"/>
        <v>Gatilho não atingido</v>
      </c>
      <c r="BO26" s="46" t="str">
        <f t="shared" ref="BO26:BP26" si="116">IF(BO25&gt;VLOOKUP(BO22,$DR$3:$DT$75,2,0),"Gatilho atingido","Gatilho não atingido")</f>
        <v>Gatilho não atingido</v>
      </c>
      <c r="BP26" s="46" t="str">
        <f t="shared" si="116"/>
        <v>Gatilho não atingido</v>
      </c>
      <c r="BQ26" s="46" t="str">
        <f t="shared" ref="BQ26" si="117">IF(BQ25&gt;VLOOKUP(BQ22,$DR$3:$DT$75,2,0),"Gatilho atingido","Gatilho não atingido")</f>
        <v>Gatilho não atingido</v>
      </c>
      <c r="BR26" s="46"/>
      <c r="DR26" s="52">
        <v>23</v>
      </c>
      <c r="DS26" s="53">
        <v>4.8300000000000003E-2</v>
      </c>
      <c r="DT26" s="53">
        <v>6.2600000000000003E-2</v>
      </c>
    </row>
    <row r="27" spans="2:124" x14ac:dyDescent="0.35">
      <c r="B27" s="42"/>
      <c r="C27" s="77"/>
      <c r="D27" s="42"/>
      <c r="E27" s="43"/>
      <c r="F27" s="37" t="s">
        <v>139</v>
      </c>
      <c r="G27" s="46" t="s">
        <v>122</v>
      </c>
      <c r="H27" s="46" t="s">
        <v>122</v>
      </c>
      <c r="I27" s="46" t="s">
        <v>122</v>
      </c>
      <c r="J27" s="46" t="str">
        <f t="shared" ref="J27:AO27" si="118">IF(J25&gt;VLOOKUP(J22,$DR$3:$DT$75,3,0),"Gatilho atingido","Gatilho não atingido")</f>
        <v>Gatilho não atingido</v>
      </c>
      <c r="K27" s="46" t="str">
        <f t="shared" si="118"/>
        <v>Gatilho não atingido</v>
      </c>
      <c r="L27" s="46" t="str">
        <f t="shared" si="118"/>
        <v>Gatilho não atingido</v>
      </c>
      <c r="M27" s="46" t="str">
        <f t="shared" si="118"/>
        <v>Gatilho não atingido</v>
      </c>
      <c r="N27" s="46" t="str">
        <f t="shared" si="118"/>
        <v>Gatilho não atingido</v>
      </c>
      <c r="O27" s="46" t="str">
        <f t="shared" si="118"/>
        <v>Gatilho não atingido</v>
      </c>
      <c r="P27" s="46" t="str">
        <f t="shared" si="118"/>
        <v>Gatilho não atingido</v>
      </c>
      <c r="Q27" s="46" t="str">
        <f t="shared" si="118"/>
        <v>Gatilho não atingido</v>
      </c>
      <c r="R27" s="46" t="str">
        <f t="shared" si="118"/>
        <v>Gatilho não atingido</v>
      </c>
      <c r="S27" s="46" t="str">
        <f t="shared" si="118"/>
        <v>Gatilho não atingido</v>
      </c>
      <c r="T27" s="46" t="str">
        <f t="shared" si="118"/>
        <v>Gatilho não atingido</v>
      </c>
      <c r="U27" s="46" t="str">
        <f t="shared" si="118"/>
        <v>Gatilho não atingido</v>
      </c>
      <c r="V27" s="46" t="str">
        <f t="shared" si="118"/>
        <v>Gatilho não atingido</v>
      </c>
      <c r="W27" s="46" t="str">
        <f t="shared" si="118"/>
        <v>Gatilho não atingido</v>
      </c>
      <c r="X27" s="46" t="str">
        <f t="shared" si="118"/>
        <v>Gatilho não atingido</v>
      </c>
      <c r="Y27" s="46" t="str">
        <f t="shared" si="118"/>
        <v>Gatilho não atingido</v>
      </c>
      <c r="Z27" s="46" t="str">
        <f t="shared" si="118"/>
        <v>Gatilho não atingido</v>
      </c>
      <c r="AA27" s="46" t="str">
        <f t="shared" si="118"/>
        <v>Gatilho não atingido</v>
      </c>
      <c r="AB27" s="46" t="str">
        <f t="shared" si="118"/>
        <v>Gatilho não atingido</v>
      </c>
      <c r="AC27" s="46" t="str">
        <f t="shared" si="118"/>
        <v>Gatilho não atingido</v>
      </c>
      <c r="AD27" s="46" t="str">
        <f t="shared" si="118"/>
        <v>Gatilho não atingido</v>
      </c>
      <c r="AE27" s="46" t="str">
        <f t="shared" si="118"/>
        <v>Gatilho não atingido</v>
      </c>
      <c r="AF27" s="46" t="str">
        <f t="shared" si="118"/>
        <v>Gatilho não atingido</v>
      </c>
      <c r="AG27" s="46" t="str">
        <f t="shared" si="118"/>
        <v>Gatilho não atingido</v>
      </c>
      <c r="AH27" s="46" t="str">
        <f t="shared" si="118"/>
        <v>Gatilho não atingido</v>
      </c>
      <c r="AI27" s="46" t="str">
        <f t="shared" si="118"/>
        <v>Gatilho não atingido</v>
      </c>
      <c r="AJ27" s="46" t="str">
        <f t="shared" si="118"/>
        <v>Gatilho não atingido</v>
      </c>
      <c r="AK27" s="46" t="str">
        <f t="shared" si="118"/>
        <v>Gatilho não atingido</v>
      </c>
      <c r="AL27" s="46" t="str">
        <f t="shared" si="118"/>
        <v>Gatilho não atingido</v>
      </c>
      <c r="AM27" s="46" t="str">
        <f t="shared" si="118"/>
        <v>Gatilho não atingido</v>
      </c>
      <c r="AN27" s="46" t="str">
        <f t="shared" si="118"/>
        <v>Gatilho não atingido</v>
      </c>
      <c r="AO27" s="46" t="str">
        <f t="shared" si="118"/>
        <v>Gatilho não atingido</v>
      </c>
      <c r="AP27" s="46" t="str">
        <f t="shared" ref="AP27:BN27" si="119">IF(AP25&gt;VLOOKUP(AP22,$DR$3:$DT$75,3,0),"Gatilho atingido","Gatilho não atingido")</f>
        <v>Gatilho não atingido</v>
      </c>
      <c r="AQ27" s="46" t="str">
        <f t="shared" si="119"/>
        <v>Gatilho não atingido</v>
      </c>
      <c r="AR27" s="46" t="str">
        <f t="shared" si="119"/>
        <v>Gatilho não atingido</v>
      </c>
      <c r="AS27" s="46" t="str">
        <f t="shared" si="119"/>
        <v>Gatilho não atingido</v>
      </c>
      <c r="AT27" s="46" t="str">
        <f t="shared" si="119"/>
        <v>Gatilho não atingido</v>
      </c>
      <c r="AU27" s="46" t="str">
        <f t="shared" si="119"/>
        <v>Gatilho não atingido</v>
      </c>
      <c r="AV27" s="46" t="str">
        <f t="shared" si="119"/>
        <v>Gatilho não atingido</v>
      </c>
      <c r="AW27" s="46" t="str">
        <f t="shared" si="119"/>
        <v>Gatilho não atingido</v>
      </c>
      <c r="AX27" s="46" t="str">
        <f t="shared" si="119"/>
        <v>Gatilho não atingido</v>
      </c>
      <c r="AY27" s="46" t="str">
        <f t="shared" si="119"/>
        <v>Gatilho não atingido</v>
      </c>
      <c r="AZ27" s="46" t="str">
        <f t="shared" si="119"/>
        <v>Gatilho não atingido</v>
      </c>
      <c r="BA27" s="46" t="str">
        <f t="shared" si="119"/>
        <v>Gatilho não atingido</v>
      </c>
      <c r="BB27" s="46" t="str">
        <f t="shared" si="119"/>
        <v>Gatilho não atingido</v>
      </c>
      <c r="BC27" s="46" t="str">
        <f t="shared" si="119"/>
        <v>Gatilho não atingido</v>
      </c>
      <c r="BD27" s="46" t="str">
        <f t="shared" si="119"/>
        <v>Gatilho não atingido</v>
      </c>
      <c r="BE27" s="46" t="str">
        <f t="shared" si="119"/>
        <v>Gatilho não atingido</v>
      </c>
      <c r="BF27" s="46" t="str">
        <f t="shared" si="119"/>
        <v>Gatilho não atingido</v>
      </c>
      <c r="BG27" s="46" t="str">
        <f t="shared" si="119"/>
        <v>Gatilho não atingido</v>
      </c>
      <c r="BH27" s="46" t="str">
        <f t="shared" si="119"/>
        <v>Gatilho não atingido</v>
      </c>
      <c r="BI27" s="46" t="str">
        <f t="shared" si="119"/>
        <v>Gatilho não atingido</v>
      </c>
      <c r="BJ27" s="46" t="str">
        <f t="shared" si="119"/>
        <v>Gatilho não atingido</v>
      </c>
      <c r="BK27" s="46" t="str">
        <f t="shared" si="119"/>
        <v>Gatilho não atingido</v>
      </c>
      <c r="BL27" s="46" t="str">
        <f t="shared" si="119"/>
        <v>Gatilho não atingido</v>
      </c>
      <c r="BM27" s="46" t="str">
        <f t="shared" si="119"/>
        <v>Gatilho não atingido</v>
      </c>
      <c r="BN27" s="46" t="str">
        <f t="shared" si="119"/>
        <v>Gatilho não atingido</v>
      </c>
      <c r="BO27" s="46" t="str">
        <f t="shared" ref="BO27:BP27" si="120">IF(BO25&gt;VLOOKUP(BO22,$DR$3:$DT$75,3,0),"Gatilho atingido","Gatilho não atingido")</f>
        <v>Gatilho não atingido</v>
      </c>
      <c r="BP27" s="46" t="str">
        <f t="shared" si="120"/>
        <v>Gatilho não atingido</v>
      </c>
      <c r="BQ27" s="46" t="str">
        <f t="shared" ref="BQ27" si="121">IF(BQ25&gt;VLOOKUP(BQ22,$DR$3:$DT$75,3,0),"Gatilho atingido","Gatilho não atingido")</f>
        <v>Gatilho não atingido</v>
      </c>
      <c r="BR27" s="46"/>
      <c r="DR27" s="52">
        <v>24</v>
      </c>
      <c r="DS27" s="53">
        <v>5.04E-2</v>
      </c>
      <c r="DT27" s="53">
        <v>6.54E-2</v>
      </c>
    </row>
    <row r="28" spans="2:124" x14ac:dyDescent="0.35">
      <c r="B28" s="42"/>
      <c r="C28" s="77"/>
      <c r="D28" s="42"/>
      <c r="DR28" s="52">
        <v>25</v>
      </c>
      <c r="DS28" s="53">
        <v>5.2499999999999998E-2</v>
      </c>
      <c r="DT28" s="53">
        <v>6.8000000000000005E-2</v>
      </c>
    </row>
    <row r="29" spans="2:124" x14ac:dyDescent="0.35">
      <c r="B29" s="48"/>
      <c r="C29" s="78"/>
      <c r="D29" s="48"/>
      <c r="F29" s="13"/>
      <c r="G29" s="103" t="s">
        <v>116</v>
      </c>
      <c r="H29" s="103"/>
      <c r="I29" s="103"/>
      <c r="J29" s="103"/>
      <c r="K29" s="103"/>
      <c r="L29" s="103"/>
      <c r="M29" s="103"/>
      <c r="N29" s="103"/>
      <c r="O29" s="103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71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52">
        <v>26</v>
      </c>
      <c r="DS29" s="53">
        <v>5.4399999999999997E-2</v>
      </c>
      <c r="DT29" s="53">
        <v>7.0400000000000004E-2</v>
      </c>
    </row>
    <row r="30" spans="2:124" x14ac:dyDescent="0.35">
      <c r="B30" s="42"/>
      <c r="C30" s="77"/>
      <c r="D30" s="42"/>
      <c r="E30" s="39"/>
      <c r="F30" s="37" t="s">
        <v>124</v>
      </c>
      <c r="G30" s="38">
        <v>43770</v>
      </c>
      <c r="H30" s="38">
        <f t="shared" ref="H30:O30" si="122">EDATE(G30,1)</f>
        <v>43800</v>
      </c>
      <c r="I30" s="38">
        <f t="shared" si="122"/>
        <v>43831</v>
      </c>
      <c r="J30" s="38">
        <f t="shared" si="122"/>
        <v>43862</v>
      </c>
      <c r="K30" s="38">
        <f t="shared" si="122"/>
        <v>43891</v>
      </c>
      <c r="L30" s="38">
        <f t="shared" si="122"/>
        <v>43922</v>
      </c>
      <c r="M30" s="38">
        <f t="shared" si="122"/>
        <v>43952</v>
      </c>
      <c r="N30" s="38">
        <f t="shared" si="122"/>
        <v>43983</v>
      </c>
      <c r="O30" s="38">
        <f t="shared" si="122"/>
        <v>44013</v>
      </c>
      <c r="P30" s="38">
        <f t="shared" ref="P30:U30" si="123">EDATE(O30,1)</f>
        <v>44044</v>
      </c>
      <c r="Q30" s="38">
        <f t="shared" si="123"/>
        <v>44075</v>
      </c>
      <c r="R30" s="38">
        <f t="shared" si="123"/>
        <v>44105</v>
      </c>
      <c r="S30" s="38">
        <f t="shared" si="123"/>
        <v>44136</v>
      </c>
      <c r="T30" s="38">
        <f t="shared" si="123"/>
        <v>44166</v>
      </c>
      <c r="U30" s="38">
        <f t="shared" si="123"/>
        <v>44197</v>
      </c>
      <c r="V30" s="38">
        <f t="shared" ref="V30:BQ30" si="124">EDATE(U30,1)</f>
        <v>44228</v>
      </c>
      <c r="W30" s="38">
        <f t="shared" si="124"/>
        <v>44256</v>
      </c>
      <c r="X30" s="38">
        <f t="shared" si="124"/>
        <v>44287</v>
      </c>
      <c r="Y30" s="38">
        <f t="shared" si="124"/>
        <v>44317</v>
      </c>
      <c r="Z30" s="38">
        <f t="shared" si="124"/>
        <v>44348</v>
      </c>
      <c r="AA30" s="38">
        <f t="shared" si="124"/>
        <v>44378</v>
      </c>
      <c r="AB30" s="38">
        <f t="shared" si="124"/>
        <v>44409</v>
      </c>
      <c r="AC30" s="38">
        <f t="shared" si="124"/>
        <v>44440</v>
      </c>
      <c r="AD30" s="38">
        <f t="shared" si="124"/>
        <v>44470</v>
      </c>
      <c r="AE30" s="38">
        <f t="shared" si="124"/>
        <v>44501</v>
      </c>
      <c r="AF30" s="38">
        <f t="shared" si="124"/>
        <v>44531</v>
      </c>
      <c r="AG30" s="38">
        <f t="shared" si="124"/>
        <v>44562</v>
      </c>
      <c r="AH30" s="38">
        <f t="shared" si="124"/>
        <v>44593</v>
      </c>
      <c r="AI30" s="38">
        <f t="shared" si="124"/>
        <v>44621</v>
      </c>
      <c r="AJ30" s="38">
        <f t="shared" si="124"/>
        <v>44652</v>
      </c>
      <c r="AK30" s="38">
        <f t="shared" si="124"/>
        <v>44682</v>
      </c>
      <c r="AL30" s="38">
        <f t="shared" si="124"/>
        <v>44713</v>
      </c>
      <c r="AM30" s="38">
        <f t="shared" si="124"/>
        <v>44743</v>
      </c>
      <c r="AN30" s="38">
        <f t="shared" si="124"/>
        <v>44774</v>
      </c>
      <c r="AO30" s="38">
        <f t="shared" si="124"/>
        <v>44805</v>
      </c>
      <c r="AP30" s="38">
        <f t="shared" si="124"/>
        <v>44835</v>
      </c>
      <c r="AQ30" s="38">
        <f t="shared" si="124"/>
        <v>44866</v>
      </c>
      <c r="AR30" s="38">
        <f t="shared" si="124"/>
        <v>44896</v>
      </c>
      <c r="AS30" s="38">
        <f t="shared" si="124"/>
        <v>44927</v>
      </c>
      <c r="AT30" s="38">
        <f t="shared" si="124"/>
        <v>44958</v>
      </c>
      <c r="AU30" s="38">
        <f t="shared" si="124"/>
        <v>44986</v>
      </c>
      <c r="AV30" s="38">
        <f t="shared" si="124"/>
        <v>45017</v>
      </c>
      <c r="AW30" s="38">
        <f t="shared" si="124"/>
        <v>45047</v>
      </c>
      <c r="AX30" s="38">
        <f t="shared" si="124"/>
        <v>45078</v>
      </c>
      <c r="AY30" s="38">
        <f t="shared" si="124"/>
        <v>45108</v>
      </c>
      <c r="AZ30" s="38">
        <f t="shared" si="124"/>
        <v>45139</v>
      </c>
      <c r="BA30" s="38">
        <f t="shared" si="124"/>
        <v>45170</v>
      </c>
      <c r="BB30" s="38">
        <f t="shared" si="124"/>
        <v>45200</v>
      </c>
      <c r="BC30" s="38">
        <f t="shared" si="124"/>
        <v>45231</v>
      </c>
      <c r="BD30" s="38">
        <f t="shared" si="124"/>
        <v>45261</v>
      </c>
      <c r="BE30" s="38">
        <f t="shared" si="124"/>
        <v>45292</v>
      </c>
      <c r="BF30" s="38">
        <f t="shared" si="124"/>
        <v>45323</v>
      </c>
      <c r="BG30" s="38">
        <f t="shared" si="124"/>
        <v>45352</v>
      </c>
      <c r="BH30" s="38">
        <f t="shared" si="124"/>
        <v>45383</v>
      </c>
      <c r="BI30" s="38">
        <f t="shared" si="124"/>
        <v>45413</v>
      </c>
      <c r="BJ30" s="38">
        <f t="shared" si="124"/>
        <v>45444</v>
      </c>
      <c r="BK30" s="38">
        <f t="shared" si="124"/>
        <v>45474</v>
      </c>
      <c r="BL30" s="38">
        <f t="shared" si="124"/>
        <v>45505</v>
      </c>
      <c r="BM30" s="38">
        <f t="shared" si="124"/>
        <v>45536</v>
      </c>
      <c r="BN30" s="38">
        <f t="shared" si="124"/>
        <v>45566</v>
      </c>
      <c r="BO30" s="38">
        <f t="shared" si="124"/>
        <v>45597</v>
      </c>
      <c r="BP30" s="38">
        <f t="shared" si="124"/>
        <v>45627</v>
      </c>
      <c r="BQ30" s="38">
        <f t="shared" si="124"/>
        <v>45658</v>
      </c>
      <c r="BR30" s="43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52">
        <v>27</v>
      </c>
      <c r="DS30" s="53">
        <v>5.6099999999999997E-2</v>
      </c>
      <c r="DT30" s="53">
        <v>7.2599999999999998E-2</v>
      </c>
    </row>
    <row r="31" spans="2:124" x14ac:dyDescent="0.35">
      <c r="B31" s="42"/>
      <c r="C31" s="77"/>
      <c r="D31" s="42"/>
      <c r="E31" s="39"/>
      <c r="F31" s="37" t="s">
        <v>130</v>
      </c>
      <c r="G31" s="50" t="s">
        <v>122</v>
      </c>
      <c r="H31" s="50" t="s">
        <v>122</v>
      </c>
      <c r="I31" s="49" t="s">
        <v>122</v>
      </c>
      <c r="J31" s="49">
        <v>0</v>
      </c>
      <c r="K31" s="49">
        <f t="shared" ref="K31:O31" si="125">J31+1</f>
        <v>1</v>
      </c>
      <c r="L31" s="49">
        <f t="shared" si="125"/>
        <v>2</v>
      </c>
      <c r="M31" s="49">
        <f t="shared" si="125"/>
        <v>3</v>
      </c>
      <c r="N31" s="49">
        <f t="shared" si="125"/>
        <v>4</v>
      </c>
      <c r="O31" s="49">
        <f t="shared" si="125"/>
        <v>5</v>
      </c>
      <c r="P31" s="49">
        <f t="shared" ref="P31:U31" si="126">O31+1</f>
        <v>6</v>
      </c>
      <c r="Q31" s="49">
        <f t="shared" si="126"/>
        <v>7</v>
      </c>
      <c r="R31" s="49">
        <f t="shared" si="126"/>
        <v>8</v>
      </c>
      <c r="S31" s="49">
        <f t="shared" si="126"/>
        <v>9</v>
      </c>
      <c r="T31" s="49">
        <f t="shared" si="126"/>
        <v>10</v>
      </c>
      <c r="U31" s="49">
        <f t="shared" si="126"/>
        <v>11</v>
      </c>
      <c r="V31" s="49">
        <f t="shared" ref="V31:BQ31" si="127">U31+1</f>
        <v>12</v>
      </c>
      <c r="W31" s="49">
        <f t="shared" si="127"/>
        <v>13</v>
      </c>
      <c r="X31" s="49">
        <f t="shared" si="127"/>
        <v>14</v>
      </c>
      <c r="Y31" s="49">
        <f t="shared" si="127"/>
        <v>15</v>
      </c>
      <c r="Z31" s="49">
        <f t="shared" si="127"/>
        <v>16</v>
      </c>
      <c r="AA31" s="49">
        <f t="shared" si="127"/>
        <v>17</v>
      </c>
      <c r="AB31" s="49">
        <f t="shared" si="127"/>
        <v>18</v>
      </c>
      <c r="AC31" s="49">
        <f t="shared" si="127"/>
        <v>19</v>
      </c>
      <c r="AD31" s="49">
        <f t="shared" si="127"/>
        <v>20</v>
      </c>
      <c r="AE31" s="49">
        <f t="shared" si="127"/>
        <v>21</v>
      </c>
      <c r="AF31" s="49">
        <f t="shared" si="127"/>
        <v>22</v>
      </c>
      <c r="AG31" s="49">
        <f t="shared" si="127"/>
        <v>23</v>
      </c>
      <c r="AH31" s="49">
        <f t="shared" si="127"/>
        <v>24</v>
      </c>
      <c r="AI31" s="49">
        <f t="shared" si="127"/>
        <v>25</v>
      </c>
      <c r="AJ31" s="49">
        <f t="shared" si="127"/>
        <v>26</v>
      </c>
      <c r="AK31" s="49">
        <f t="shared" si="127"/>
        <v>27</v>
      </c>
      <c r="AL31" s="49">
        <f t="shared" si="127"/>
        <v>28</v>
      </c>
      <c r="AM31" s="49">
        <f t="shared" si="127"/>
        <v>29</v>
      </c>
      <c r="AN31" s="49">
        <f t="shared" si="127"/>
        <v>30</v>
      </c>
      <c r="AO31" s="49">
        <f t="shared" si="127"/>
        <v>31</v>
      </c>
      <c r="AP31" s="49">
        <f t="shared" si="127"/>
        <v>32</v>
      </c>
      <c r="AQ31" s="49">
        <f t="shared" si="127"/>
        <v>33</v>
      </c>
      <c r="AR31" s="49">
        <f t="shared" si="127"/>
        <v>34</v>
      </c>
      <c r="AS31" s="49">
        <f t="shared" si="127"/>
        <v>35</v>
      </c>
      <c r="AT31" s="49">
        <f t="shared" si="127"/>
        <v>36</v>
      </c>
      <c r="AU31" s="49">
        <f t="shared" si="127"/>
        <v>37</v>
      </c>
      <c r="AV31" s="49">
        <f t="shared" si="127"/>
        <v>38</v>
      </c>
      <c r="AW31" s="49">
        <f t="shared" si="127"/>
        <v>39</v>
      </c>
      <c r="AX31" s="49">
        <f t="shared" si="127"/>
        <v>40</v>
      </c>
      <c r="AY31" s="49">
        <f t="shared" si="127"/>
        <v>41</v>
      </c>
      <c r="AZ31" s="49">
        <f t="shared" si="127"/>
        <v>42</v>
      </c>
      <c r="BA31" s="49">
        <f t="shared" si="127"/>
        <v>43</v>
      </c>
      <c r="BB31" s="49">
        <f t="shared" si="127"/>
        <v>44</v>
      </c>
      <c r="BC31" s="49">
        <f t="shared" si="127"/>
        <v>45</v>
      </c>
      <c r="BD31" s="49">
        <f t="shared" si="127"/>
        <v>46</v>
      </c>
      <c r="BE31" s="49">
        <f t="shared" si="127"/>
        <v>47</v>
      </c>
      <c r="BF31" s="49">
        <f t="shared" si="127"/>
        <v>48</v>
      </c>
      <c r="BG31" s="49">
        <f t="shared" si="127"/>
        <v>49</v>
      </c>
      <c r="BH31" s="49">
        <f t="shared" si="127"/>
        <v>50</v>
      </c>
      <c r="BI31" s="49">
        <f t="shared" si="127"/>
        <v>51</v>
      </c>
      <c r="BJ31" s="49">
        <f t="shared" si="127"/>
        <v>52</v>
      </c>
      <c r="BK31" s="49">
        <f t="shared" si="127"/>
        <v>53</v>
      </c>
      <c r="BL31" s="49">
        <f t="shared" si="127"/>
        <v>54</v>
      </c>
      <c r="BM31" s="49">
        <f t="shared" si="127"/>
        <v>55</v>
      </c>
      <c r="BN31" s="49">
        <f t="shared" si="127"/>
        <v>56</v>
      </c>
      <c r="BO31" s="49">
        <f t="shared" si="127"/>
        <v>57</v>
      </c>
      <c r="BP31" s="49">
        <f t="shared" si="127"/>
        <v>58</v>
      </c>
      <c r="BQ31" s="49">
        <f t="shared" si="127"/>
        <v>59</v>
      </c>
      <c r="BR31" s="73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52">
        <v>28</v>
      </c>
      <c r="DS31" s="53">
        <v>5.7799999999999997E-2</v>
      </c>
      <c r="DT31" s="53">
        <v>7.4700000000000003E-2</v>
      </c>
    </row>
    <row r="32" spans="2:124" x14ac:dyDescent="0.35">
      <c r="B32" s="42"/>
      <c r="C32" s="77"/>
      <c r="D32" s="42"/>
      <c r="E32" s="39"/>
      <c r="F32" s="37" t="s">
        <v>60</v>
      </c>
      <c r="G32" s="20" t="s">
        <v>122</v>
      </c>
      <c r="H32" s="20" t="s">
        <v>122</v>
      </c>
      <c r="I32" s="20" t="s">
        <v>122</v>
      </c>
      <c r="J32" s="20">
        <v>0</v>
      </c>
      <c r="K32" s="20">
        <v>0</v>
      </c>
      <c r="L32" s="20">
        <v>0</v>
      </c>
      <c r="M32" s="20">
        <v>0</v>
      </c>
      <c r="N32" s="20">
        <v>19904.542225999998</v>
      </c>
      <c r="O32" s="20">
        <v>20176.844477999999</v>
      </c>
      <c r="P32" s="20">
        <v>992782.02530199988</v>
      </c>
      <c r="Q32" s="20">
        <v>769126.33747100004</v>
      </c>
      <c r="R32" s="20">
        <v>1059784.44771</v>
      </c>
      <c r="S32" s="20">
        <v>1203752.2349339994</v>
      </c>
      <c r="T32" s="20">
        <v>691240.53577599989</v>
      </c>
      <c r="U32" s="20">
        <v>986141.63283099968</v>
      </c>
      <c r="V32" s="20">
        <v>480762.04066900001</v>
      </c>
      <c r="W32" s="20">
        <v>548431.73567399976</v>
      </c>
      <c r="X32" s="20">
        <v>1207087.8836339999</v>
      </c>
      <c r="Y32" s="20">
        <v>1303491.4803990005</v>
      </c>
      <c r="Z32" s="20">
        <v>1379387.4910400005</v>
      </c>
      <c r="AA32" s="20">
        <v>1534461.8582330004</v>
      </c>
      <c r="AB32" s="20">
        <v>1580334.0048440001</v>
      </c>
      <c r="AC32" s="20">
        <v>1607493.014153</v>
      </c>
      <c r="AD32" s="20">
        <v>1649153.2976670002</v>
      </c>
      <c r="AE32" s="20">
        <v>1713859.5006019999</v>
      </c>
      <c r="AF32" s="20">
        <v>1742480.5870809997</v>
      </c>
      <c r="AG32" s="20">
        <v>1766537.9865030004</v>
      </c>
      <c r="AH32" s="20">
        <v>1834326.1718180003</v>
      </c>
      <c r="AI32" s="20">
        <v>1835896.7881720006</v>
      </c>
      <c r="AJ32" s="20">
        <v>1865964.0692670005</v>
      </c>
      <c r="AK32" s="20">
        <v>1862602.6336270003</v>
      </c>
      <c r="AL32" s="20">
        <v>1866623.2393710003</v>
      </c>
      <c r="AM32" s="20">
        <v>1883075.7269310006</v>
      </c>
      <c r="AN32" s="20">
        <v>1838034.861947</v>
      </c>
      <c r="AO32" s="20">
        <v>1863698.6726310002</v>
      </c>
      <c r="AP32" s="20">
        <v>1865425.729115</v>
      </c>
      <c r="AQ32" s="20">
        <v>1891897.8173720003</v>
      </c>
      <c r="AR32" s="20">
        <v>1915660.7400499997</v>
      </c>
      <c r="AS32" s="20">
        <v>1916149.6280440004</v>
      </c>
      <c r="AT32" s="20">
        <v>1927962.591028</v>
      </c>
      <c r="AU32" s="20">
        <v>1918058.5758760003</v>
      </c>
      <c r="AV32" s="20">
        <v>1933017.5612710007</v>
      </c>
      <c r="AW32" s="20">
        <v>1942960.4842019998</v>
      </c>
      <c r="AX32" s="20">
        <v>1952450.6328650005</v>
      </c>
      <c r="AY32" s="20">
        <v>1964891.3722810003</v>
      </c>
      <c r="AZ32" s="20">
        <v>1968490.5737450002</v>
      </c>
      <c r="BA32" s="20">
        <v>1982341.661515001</v>
      </c>
      <c r="BB32" s="20">
        <v>1995970.3002100007</v>
      </c>
      <c r="BC32" s="20">
        <v>1997998.8795230007</v>
      </c>
      <c r="BD32" s="20">
        <v>2001999.6271930002</v>
      </c>
      <c r="BE32" s="20">
        <v>1998983.1290440005</v>
      </c>
      <c r="BF32" s="20">
        <v>1997913.6781130005</v>
      </c>
      <c r="BG32" s="20">
        <v>2001156.8585050008</v>
      </c>
      <c r="BH32" s="20">
        <v>2005887.1398590005</v>
      </c>
      <c r="BI32" s="20">
        <v>2002283.1042760008</v>
      </c>
      <c r="BJ32" s="20">
        <v>2000198.0120610003</v>
      </c>
      <c r="BK32" s="20">
        <v>2006562.2264540005</v>
      </c>
      <c r="BL32" s="20">
        <v>2014515.4341200008</v>
      </c>
      <c r="BM32" s="20">
        <v>2018802.2158870008</v>
      </c>
      <c r="BN32" s="20">
        <v>2012553.2431540005</v>
      </c>
      <c r="BO32" s="20">
        <v>2007906.1145030006</v>
      </c>
      <c r="BP32" s="20">
        <v>1998866.1043970007</v>
      </c>
      <c r="BQ32" s="20">
        <f>SUM('Capa Final'!$F$39:$F$40)+SUM('Capa Final'!$F$48:$F$49)</f>
        <v>1990274.3592580003</v>
      </c>
      <c r="BR32" s="20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52">
        <v>29</v>
      </c>
      <c r="DS32" s="53">
        <v>5.9400000000000001E-2</v>
      </c>
      <c r="DT32" s="53">
        <v>7.6700000000000004E-2</v>
      </c>
    </row>
    <row r="33" spans="2:124" x14ac:dyDescent="0.35">
      <c r="B33" s="42"/>
      <c r="C33" s="77"/>
      <c r="D33" s="42"/>
      <c r="E33" s="39"/>
      <c r="F33" s="37" t="s">
        <v>62</v>
      </c>
      <c r="G33" s="20" t="s">
        <v>122</v>
      </c>
      <c r="H33" s="20" t="s">
        <v>122</v>
      </c>
      <c r="I33" s="20" t="s">
        <v>122</v>
      </c>
      <c r="J33" s="20">
        <v>0</v>
      </c>
      <c r="K33" s="20">
        <v>0</v>
      </c>
      <c r="L33" s="20">
        <v>0</v>
      </c>
      <c r="M33" s="20">
        <v>0</v>
      </c>
      <c r="N33" s="20">
        <v>19904.542225999998</v>
      </c>
      <c r="O33" s="20">
        <v>0</v>
      </c>
      <c r="P33" s="20">
        <v>573741.91907299997</v>
      </c>
      <c r="Q33" s="20">
        <v>218519.62765100002</v>
      </c>
      <c r="R33" s="20">
        <v>290537.80093099998</v>
      </c>
      <c r="S33" s="20">
        <v>118836.33550699998</v>
      </c>
      <c r="T33" s="20">
        <v>44223.148496000002</v>
      </c>
      <c r="U33" s="20">
        <v>34159.846283999999</v>
      </c>
      <c r="V33" s="20">
        <v>40605.295381000004</v>
      </c>
      <c r="W33" s="20">
        <v>103450.99195899999</v>
      </c>
      <c r="X33" s="20">
        <v>122690.67361500002</v>
      </c>
      <c r="Y33" s="20">
        <v>94205.207659000007</v>
      </c>
      <c r="Z33" s="20">
        <v>83967.400494999994</v>
      </c>
      <c r="AA33" s="20">
        <v>198836.52260399997</v>
      </c>
      <c r="AB33" s="20">
        <v>77940.958960999997</v>
      </c>
      <c r="AC33" s="20">
        <v>46696.65453</v>
      </c>
      <c r="AD33" s="20">
        <v>50983.394584000001</v>
      </c>
      <c r="AE33" s="20">
        <v>68945.930819000001</v>
      </c>
      <c r="AF33" s="20">
        <v>51604.907367</v>
      </c>
      <c r="AG33" s="20">
        <v>48818.333080000004</v>
      </c>
      <c r="AH33" s="20">
        <v>89139.616959000006</v>
      </c>
      <c r="AI33" s="20">
        <v>32286.689113</v>
      </c>
      <c r="AJ33" s="20">
        <v>49227.776081000004</v>
      </c>
      <c r="AK33" s="20">
        <v>32688.705095999998</v>
      </c>
      <c r="AL33" s="20">
        <v>26746.073226</v>
      </c>
      <c r="AM33" s="20">
        <v>45445.197684999999</v>
      </c>
      <c r="AN33" s="20">
        <v>51320.180626999994</v>
      </c>
      <c r="AO33" s="20">
        <v>60782.116388999988</v>
      </c>
      <c r="AP33" s="20">
        <v>26170.056385999997</v>
      </c>
      <c r="AQ33" s="20">
        <v>50809.934133999996</v>
      </c>
      <c r="AR33" s="20">
        <v>45273.068858999999</v>
      </c>
      <c r="AS33" s="20">
        <v>23689.115394</v>
      </c>
      <c r="AT33" s="20">
        <v>34654.948612</v>
      </c>
      <c r="AU33" s="20">
        <v>32230.181907000002</v>
      </c>
      <c r="AV33" s="20">
        <v>25671.385656999999</v>
      </c>
      <c r="AW33" s="20">
        <v>29293.814183999999</v>
      </c>
      <c r="AX33" s="20">
        <v>34365.537912</v>
      </c>
      <c r="AY33" s="20">
        <v>32187.864842999999</v>
      </c>
      <c r="AZ33" s="20">
        <v>23938.712239</v>
      </c>
      <c r="BA33" s="20">
        <v>36125.513718999995</v>
      </c>
      <c r="BB33" s="20">
        <v>27177.073557</v>
      </c>
      <c r="BC33" s="20">
        <v>23977.720477000003</v>
      </c>
      <c r="BD33" s="20">
        <v>19369.611551000002</v>
      </c>
      <c r="BE33" s="20">
        <v>18349.947489999999</v>
      </c>
      <c r="BF33" s="20">
        <v>17712.530285000001</v>
      </c>
      <c r="BG33" s="20">
        <v>24375.064409999999</v>
      </c>
      <c r="BH33" s="20">
        <v>25876.141941999998</v>
      </c>
      <c r="BI33" s="20">
        <v>17425.650916999999</v>
      </c>
      <c r="BJ33" s="20">
        <v>18216.212031999999</v>
      </c>
      <c r="BK33" s="20">
        <v>14617.279497</v>
      </c>
      <c r="BL33" s="20">
        <v>20464.385265000001</v>
      </c>
      <c r="BM33" s="20">
        <v>21464.364659999999</v>
      </c>
      <c r="BN33" s="20">
        <v>16517.161732</v>
      </c>
      <c r="BO33" s="20">
        <v>12201.708491000001</v>
      </c>
      <c r="BP33" s="20">
        <v>12975.691611999999</v>
      </c>
      <c r="BQ33" s="20">
        <f>'Capa Final'!$F$39+'Capa Final'!$F$48</f>
        <v>10933.501152000001</v>
      </c>
      <c r="BR33" s="20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52">
        <v>30</v>
      </c>
      <c r="DS33" s="53">
        <v>6.08E-2</v>
      </c>
      <c r="DT33" s="53">
        <v>7.8600000000000003E-2</v>
      </c>
    </row>
    <row r="34" spans="2:124" x14ac:dyDescent="0.35">
      <c r="B34" s="42"/>
      <c r="C34" s="77"/>
      <c r="D34" s="42"/>
      <c r="E34" s="43"/>
      <c r="F34" s="37" t="s">
        <v>90</v>
      </c>
      <c r="G34" s="46" t="s">
        <v>122</v>
      </c>
      <c r="H34" s="46" t="s">
        <v>122</v>
      </c>
      <c r="I34" s="20" t="s">
        <v>122</v>
      </c>
      <c r="J34" s="46">
        <v>0</v>
      </c>
      <c r="K34" s="46">
        <v>0</v>
      </c>
      <c r="L34" s="46">
        <v>0</v>
      </c>
      <c r="M34" s="46">
        <v>0</v>
      </c>
      <c r="N34" s="46">
        <v>2.1086458407940383E-4</v>
      </c>
      <c r="O34" s="46">
        <v>2.1374929755132999E-4</v>
      </c>
      <c r="P34" s="46">
        <v>1.0517326471008406E-2</v>
      </c>
      <c r="Q34" s="46">
        <v>8.1479645908907432E-3</v>
      </c>
      <c r="R34" s="46">
        <v>1.1227136210562247E-2</v>
      </c>
      <c r="S34" s="46">
        <v>1.2752301031191302E-2</v>
      </c>
      <c r="T34" s="46">
        <v>7.3228585927907529E-3</v>
      </c>
      <c r="U34" s="46">
        <v>1.0446979533077203E-2</v>
      </c>
      <c r="V34" s="46">
        <v>5.0930931541049813E-3</v>
      </c>
      <c r="W34" s="46">
        <v>5.8099718408888721E-3</v>
      </c>
      <c r="X34" s="46">
        <f t="shared" ref="X34:AC34" si="128">X32/$B$7</f>
        <v>1.2787638200354721E-2</v>
      </c>
      <c r="Y34" s="46">
        <f t="shared" si="128"/>
        <v>1.380891787133641E-2</v>
      </c>
      <c r="Z34" s="46">
        <f t="shared" si="128"/>
        <v>1.4612944436498798E-2</v>
      </c>
      <c r="AA34" s="46">
        <f t="shared" si="128"/>
        <v>1.6255770057316904E-2</v>
      </c>
      <c r="AB34" s="46">
        <f t="shared" si="128"/>
        <v>1.6741730046053692E-2</v>
      </c>
      <c r="AC34" s="46">
        <f t="shared" si="128"/>
        <v>1.7029446946896069E-2</v>
      </c>
      <c r="AD34" s="46">
        <f t="shared" ref="AD34:AE34" si="129">AD32/$B$7</f>
        <v>1.7470787333229338E-2</v>
      </c>
      <c r="AE34" s="46">
        <f t="shared" si="129"/>
        <v>1.8156271400852034E-2</v>
      </c>
      <c r="AF34" s="46">
        <f t="shared" ref="AF34:AG34" si="130">AF32/$B$7</f>
        <v>1.8459477243406484E-2</v>
      </c>
      <c r="AG34" s="46">
        <f t="shared" si="130"/>
        <v>1.8714336333635947E-2</v>
      </c>
      <c r="AH34" s="46">
        <f t="shared" ref="AH34:AI34" si="131">AH32/$B$7</f>
        <v>1.9432470282141102E-2</v>
      </c>
      <c r="AI34" s="46">
        <f t="shared" si="131"/>
        <v>1.9449109065413493E-2</v>
      </c>
      <c r="AJ34" s="46">
        <f t="shared" ref="AJ34:AK34" si="132">AJ32/$B$7</f>
        <v>1.9767635593203416E-2</v>
      </c>
      <c r="AK34" s="46">
        <f t="shared" si="132"/>
        <v>1.9732025242556295E-2</v>
      </c>
      <c r="AL34" s="46">
        <f t="shared" ref="AL34:AM34" si="133">AL32/$B$7</f>
        <v>1.9774618704306364E-2</v>
      </c>
      <c r="AM34" s="46">
        <f t="shared" si="133"/>
        <v>1.9948912938608291E-2</v>
      </c>
      <c r="AN34" s="46">
        <f t="shared" ref="AN34:AO34" si="134">AN32/$B$7</f>
        <v>1.9471759374683477E-2</v>
      </c>
      <c r="AO34" s="46">
        <f t="shared" si="134"/>
        <v>1.9743636452002312E-2</v>
      </c>
      <c r="AP34" s="46">
        <f t="shared" ref="AP34:AQ34" si="135">AP32/$B$7</f>
        <v>1.9761932529502882E-2</v>
      </c>
      <c r="AQ34" s="46">
        <f t="shared" si="135"/>
        <v>2.0042372331465986E-2</v>
      </c>
      <c r="AR34" s="46">
        <f t="shared" ref="AR34:AS34" si="136">AR32/$B$7</f>
        <v>2.0294111796263229E-2</v>
      </c>
      <c r="AS34" s="46">
        <f t="shared" si="136"/>
        <v>2.0299290974078316E-2</v>
      </c>
      <c r="AT34" s="46">
        <f t="shared" ref="AT34:AU34" si="137">AT32/$B$7</f>
        <v>2.0424435049138365E-2</v>
      </c>
      <c r="AU34" s="46">
        <f t="shared" si="137"/>
        <v>2.0319513970721674E-2</v>
      </c>
      <c r="AV34" s="46">
        <f t="shared" ref="AV34:AW34" si="138">AV32/$B$7</f>
        <v>2.0477986353444767E-2</v>
      </c>
      <c r="AW34" s="46">
        <f t="shared" si="138"/>
        <v>2.0583319612786949E-2</v>
      </c>
      <c r="AX34" s="46">
        <f t="shared" ref="AX34:AY34" si="139">AX32/$B$7</f>
        <v>2.0683856275622702E-2</v>
      </c>
      <c r="AY34" s="46">
        <f t="shared" si="139"/>
        <v>2.0815650883748295E-2</v>
      </c>
      <c r="AZ34" s="46">
        <f t="shared" ref="AZ34:BA34" si="140">AZ32/$B$7</f>
        <v>2.0853780076125952E-2</v>
      </c>
      <c r="BA34" s="46">
        <f t="shared" si="140"/>
        <v>2.1000515621636434E-2</v>
      </c>
      <c r="BB34" s="46">
        <f t="shared" ref="BB34:BC34" si="141">BB32/$B$7</f>
        <v>2.114489458787238E-2</v>
      </c>
      <c r="BC34" s="46">
        <f t="shared" si="141"/>
        <v>2.1166384935565434E-2</v>
      </c>
      <c r="BD34" s="46">
        <f t="shared" ref="BD34:BE34" si="142">BD32/$B$7</f>
        <v>2.1208768025006149E-2</v>
      </c>
      <c r="BE34" s="46">
        <f t="shared" si="142"/>
        <v>2.1176811870458962E-2</v>
      </c>
      <c r="BF34" s="46">
        <f t="shared" ref="BF34:BG34" si="143">BF32/$B$7</f>
        <v>2.1165482329533167E-2</v>
      </c>
      <c r="BG34" s="46">
        <f t="shared" si="143"/>
        <v>2.1199839908657009E-2</v>
      </c>
      <c r="BH34" s="46">
        <f t="shared" ref="BH34:BI34" si="144">BH32/$B$7</f>
        <v>2.1249951526345297E-2</v>
      </c>
      <c r="BI34" s="46">
        <f t="shared" si="144"/>
        <v>2.1211771122315509E-2</v>
      </c>
      <c r="BJ34" s="46">
        <f t="shared" ref="BJ34:BK34" si="145">BJ32/$B$7</f>
        <v>2.1189682088682327E-2</v>
      </c>
      <c r="BK34" s="46">
        <f t="shared" si="145"/>
        <v>2.1257103253446374E-2</v>
      </c>
      <c r="BL34" s="46">
        <f t="shared" ref="BL34:BM34" si="146">BL32/$B$7</f>
        <v>2.1341357882743887E-2</v>
      </c>
      <c r="BM34" s="46">
        <f t="shared" si="146"/>
        <v>2.1386771157968918E-2</v>
      </c>
      <c r="BN34" s="46">
        <f t="shared" ref="BN34:BO34" si="147">BN32/$B$7</f>
        <v>2.1320570839403117E-2</v>
      </c>
      <c r="BO34" s="46">
        <f t="shared" si="147"/>
        <v>2.1271340124170864E-2</v>
      </c>
      <c r="BP34" s="46">
        <f t="shared" ref="BP34:BQ34" si="148">BP32/$B$7</f>
        <v>2.117557213566695E-2</v>
      </c>
      <c r="BQ34" s="46">
        <f t="shared" si="148"/>
        <v>2.1084552973071737E-2</v>
      </c>
      <c r="BR34" s="46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52">
        <v>31</v>
      </c>
      <c r="DS34" s="53">
        <v>6.2199999999999998E-2</v>
      </c>
      <c r="DT34" s="53">
        <v>8.0299999999999996E-2</v>
      </c>
    </row>
    <row r="35" spans="2:124" x14ac:dyDescent="0.35">
      <c r="B35" s="42"/>
      <c r="C35" s="77"/>
      <c r="D35" s="42"/>
      <c r="E35" s="39"/>
      <c r="F35" s="37" t="s">
        <v>134</v>
      </c>
      <c r="G35" s="46" t="s">
        <v>122</v>
      </c>
      <c r="H35" s="46" t="s">
        <v>122</v>
      </c>
      <c r="I35" s="46" t="s">
        <v>122</v>
      </c>
      <c r="J35" s="46" t="s">
        <v>122</v>
      </c>
      <c r="K35" s="46" t="str">
        <f t="shared" ref="K35:AP35" si="149">IF(K34&gt;VLOOKUP(K31,$DR$3:$DT$75,2,0),"Gatilho atingido","Gatilho não atingido")</f>
        <v>Gatilho não atingido</v>
      </c>
      <c r="L35" s="46" t="str">
        <f t="shared" si="149"/>
        <v>Gatilho não atingido</v>
      </c>
      <c r="M35" s="46" t="str">
        <f t="shared" si="149"/>
        <v>Gatilho não atingido</v>
      </c>
      <c r="N35" s="46" t="str">
        <f t="shared" si="149"/>
        <v>Gatilho não atingido</v>
      </c>
      <c r="O35" s="46" t="str">
        <f t="shared" si="149"/>
        <v>Gatilho não atingido</v>
      </c>
      <c r="P35" s="46" t="str">
        <f t="shared" si="149"/>
        <v>Gatilho não atingido</v>
      </c>
      <c r="Q35" s="46" t="str">
        <f t="shared" si="149"/>
        <v>Gatilho não atingido</v>
      </c>
      <c r="R35" s="46" t="str">
        <f t="shared" si="149"/>
        <v>Gatilho não atingido</v>
      </c>
      <c r="S35" s="46" t="str">
        <f t="shared" si="149"/>
        <v>Gatilho não atingido</v>
      </c>
      <c r="T35" s="46" t="str">
        <f t="shared" si="149"/>
        <v>Gatilho não atingido</v>
      </c>
      <c r="U35" s="46" t="str">
        <f t="shared" si="149"/>
        <v>Gatilho não atingido</v>
      </c>
      <c r="V35" s="46" t="str">
        <f t="shared" si="149"/>
        <v>Gatilho não atingido</v>
      </c>
      <c r="W35" s="46" t="str">
        <f t="shared" si="149"/>
        <v>Gatilho não atingido</v>
      </c>
      <c r="X35" s="46" t="str">
        <f t="shared" si="149"/>
        <v>Gatilho não atingido</v>
      </c>
      <c r="Y35" s="46" t="str">
        <f t="shared" si="149"/>
        <v>Gatilho não atingido</v>
      </c>
      <c r="Z35" s="46" t="str">
        <f t="shared" si="149"/>
        <v>Gatilho não atingido</v>
      </c>
      <c r="AA35" s="46" t="str">
        <f t="shared" si="149"/>
        <v>Gatilho não atingido</v>
      </c>
      <c r="AB35" s="46" t="str">
        <f t="shared" si="149"/>
        <v>Gatilho não atingido</v>
      </c>
      <c r="AC35" s="46" t="str">
        <f t="shared" si="149"/>
        <v>Gatilho não atingido</v>
      </c>
      <c r="AD35" s="46" t="str">
        <f t="shared" si="149"/>
        <v>Gatilho não atingido</v>
      </c>
      <c r="AE35" s="46" t="str">
        <f t="shared" si="149"/>
        <v>Gatilho não atingido</v>
      </c>
      <c r="AF35" s="46" t="str">
        <f t="shared" si="149"/>
        <v>Gatilho não atingido</v>
      </c>
      <c r="AG35" s="46" t="str">
        <f t="shared" si="149"/>
        <v>Gatilho não atingido</v>
      </c>
      <c r="AH35" s="46" t="str">
        <f t="shared" si="149"/>
        <v>Gatilho não atingido</v>
      </c>
      <c r="AI35" s="46" t="str">
        <f t="shared" si="149"/>
        <v>Gatilho não atingido</v>
      </c>
      <c r="AJ35" s="46" t="str">
        <f t="shared" si="149"/>
        <v>Gatilho não atingido</v>
      </c>
      <c r="AK35" s="46" t="str">
        <f t="shared" si="149"/>
        <v>Gatilho não atingido</v>
      </c>
      <c r="AL35" s="46" t="str">
        <f t="shared" si="149"/>
        <v>Gatilho não atingido</v>
      </c>
      <c r="AM35" s="46" t="str">
        <f t="shared" si="149"/>
        <v>Gatilho não atingido</v>
      </c>
      <c r="AN35" s="46" t="str">
        <f t="shared" si="149"/>
        <v>Gatilho não atingido</v>
      </c>
      <c r="AO35" s="46" t="str">
        <f t="shared" si="149"/>
        <v>Gatilho não atingido</v>
      </c>
      <c r="AP35" s="46" t="str">
        <f t="shared" si="149"/>
        <v>Gatilho não atingido</v>
      </c>
      <c r="AQ35" s="46" t="str">
        <f t="shared" ref="AQ35:BN35" si="150">IF(AQ34&gt;VLOOKUP(AQ31,$DR$3:$DT$75,2,0),"Gatilho atingido","Gatilho não atingido")</f>
        <v>Gatilho não atingido</v>
      </c>
      <c r="AR35" s="46" t="str">
        <f t="shared" si="150"/>
        <v>Gatilho não atingido</v>
      </c>
      <c r="AS35" s="46" t="str">
        <f t="shared" si="150"/>
        <v>Gatilho não atingido</v>
      </c>
      <c r="AT35" s="46" t="str">
        <f t="shared" si="150"/>
        <v>Gatilho não atingido</v>
      </c>
      <c r="AU35" s="46" t="str">
        <f t="shared" si="150"/>
        <v>Gatilho não atingido</v>
      </c>
      <c r="AV35" s="46" t="str">
        <f t="shared" si="150"/>
        <v>Gatilho não atingido</v>
      </c>
      <c r="AW35" s="46" t="str">
        <f t="shared" si="150"/>
        <v>Gatilho não atingido</v>
      </c>
      <c r="AX35" s="46" t="str">
        <f t="shared" si="150"/>
        <v>Gatilho não atingido</v>
      </c>
      <c r="AY35" s="46" t="str">
        <f t="shared" si="150"/>
        <v>Gatilho não atingido</v>
      </c>
      <c r="AZ35" s="46" t="str">
        <f t="shared" si="150"/>
        <v>Gatilho não atingido</v>
      </c>
      <c r="BA35" s="46" t="str">
        <f t="shared" si="150"/>
        <v>Gatilho não atingido</v>
      </c>
      <c r="BB35" s="46" t="str">
        <f t="shared" si="150"/>
        <v>Gatilho não atingido</v>
      </c>
      <c r="BC35" s="46" t="str">
        <f t="shared" si="150"/>
        <v>Gatilho não atingido</v>
      </c>
      <c r="BD35" s="46" t="str">
        <f t="shared" si="150"/>
        <v>Gatilho não atingido</v>
      </c>
      <c r="BE35" s="46" t="str">
        <f t="shared" si="150"/>
        <v>Gatilho não atingido</v>
      </c>
      <c r="BF35" s="46" t="str">
        <f t="shared" si="150"/>
        <v>Gatilho não atingido</v>
      </c>
      <c r="BG35" s="46" t="str">
        <f t="shared" si="150"/>
        <v>Gatilho não atingido</v>
      </c>
      <c r="BH35" s="46" t="str">
        <f t="shared" si="150"/>
        <v>Gatilho não atingido</v>
      </c>
      <c r="BI35" s="46" t="str">
        <f t="shared" si="150"/>
        <v>Gatilho não atingido</v>
      </c>
      <c r="BJ35" s="46" t="str">
        <f t="shared" si="150"/>
        <v>Gatilho não atingido</v>
      </c>
      <c r="BK35" s="46" t="str">
        <f t="shared" si="150"/>
        <v>Gatilho não atingido</v>
      </c>
      <c r="BL35" s="46" t="str">
        <f t="shared" si="150"/>
        <v>Gatilho não atingido</v>
      </c>
      <c r="BM35" s="46" t="str">
        <f t="shared" si="150"/>
        <v>Gatilho não atingido</v>
      </c>
      <c r="BN35" s="46" t="str">
        <f t="shared" si="150"/>
        <v>Gatilho não atingido</v>
      </c>
      <c r="BO35" s="46" t="str">
        <f t="shared" ref="BO35:BP35" si="151">IF(BO34&gt;VLOOKUP(BO31,$DR$3:$DT$75,2,0),"Gatilho atingido","Gatilho não atingido")</f>
        <v>Gatilho não atingido</v>
      </c>
      <c r="BP35" s="46" t="str">
        <f t="shared" si="151"/>
        <v>Gatilho não atingido</v>
      </c>
      <c r="BQ35" s="46" t="str">
        <f t="shared" ref="BQ35" si="152">IF(BQ34&gt;VLOOKUP(BQ31,$DR$3:$DT$75,2,0),"Gatilho atingido","Gatilho não atingido")</f>
        <v>Gatilho não atingido</v>
      </c>
      <c r="BR35" s="46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52">
        <v>32</v>
      </c>
      <c r="DS35" s="53">
        <v>6.3299999999999995E-2</v>
      </c>
      <c r="DT35" s="53">
        <v>8.1600000000000006E-2</v>
      </c>
    </row>
    <row r="36" spans="2:124" x14ac:dyDescent="0.35">
      <c r="F36" s="37" t="s">
        <v>139</v>
      </c>
      <c r="G36" s="46" t="s">
        <v>122</v>
      </c>
      <c r="H36" s="46" t="s">
        <v>122</v>
      </c>
      <c r="I36" s="46" t="s">
        <v>122</v>
      </c>
      <c r="J36" s="46" t="s">
        <v>122</v>
      </c>
      <c r="K36" s="46" t="str">
        <f t="shared" ref="K36:AP36" si="153">IF(K34&gt;VLOOKUP(K31,$DR$3:$DT$75,3,0),"Gatilho atingido","Gatilho não atingido")</f>
        <v>Gatilho não atingido</v>
      </c>
      <c r="L36" s="46" t="str">
        <f t="shared" si="153"/>
        <v>Gatilho não atingido</v>
      </c>
      <c r="M36" s="46" t="str">
        <f t="shared" si="153"/>
        <v>Gatilho não atingido</v>
      </c>
      <c r="N36" s="46" t="str">
        <f t="shared" si="153"/>
        <v>Gatilho não atingido</v>
      </c>
      <c r="O36" s="46" t="str">
        <f t="shared" si="153"/>
        <v>Gatilho não atingido</v>
      </c>
      <c r="P36" s="46" t="str">
        <f t="shared" si="153"/>
        <v>Gatilho não atingido</v>
      </c>
      <c r="Q36" s="46" t="str">
        <f t="shared" si="153"/>
        <v>Gatilho não atingido</v>
      </c>
      <c r="R36" s="46" t="str">
        <f t="shared" si="153"/>
        <v>Gatilho não atingido</v>
      </c>
      <c r="S36" s="46" t="str">
        <f t="shared" si="153"/>
        <v>Gatilho não atingido</v>
      </c>
      <c r="T36" s="46" t="str">
        <f t="shared" si="153"/>
        <v>Gatilho não atingido</v>
      </c>
      <c r="U36" s="46" t="str">
        <f t="shared" si="153"/>
        <v>Gatilho não atingido</v>
      </c>
      <c r="V36" s="46" t="str">
        <f t="shared" si="153"/>
        <v>Gatilho não atingido</v>
      </c>
      <c r="W36" s="46" t="str">
        <f t="shared" si="153"/>
        <v>Gatilho não atingido</v>
      </c>
      <c r="X36" s="46" t="str">
        <f t="shared" si="153"/>
        <v>Gatilho não atingido</v>
      </c>
      <c r="Y36" s="46" t="str">
        <f t="shared" si="153"/>
        <v>Gatilho não atingido</v>
      </c>
      <c r="Z36" s="46" t="str">
        <f t="shared" si="153"/>
        <v>Gatilho não atingido</v>
      </c>
      <c r="AA36" s="46" t="str">
        <f t="shared" si="153"/>
        <v>Gatilho não atingido</v>
      </c>
      <c r="AB36" s="46" t="str">
        <f t="shared" si="153"/>
        <v>Gatilho não atingido</v>
      </c>
      <c r="AC36" s="46" t="str">
        <f t="shared" si="153"/>
        <v>Gatilho não atingido</v>
      </c>
      <c r="AD36" s="46" t="str">
        <f t="shared" si="153"/>
        <v>Gatilho não atingido</v>
      </c>
      <c r="AE36" s="46" t="str">
        <f t="shared" si="153"/>
        <v>Gatilho não atingido</v>
      </c>
      <c r="AF36" s="46" t="str">
        <f t="shared" si="153"/>
        <v>Gatilho não atingido</v>
      </c>
      <c r="AG36" s="46" t="str">
        <f t="shared" si="153"/>
        <v>Gatilho não atingido</v>
      </c>
      <c r="AH36" s="46" t="str">
        <f t="shared" si="153"/>
        <v>Gatilho não atingido</v>
      </c>
      <c r="AI36" s="46" t="str">
        <f t="shared" si="153"/>
        <v>Gatilho não atingido</v>
      </c>
      <c r="AJ36" s="46" t="str">
        <f t="shared" si="153"/>
        <v>Gatilho não atingido</v>
      </c>
      <c r="AK36" s="46" t="str">
        <f t="shared" si="153"/>
        <v>Gatilho não atingido</v>
      </c>
      <c r="AL36" s="46" t="str">
        <f t="shared" si="153"/>
        <v>Gatilho não atingido</v>
      </c>
      <c r="AM36" s="46" t="str">
        <f t="shared" si="153"/>
        <v>Gatilho não atingido</v>
      </c>
      <c r="AN36" s="46" t="str">
        <f t="shared" si="153"/>
        <v>Gatilho não atingido</v>
      </c>
      <c r="AO36" s="46" t="str">
        <f t="shared" si="153"/>
        <v>Gatilho não atingido</v>
      </c>
      <c r="AP36" s="46" t="str">
        <f t="shared" si="153"/>
        <v>Gatilho não atingido</v>
      </c>
      <c r="AQ36" s="46" t="str">
        <f t="shared" ref="AQ36:BN36" si="154">IF(AQ34&gt;VLOOKUP(AQ31,$DR$3:$DT$75,3,0),"Gatilho atingido","Gatilho não atingido")</f>
        <v>Gatilho não atingido</v>
      </c>
      <c r="AR36" s="46" t="str">
        <f t="shared" si="154"/>
        <v>Gatilho não atingido</v>
      </c>
      <c r="AS36" s="46" t="str">
        <f t="shared" si="154"/>
        <v>Gatilho não atingido</v>
      </c>
      <c r="AT36" s="46" t="str">
        <f t="shared" si="154"/>
        <v>Gatilho não atingido</v>
      </c>
      <c r="AU36" s="46" t="str">
        <f t="shared" si="154"/>
        <v>Gatilho não atingido</v>
      </c>
      <c r="AV36" s="46" t="str">
        <f t="shared" si="154"/>
        <v>Gatilho não atingido</v>
      </c>
      <c r="AW36" s="46" t="str">
        <f t="shared" si="154"/>
        <v>Gatilho não atingido</v>
      </c>
      <c r="AX36" s="46" t="str">
        <f t="shared" si="154"/>
        <v>Gatilho não atingido</v>
      </c>
      <c r="AY36" s="46" t="str">
        <f t="shared" si="154"/>
        <v>Gatilho não atingido</v>
      </c>
      <c r="AZ36" s="46" t="str">
        <f t="shared" si="154"/>
        <v>Gatilho não atingido</v>
      </c>
      <c r="BA36" s="46" t="str">
        <f t="shared" si="154"/>
        <v>Gatilho não atingido</v>
      </c>
      <c r="BB36" s="46" t="str">
        <f t="shared" si="154"/>
        <v>Gatilho não atingido</v>
      </c>
      <c r="BC36" s="46" t="str">
        <f t="shared" si="154"/>
        <v>Gatilho não atingido</v>
      </c>
      <c r="BD36" s="46" t="str">
        <f t="shared" si="154"/>
        <v>Gatilho não atingido</v>
      </c>
      <c r="BE36" s="46" t="str">
        <f t="shared" si="154"/>
        <v>Gatilho não atingido</v>
      </c>
      <c r="BF36" s="46" t="str">
        <f t="shared" si="154"/>
        <v>Gatilho não atingido</v>
      </c>
      <c r="BG36" s="46" t="str">
        <f t="shared" si="154"/>
        <v>Gatilho não atingido</v>
      </c>
      <c r="BH36" s="46" t="str">
        <f t="shared" si="154"/>
        <v>Gatilho não atingido</v>
      </c>
      <c r="BI36" s="46" t="str">
        <f t="shared" si="154"/>
        <v>Gatilho não atingido</v>
      </c>
      <c r="BJ36" s="46" t="str">
        <f t="shared" si="154"/>
        <v>Gatilho não atingido</v>
      </c>
      <c r="BK36" s="46" t="str">
        <f t="shared" si="154"/>
        <v>Gatilho não atingido</v>
      </c>
      <c r="BL36" s="46" t="str">
        <f t="shared" si="154"/>
        <v>Gatilho não atingido</v>
      </c>
      <c r="BM36" s="46" t="str">
        <f t="shared" si="154"/>
        <v>Gatilho não atingido</v>
      </c>
      <c r="BN36" s="46" t="str">
        <f t="shared" si="154"/>
        <v>Gatilho não atingido</v>
      </c>
      <c r="BO36" s="46" t="str">
        <f t="shared" ref="BO36:BP36" si="155">IF(BO34&gt;VLOOKUP(BO31,$DR$3:$DT$75,3,0),"Gatilho atingido","Gatilho não atingido")</f>
        <v>Gatilho não atingido</v>
      </c>
      <c r="BP36" s="46" t="str">
        <f t="shared" si="155"/>
        <v>Gatilho não atingido</v>
      </c>
      <c r="BQ36" s="46" t="str">
        <f t="shared" ref="BQ36" si="156">IF(BQ34&gt;VLOOKUP(BQ31,$DR$3:$DT$75,3,0),"Gatilho atingido","Gatilho não atingido")</f>
        <v>Gatilho não atingido</v>
      </c>
      <c r="BR36" s="46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52">
        <v>33</v>
      </c>
      <c r="DS36" s="53">
        <v>6.4199999999999993E-2</v>
      </c>
      <c r="DT36" s="53">
        <v>8.2799999999999999E-2</v>
      </c>
    </row>
    <row r="37" spans="2:124" x14ac:dyDescent="0.35">
      <c r="DR37" s="52">
        <v>34</v>
      </c>
      <c r="DS37" s="53">
        <v>6.4899999999999999E-2</v>
      </c>
      <c r="DT37" s="53">
        <v>8.3699999999999997E-2</v>
      </c>
    </row>
    <row r="38" spans="2:124" x14ac:dyDescent="0.35">
      <c r="F38" s="13"/>
      <c r="G38" s="103" t="s">
        <v>116</v>
      </c>
      <c r="H38" s="103"/>
      <c r="I38" s="103"/>
      <c r="J38" s="103"/>
      <c r="K38" s="103"/>
      <c r="L38" s="103"/>
      <c r="M38" s="103"/>
      <c r="N38" s="103"/>
      <c r="O38" s="103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71"/>
      <c r="DR38" s="52">
        <v>35</v>
      </c>
      <c r="DS38" s="53">
        <v>6.5600000000000006E-2</v>
      </c>
      <c r="DT38" s="53">
        <v>8.4500000000000006E-2</v>
      </c>
    </row>
    <row r="39" spans="2:124" x14ac:dyDescent="0.35">
      <c r="F39" s="37" t="s">
        <v>125</v>
      </c>
      <c r="G39" s="38">
        <v>43770</v>
      </c>
      <c r="H39" s="38">
        <f t="shared" ref="H39:O39" si="157">EDATE(G39,1)</f>
        <v>43800</v>
      </c>
      <c r="I39" s="38">
        <f t="shared" si="157"/>
        <v>43831</v>
      </c>
      <c r="J39" s="38">
        <f t="shared" si="157"/>
        <v>43862</v>
      </c>
      <c r="K39" s="38">
        <f t="shared" si="157"/>
        <v>43891</v>
      </c>
      <c r="L39" s="38">
        <f t="shared" si="157"/>
        <v>43922</v>
      </c>
      <c r="M39" s="38">
        <f t="shared" si="157"/>
        <v>43952</v>
      </c>
      <c r="N39" s="38">
        <f t="shared" si="157"/>
        <v>43983</v>
      </c>
      <c r="O39" s="38">
        <f t="shared" si="157"/>
        <v>44013</v>
      </c>
      <c r="P39" s="38">
        <f t="shared" ref="P39:U39" si="158">EDATE(O39,1)</f>
        <v>44044</v>
      </c>
      <c r="Q39" s="38">
        <f t="shared" si="158"/>
        <v>44075</v>
      </c>
      <c r="R39" s="38">
        <f t="shared" si="158"/>
        <v>44105</v>
      </c>
      <c r="S39" s="38">
        <f t="shared" si="158"/>
        <v>44136</v>
      </c>
      <c r="T39" s="38">
        <f t="shared" si="158"/>
        <v>44166</v>
      </c>
      <c r="U39" s="38">
        <f t="shared" si="158"/>
        <v>44197</v>
      </c>
      <c r="V39" s="38">
        <f t="shared" ref="V39:BQ39" si="159">EDATE(U39,1)</f>
        <v>44228</v>
      </c>
      <c r="W39" s="38">
        <f t="shared" si="159"/>
        <v>44256</v>
      </c>
      <c r="X39" s="38">
        <f t="shared" si="159"/>
        <v>44287</v>
      </c>
      <c r="Y39" s="38">
        <f t="shared" si="159"/>
        <v>44317</v>
      </c>
      <c r="Z39" s="38">
        <f t="shared" si="159"/>
        <v>44348</v>
      </c>
      <c r="AA39" s="38">
        <f t="shared" si="159"/>
        <v>44378</v>
      </c>
      <c r="AB39" s="38">
        <f t="shared" si="159"/>
        <v>44409</v>
      </c>
      <c r="AC39" s="38">
        <f t="shared" si="159"/>
        <v>44440</v>
      </c>
      <c r="AD39" s="38">
        <f t="shared" si="159"/>
        <v>44470</v>
      </c>
      <c r="AE39" s="38">
        <f t="shared" si="159"/>
        <v>44501</v>
      </c>
      <c r="AF39" s="38">
        <f t="shared" si="159"/>
        <v>44531</v>
      </c>
      <c r="AG39" s="38">
        <f t="shared" si="159"/>
        <v>44562</v>
      </c>
      <c r="AH39" s="38">
        <f t="shared" si="159"/>
        <v>44593</v>
      </c>
      <c r="AI39" s="38">
        <f t="shared" si="159"/>
        <v>44621</v>
      </c>
      <c r="AJ39" s="38">
        <f t="shared" si="159"/>
        <v>44652</v>
      </c>
      <c r="AK39" s="38">
        <f t="shared" si="159"/>
        <v>44682</v>
      </c>
      <c r="AL39" s="38">
        <f t="shared" si="159"/>
        <v>44713</v>
      </c>
      <c r="AM39" s="38">
        <f t="shared" si="159"/>
        <v>44743</v>
      </c>
      <c r="AN39" s="38">
        <f t="shared" si="159"/>
        <v>44774</v>
      </c>
      <c r="AO39" s="38">
        <f t="shared" si="159"/>
        <v>44805</v>
      </c>
      <c r="AP39" s="38">
        <f t="shared" si="159"/>
        <v>44835</v>
      </c>
      <c r="AQ39" s="38">
        <f t="shared" si="159"/>
        <v>44866</v>
      </c>
      <c r="AR39" s="38">
        <f t="shared" si="159"/>
        <v>44896</v>
      </c>
      <c r="AS39" s="38">
        <f t="shared" si="159"/>
        <v>44927</v>
      </c>
      <c r="AT39" s="38">
        <f t="shared" si="159"/>
        <v>44958</v>
      </c>
      <c r="AU39" s="38">
        <f t="shared" si="159"/>
        <v>44986</v>
      </c>
      <c r="AV39" s="38">
        <f t="shared" si="159"/>
        <v>45017</v>
      </c>
      <c r="AW39" s="38">
        <f t="shared" si="159"/>
        <v>45047</v>
      </c>
      <c r="AX39" s="38">
        <f t="shared" si="159"/>
        <v>45078</v>
      </c>
      <c r="AY39" s="38">
        <f t="shared" si="159"/>
        <v>45108</v>
      </c>
      <c r="AZ39" s="38">
        <f t="shared" si="159"/>
        <v>45139</v>
      </c>
      <c r="BA39" s="38">
        <f t="shared" si="159"/>
        <v>45170</v>
      </c>
      <c r="BB39" s="38">
        <f t="shared" si="159"/>
        <v>45200</v>
      </c>
      <c r="BC39" s="38">
        <f t="shared" si="159"/>
        <v>45231</v>
      </c>
      <c r="BD39" s="38">
        <f t="shared" si="159"/>
        <v>45261</v>
      </c>
      <c r="BE39" s="38">
        <f t="shared" si="159"/>
        <v>45292</v>
      </c>
      <c r="BF39" s="38">
        <f t="shared" si="159"/>
        <v>45323</v>
      </c>
      <c r="BG39" s="38">
        <f t="shared" si="159"/>
        <v>45352</v>
      </c>
      <c r="BH39" s="38">
        <f t="shared" si="159"/>
        <v>45383</v>
      </c>
      <c r="BI39" s="38">
        <f t="shared" si="159"/>
        <v>45413</v>
      </c>
      <c r="BJ39" s="38">
        <f t="shared" si="159"/>
        <v>45444</v>
      </c>
      <c r="BK39" s="38">
        <f t="shared" si="159"/>
        <v>45474</v>
      </c>
      <c r="BL39" s="38">
        <f t="shared" si="159"/>
        <v>45505</v>
      </c>
      <c r="BM39" s="38">
        <f t="shared" si="159"/>
        <v>45536</v>
      </c>
      <c r="BN39" s="38">
        <f t="shared" si="159"/>
        <v>45566</v>
      </c>
      <c r="BO39" s="38">
        <f t="shared" si="159"/>
        <v>45597</v>
      </c>
      <c r="BP39" s="38">
        <f t="shared" si="159"/>
        <v>45627</v>
      </c>
      <c r="BQ39" s="38">
        <f t="shared" si="159"/>
        <v>45658</v>
      </c>
      <c r="BR39" s="43"/>
      <c r="DR39" s="52">
        <v>36</v>
      </c>
      <c r="DS39" s="53">
        <v>6.6100000000000006E-2</v>
      </c>
      <c r="DT39" s="53">
        <v>8.5199999999999998E-2</v>
      </c>
    </row>
    <row r="40" spans="2:124" x14ac:dyDescent="0.35">
      <c r="F40" s="37" t="s">
        <v>130</v>
      </c>
      <c r="G40" s="50" t="s">
        <v>122</v>
      </c>
      <c r="H40" s="50" t="s">
        <v>122</v>
      </c>
      <c r="I40" s="50" t="s">
        <v>122</v>
      </c>
      <c r="J40" s="50" t="s">
        <v>122</v>
      </c>
      <c r="K40" s="49">
        <v>0</v>
      </c>
      <c r="L40" s="49">
        <f t="shared" ref="L40:O40" si="160">K40+1</f>
        <v>1</v>
      </c>
      <c r="M40" s="49">
        <f t="shared" si="160"/>
        <v>2</v>
      </c>
      <c r="N40" s="49">
        <f t="shared" si="160"/>
        <v>3</v>
      </c>
      <c r="O40" s="49">
        <f t="shared" si="160"/>
        <v>4</v>
      </c>
      <c r="P40" s="49">
        <f t="shared" ref="P40:U40" si="161">O40+1</f>
        <v>5</v>
      </c>
      <c r="Q40" s="49">
        <f t="shared" si="161"/>
        <v>6</v>
      </c>
      <c r="R40" s="49">
        <f t="shared" si="161"/>
        <v>7</v>
      </c>
      <c r="S40" s="49">
        <f t="shared" si="161"/>
        <v>8</v>
      </c>
      <c r="T40" s="49">
        <f t="shared" si="161"/>
        <v>9</v>
      </c>
      <c r="U40" s="49">
        <f t="shared" si="161"/>
        <v>10</v>
      </c>
      <c r="V40" s="49">
        <f t="shared" ref="V40:BQ40" si="162">U40+1</f>
        <v>11</v>
      </c>
      <c r="W40" s="49">
        <f t="shared" si="162"/>
        <v>12</v>
      </c>
      <c r="X40" s="49">
        <f t="shared" si="162"/>
        <v>13</v>
      </c>
      <c r="Y40" s="49">
        <f t="shared" si="162"/>
        <v>14</v>
      </c>
      <c r="Z40" s="49">
        <f t="shared" si="162"/>
        <v>15</v>
      </c>
      <c r="AA40" s="49">
        <f t="shared" si="162"/>
        <v>16</v>
      </c>
      <c r="AB40" s="49">
        <f t="shared" si="162"/>
        <v>17</v>
      </c>
      <c r="AC40" s="49">
        <f t="shared" si="162"/>
        <v>18</v>
      </c>
      <c r="AD40" s="49">
        <f t="shared" si="162"/>
        <v>19</v>
      </c>
      <c r="AE40" s="49">
        <f t="shared" si="162"/>
        <v>20</v>
      </c>
      <c r="AF40" s="49">
        <f t="shared" si="162"/>
        <v>21</v>
      </c>
      <c r="AG40" s="49">
        <f t="shared" si="162"/>
        <v>22</v>
      </c>
      <c r="AH40" s="49">
        <f t="shared" si="162"/>
        <v>23</v>
      </c>
      <c r="AI40" s="49">
        <f t="shared" si="162"/>
        <v>24</v>
      </c>
      <c r="AJ40" s="49">
        <f t="shared" si="162"/>
        <v>25</v>
      </c>
      <c r="AK40" s="49">
        <f t="shared" si="162"/>
        <v>26</v>
      </c>
      <c r="AL40" s="49">
        <f t="shared" si="162"/>
        <v>27</v>
      </c>
      <c r="AM40" s="49">
        <f t="shared" si="162"/>
        <v>28</v>
      </c>
      <c r="AN40" s="49">
        <f t="shared" si="162"/>
        <v>29</v>
      </c>
      <c r="AO40" s="49">
        <f t="shared" si="162"/>
        <v>30</v>
      </c>
      <c r="AP40" s="49">
        <f t="shared" si="162"/>
        <v>31</v>
      </c>
      <c r="AQ40" s="49">
        <f t="shared" si="162"/>
        <v>32</v>
      </c>
      <c r="AR40" s="49">
        <f t="shared" si="162"/>
        <v>33</v>
      </c>
      <c r="AS40" s="49">
        <f t="shared" si="162"/>
        <v>34</v>
      </c>
      <c r="AT40" s="49">
        <f t="shared" si="162"/>
        <v>35</v>
      </c>
      <c r="AU40" s="49">
        <f t="shared" si="162"/>
        <v>36</v>
      </c>
      <c r="AV40" s="49">
        <f t="shared" si="162"/>
        <v>37</v>
      </c>
      <c r="AW40" s="49">
        <f t="shared" si="162"/>
        <v>38</v>
      </c>
      <c r="AX40" s="49">
        <f t="shared" si="162"/>
        <v>39</v>
      </c>
      <c r="AY40" s="49">
        <f t="shared" si="162"/>
        <v>40</v>
      </c>
      <c r="AZ40" s="49">
        <f t="shared" si="162"/>
        <v>41</v>
      </c>
      <c r="BA40" s="49">
        <f t="shared" si="162"/>
        <v>42</v>
      </c>
      <c r="BB40" s="49">
        <f t="shared" si="162"/>
        <v>43</v>
      </c>
      <c r="BC40" s="49">
        <f t="shared" si="162"/>
        <v>44</v>
      </c>
      <c r="BD40" s="49">
        <f t="shared" si="162"/>
        <v>45</v>
      </c>
      <c r="BE40" s="49">
        <f t="shared" si="162"/>
        <v>46</v>
      </c>
      <c r="BF40" s="49">
        <f t="shared" si="162"/>
        <v>47</v>
      </c>
      <c r="BG40" s="49">
        <f t="shared" si="162"/>
        <v>48</v>
      </c>
      <c r="BH40" s="49">
        <f t="shared" si="162"/>
        <v>49</v>
      </c>
      <c r="BI40" s="49">
        <f t="shared" si="162"/>
        <v>50</v>
      </c>
      <c r="BJ40" s="49">
        <f t="shared" si="162"/>
        <v>51</v>
      </c>
      <c r="BK40" s="49">
        <f t="shared" si="162"/>
        <v>52</v>
      </c>
      <c r="BL40" s="49">
        <f t="shared" si="162"/>
        <v>53</v>
      </c>
      <c r="BM40" s="49">
        <f t="shared" si="162"/>
        <v>54</v>
      </c>
      <c r="BN40" s="49">
        <f t="shared" si="162"/>
        <v>55</v>
      </c>
      <c r="BO40" s="49">
        <f t="shared" si="162"/>
        <v>56</v>
      </c>
      <c r="BP40" s="49">
        <f t="shared" si="162"/>
        <v>57</v>
      </c>
      <c r="BQ40" s="49">
        <f t="shared" si="162"/>
        <v>58</v>
      </c>
      <c r="BR40" s="73"/>
      <c r="DR40" s="52">
        <v>37</v>
      </c>
      <c r="DS40" s="53">
        <v>6.6500000000000004E-2</v>
      </c>
      <c r="DT40" s="53">
        <v>8.5699999999999998E-2</v>
      </c>
    </row>
    <row r="41" spans="2:124" x14ac:dyDescent="0.35">
      <c r="F41" s="37" t="s">
        <v>60</v>
      </c>
      <c r="G41" s="20" t="s">
        <v>122</v>
      </c>
      <c r="H41" s="20" t="s">
        <v>122</v>
      </c>
      <c r="I41" s="20" t="s">
        <v>122</v>
      </c>
      <c r="J41" s="20" t="s">
        <v>122</v>
      </c>
      <c r="K41" s="20">
        <v>0</v>
      </c>
      <c r="L41" s="20">
        <v>0</v>
      </c>
      <c r="M41" s="20">
        <v>0</v>
      </c>
      <c r="N41" s="20">
        <v>0</v>
      </c>
      <c r="O41" s="20">
        <v>9591.8345250000002</v>
      </c>
      <c r="P41" s="20">
        <v>382857.5303119999</v>
      </c>
      <c r="Q41" s="20">
        <v>175868.05359700002</v>
      </c>
      <c r="R41" s="20">
        <v>374097.06226199993</v>
      </c>
      <c r="S41" s="20">
        <v>458787.18904999993</v>
      </c>
      <c r="T41" s="20">
        <v>292858.30395700003</v>
      </c>
      <c r="U41" s="20">
        <v>478601.47901899996</v>
      </c>
      <c r="V41" s="20">
        <v>103585.52472</v>
      </c>
      <c r="W41" s="20">
        <v>181617.67564199999</v>
      </c>
      <c r="X41" s="20">
        <v>568509.97760800016</v>
      </c>
      <c r="Y41" s="20">
        <v>606326.09947700007</v>
      </c>
      <c r="Z41" s="20">
        <v>658064.95913900016</v>
      </c>
      <c r="AA41" s="20">
        <v>716033.51025599998</v>
      </c>
      <c r="AB41" s="20">
        <v>783754.38755600003</v>
      </c>
      <c r="AC41" s="20">
        <v>837356.44391799998</v>
      </c>
      <c r="AD41" s="20">
        <v>933606.8348780002</v>
      </c>
      <c r="AE41" s="20">
        <v>960017.92801100039</v>
      </c>
      <c r="AF41" s="20">
        <v>1008901.926663</v>
      </c>
      <c r="AG41" s="20">
        <v>1016383.2009010001</v>
      </c>
      <c r="AH41" s="20">
        <v>1031743.7863060004</v>
      </c>
      <c r="AI41" s="20">
        <v>1049938.9954549999</v>
      </c>
      <c r="AJ41" s="20">
        <v>1085849.0474930003</v>
      </c>
      <c r="AK41" s="20">
        <v>1113308.2935940002</v>
      </c>
      <c r="AL41" s="20">
        <v>1132931.0034040003</v>
      </c>
      <c r="AM41" s="20">
        <v>1171992.7667340001</v>
      </c>
      <c r="AN41" s="20">
        <v>980149.19709100015</v>
      </c>
      <c r="AO41" s="20">
        <v>970054.08187700016</v>
      </c>
      <c r="AP41" s="20">
        <v>979488.86886799999</v>
      </c>
      <c r="AQ41" s="20">
        <v>988723.25222999998</v>
      </c>
      <c r="AR41" s="20">
        <v>991256.79032699997</v>
      </c>
      <c r="AS41" s="20">
        <v>998267.7574560002</v>
      </c>
      <c r="AT41" s="20">
        <v>998722.40096100001</v>
      </c>
      <c r="AU41" s="20">
        <v>988986.5850480001</v>
      </c>
      <c r="AV41" s="20">
        <v>1001671.6911770001</v>
      </c>
      <c r="AW41" s="20">
        <v>1000165.143042</v>
      </c>
      <c r="AX41" s="20">
        <v>1017751.065165</v>
      </c>
      <c r="AY41" s="20">
        <v>1021333.080325</v>
      </c>
      <c r="AZ41" s="20">
        <v>1028222.5721840002</v>
      </c>
      <c r="BA41" s="20">
        <v>1029306.372646</v>
      </c>
      <c r="BB41" s="20">
        <v>1030814.292228</v>
      </c>
      <c r="BC41" s="20">
        <v>1026427.6700170002</v>
      </c>
      <c r="BD41" s="20">
        <v>1027925.3020610004</v>
      </c>
      <c r="BE41" s="20">
        <v>1027194.3924310006</v>
      </c>
      <c r="BF41" s="20">
        <v>1035629.5116910001</v>
      </c>
      <c r="BG41" s="20">
        <v>1036457.8162010002</v>
      </c>
      <c r="BH41" s="20">
        <v>1043596.5707480004</v>
      </c>
      <c r="BI41" s="20">
        <v>1030431.0653460006</v>
      </c>
      <c r="BJ41" s="20">
        <v>1029401.8342390002</v>
      </c>
      <c r="BK41" s="20">
        <v>1040079.9522730005</v>
      </c>
      <c r="BL41" s="20">
        <v>1034043.2104530002</v>
      </c>
      <c r="BM41" s="20">
        <v>1032325.0187240001</v>
      </c>
      <c r="BN41" s="20">
        <v>1038164.2191790002</v>
      </c>
      <c r="BO41" s="20">
        <v>1037644.0933370006</v>
      </c>
      <c r="BP41" s="20">
        <v>1042307.9469130005</v>
      </c>
      <c r="BQ41" s="20">
        <f>SUM('Capa Final'!$G$39:$G$40)+SUM('Capa Final'!$G$48:$G$49)</f>
        <v>1041226.9213700003</v>
      </c>
      <c r="BR41" s="20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52">
        <v>38</v>
      </c>
      <c r="DS41" s="53">
        <v>6.6799999999999998E-2</v>
      </c>
      <c r="DT41" s="53">
        <v>8.6099999999999996E-2</v>
      </c>
    </row>
    <row r="42" spans="2:124" x14ac:dyDescent="0.35">
      <c r="F42" s="37" t="s">
        <v>62</v>
      </c>
      <c r="G42" s="20" t="s">
        <v>122</v>
      </c>
      <c r="H42" s="20" t="s">
        <v>122</v>
      </c>
      <c r="I42" s="20" t="s">
        <v>122</v>
      </c>
      <c r="J42" s="20" t="s">
        <v>122</v>
      </c>
      <c r="K42" s="20">
        <v>0</v>
      </c>
      <c r="L42" s="20">
        <v>0</v>
      </c>
      <c r="M42" s="20">
        <v>0</v>
      </c>
      <c r="N42" s="20">
        <v>0</v>
      </c>
      <c r="O42" s="20">
        <v>9591.8345250000002</v>
      </c>
      <c r="P42" s="20">
        <v>320418.26915199991</v>
      </c>
      <c r="Q42" s="20">
        <v>38813.040003000002</v>
      </c>
      <c r="R42" s="20">
        <v>195753.56939700001</v>
      </c>
      <c r="S42" s="20">
        <v>68398.707163999992</v>
      </c>
      <c r="T42" s="20">
        <v>40869.168910000008</v>
      </c>
      <c r="U42" s="20">
        <v>51616.231090000001</v>
      </c>
      <c r="V42" s="20">
        <v>4975.5684170000004</v>
      </c>
      <c r="W42" s="20">
        <v>76796.872031999999</v>
      </c>
      <c r="X42" s="20">
        <v>35821.984003999998</v>
      </c>
      <c r="Y42" s="20">
        <v>27979.023689000001</v>
      </c>
      <c r="Z42" s="20">
        <v>56243.290838000001</v>
      </c>
      <c r="AA42" s="20">
        <v>55960.642598000006</v>
      </c>
      <c r="AB42" s="20">
        <v>59299.653842</v>
      </c>
      <c r="AC42" s="20">
        <v>40862.227728999998</v>
      </c>
      <c r="AD42" s="20">
        <v>94143.274575000003</v>
      </c>
      <c r="AE42" s="20">
        <v>22609.555415999996</v>
      </c>
      <c r="AF42" s="20">
        <v>26614.174055000003</v>
      </c>
      <c r="AG42" s="20">
        <v>7703.1227730000001</v>
      </c>
      <c r="AH42" s="20">
        <v>9665.1755300000004</v>
      </c>
      <c r="AI42" s="20">
        <v>13647.528678999999</v>
      </c>
      <c r="AJ42" s="20">
        <v>33880.872239999997</v>
      </c>
      <c r="AK42" s="20">
        <v>22182.994726000001</v>
      </c>
      <c r="AL42" s="20">
        <v>10562.171786999999</v>
      </c>
      <c r="AM42" s="20">
        <v>50174.246347</v>
      </c>
      <c r="AN42" s="20">
        <v>17357.198555999999</v>
      </c>
      <c r="AO42" s="20">
        <v>8283.2330999999995</v>
      </c>
      <c r="AP42" s="20">
        <v>12785.551173</v>
      </c>
      <c r="AQ42" s="20">
        <v>8696.2554949999994</v>
      </c>
      <c r="AR42" s="20">
        <v>2134.9623759999999</v>
      </c>
      <c r="AS42" s="20">
        <v>2712.038274</v>
      </c>
      <c r="AT42" s="20">
        <v>253.98783699999996</v>
      </c>
      <c r="AU42" s="20">
        <v>331.77274799999998</v>
      </c>
      <c r="AV42" s="20">
        <v>2532.270696</v>
      </c>
      <c r="AW42" s="20">
        <v>6821.1051509999998</v>
      </c>
      <c r="AX42" s="20">
        <v>14644.755055000001</v>
      </c>
      <c r="AY42" s="20">
        <v>1629.964125</v>
      </c>
      <c r="AZ42" s="20">
        <v>17669.478277999999</v>
      </c>
      <c r="BA42" s="20">
        <v>1597.7804139999998</v>
      </c>
      <c r="BB42" s="20">
        <v>1964.5883000000001</v>
      </c>
      <c r="BC42" s="20">
        <v>326.80406799999997</v>
      </c>
      <c r="BD42" s="20">
        <v>1234.045689</v>
      </c>
      <c r="BE42" s="20">
        <v>278.56333699999999</v>
      </c>
      <c r="BF42" s="20">
        <v>8294.3713950000001</v>
      </c>
      <c r="BG42" s="20">
        <v>2272.7541580000002</v>
      </c>
      <c r="BH42" s="20">
        <v>8821.6935150000008</v>
      </c>
      <c r="BI42" s="20">
        <v>0</v>
      </c>
      <c r="BJ42" s="20">
        <v>797.71229300000005</v>
      </c>
      <c r="BK42" s="20">
        <v>5446.4611540000005</v>
      </c>
      <c r="BL42" s="20">
        <v>71.351895999999996</v>
      </c>
      <c r="BM42" s="20">
        <v>603.43913599999996</v>
      </c>
      <c r="BN42" s="20">
        <v>8648.784783000001</v>
      </c>
      <c r="BO42" s="20">
        <v>0</v>
      </c>
      <c r="BP42" s="20">
        <v>5512.5918170000004</v>
      </c>
      <c r="BQ42" s="20">
        <f>'Capa Final'!$G$39+'Capa Final'!$G$48</f>
        <v>2092.43325</v>
      </c>
      <c r="BR42" s="20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52">
        <v>39</v>
      </c>
      <c r="DS42" s="53">
        <v>6.7100000000000007E-2</v>
      </c>
      <c r="DT42" s="53">
        <v>8.6499999999999994E-2</v>
      </c>
    </row>
    <row r="43" spans="2:124" x14ac:dyDescent="0.35">
      <c r="F43" s="37" t="s">
        <v>90</v>
      </c>
      <c r="G43" s="46" t="s">
        <v>122</v>
      </c>
      <c r="H43" s="46" t="s">
        <v>122</v>
      </c>
      <c r="I43" s="20" t="s">
        <v>122</v>
      </c>
      <c r="J43" s="20" t="s">
        <v>122</v>
      </c>
      <c r="K43" s="46">
        <v>0</v>
      </c>
      <c r="L43" s="46">
        <v>0</v>
      </c>
      <c r="M43" s="46">
        <v>0</v>
      </c>
      <c r="N43" s="46">
        <v>0</v>
      </c>
      <c r="O43" s="46">
        <v>1.636982639046166E-4</v>
      </c>
      <c r="P43" s="46">
        <v>6.5340069067635958E-3</v>
      </c>
      <c r="Q43" s="46">
        <v>3.0014378349706747E-3</v>
      </c>
      <c r="R43" s="46">
        <v>6.3844970911971248E-3</v>
      </c>
      <c r="S43" s="46">
        <v>7.8298542529500244E-3</v>
      </c>
      <c r="T43" s="46">
        <v>4.9980424289910712E-3</v>
      </c>
      <c r="U43" s="46">
        <v>8.1680132213907321E-3</v>
      </c>
      <c r="V43" s="46">
        <v>1.7678339339692421E-3</v>
      </c>
      <c r="W43" s="46">
        <v>3.099563292037419E-3</v>
      </c>
      <c r="X43" s="46">
        <f t="shared" ref="X43:AC43" si="163">X41/$B$8</f>
        <v>9.7024293011228838E-3</v>
      </c>
      <c r="Y43" s="46">
        <f t="shared" si="163"/>
        <v>1.0347815069760367E-2</v>
      </c>
      <c r="Z43" s="46">
        <f t="shared" si="163"/>
        <v>1.1230812110732988E-2</v>
      </c>
      <c r="AA43" s="46">
        <f t="shared" si="163"/>
        <v>1.2220127674318453E-2</v>
      </c>
      <c r="AB43" s="46">
        <f t="shared" si="163"/>
        <v>1.3375880519638474E-2</v>
      </c>
      <c r="AC43" s="46">
        <f t="shared" si="163"/>
        <v>1.4290675655574871E-2</v>
      </c>
      <c r="AD43" s="46">
        <f t="shared" ref="AD43:AE43" si="164">AD41/$B$8</f>
        <v>1.5933325125728513E-2</v>
      </c>
      <c r="AE43" s="46">
        <f t="shared" si="164"/>
        <v>1.6384067898909879E-2</v>
      </c>
      <c r="AF43" s="46">
        <f t="shared" ref="AF43:AG43" si="165">AF41/$B$8</f>
        <v>1.7218342686615096E-2</v>
      </c>
      <c r="AG43" s="46">
        <f t="shared" si="165"/>
        <v>1.734602124501422E-2</v>
      </c>
      <c r="AH43" s="46">
        <f t="shared" ref="AH43:AI43" si="166">AH41/$B$8</f>
        <v>1.7608171426692541E-2</v>
      </c>
      <c r="AI43" s="46">
        <f t="shared" si="166"/>
        <v>1.7918698483983763E-2</v>
      </c>
      <c r="AJ43" s="46">
        <f t="shared" ref="AJ43:AK43" si="167">AJ41/$B$8</f>
        <v>1.8531554466853745E-2</v>
      </c>
      <c r="AK43" s="46">
        <f t="shared" si="167"/>
        <v>1.9000185457426773E-2</v>
      </c>
      <c r="AL43" s="46">
        <f t="shared" ref="AL43:AM43" si="168">AL41/$B$8</f>
        <v>1.9335074838663372E-2</v>
      </c>
      <c r="AM43" s="46">
        <f t="shared" si="168"/>
        <v>2.0001719245998369E-2</v>
      </c>
      <c r="AN43" s="46">
        <f t="shared" ref="AN43:AO43" si="169">AN41/$B$8</f>
        <v>1.6727636565571444E-2</v>
      </c>
      <c r="AO43" s="46">
        <f t="shared" si="169"/>
        <v>1.6555349102715233E-2</v>
      </c>
      <c r="AP43" s="46">
        <f t="shared" ref="AP43:AQ43" si="170">AP41/$B$8</f>
        <v>1.6716367127652076E-2</v>
      </c>
      <c r="AQ43" s="46">
        <f t="shared" si="170"/>
        <v>1.6873964980351593E-2</v>
      </c>
      <c r="AR43" s="46">
        <f t="shared" ref="AR43:AS43" si="171">AR41/$B$8</f>
        <v>1.691720340225453E-2</v>
      </c>
      <c r="AS43" s="46">
        <f t="shared" si="171"/>
        <v>1.7036855502623689E-2</v>
      </c>
      <c r="AT43" s="46">
        <f t="shared" ref="AT43:AU43" si="172">AT41/$B$8</f>
        <v>1.7044614639029763E-2</v>
      </c>
      <c r="AU43" s="46">
        <f t="shared" si="172"/>
        <v>1.6878459128475538E-2</v>
      </c>
      <c r="AV43" s="46">
        <f t="shared" ref="AV43:AW43" si="173">AV41/$B$8</f>
        <v>1.7094948460662292E-2</v>
      </c>
      <c r="AW43" s="46">
        <f t="shared" si="173"/>
        <v>1.7069237079430116E-2</v>
      </c>
      <c r="AX43" s="46">
        <f t="shared" ref="AX43:AY43" si="174">AX41/$B$8</f>
        <v>1.7369365789239869E-2</v>
      </c>
      <c r="AY43" s="46">
        <f t="shared" si="174"/>
        <v>1.7430497959675429E-2</v>
      </c>
      <c r="AZ43" s="46">
        <f t="shared" ref="AZ43:BA43" si="175">AZ41/$B$8</f>
        <v>1.7548076912227609E-2</v>
      </c>
      <c r="BA43" s="46">
        <f t="shared" si="175"/>
        <v>1.7566573504676736E-2</v>
      </c>
      <c r="BB43" s="46">
        <f t="shared" ref="BB43:BC43" si="176">BB41/$B$8</f>
        <v>1.7592308291597612E-2</v>
      </c>
      <c r="BC43" s="46">
        <f t="shared" si="176"/>
        <v>1.7517444360357501E-2</v>
      </c>
      <c r="BD43" s="46">
        <f t="shared" ref="BD43:BE43" si="177">BD41/$B$8</f>
        <v>1.7543003575847697E-2</v>
      </c>
      <c r="BE43" s="46">
        <f t="shared" si="177"/>
        <v>1.7530529566085508E-2</v>
      </c>
      <c r="BF43" s="46">
        <f t="shared" ref="BF43:BG43" si="178">BF41/$B$8</f>
        <v>1.7674486842985081E-2</v>
      </c>
      <c r="BG43" s="46">
        <f t="shared" si="178"/>
        <v>1.7688623034546561E-2</v>
      </c>
      <c r="BH43" s="46">
        <f t="shared" ref="BH43:BI43" si="179">BH41/$B$8</f>
        <v>1.7810456008493233E-2</v>
      </c>
      <c r="BI43" s="46">
        <f t="shared" si="179"/>
        <v>1.7585767981180309E-2</v>
      </c>
      <c r="BJ43" s="46">
        <f t="shared" ref="BJ43:BK43" si="180">BJ41/$B$8</f>
        <v>1.7568202692190654E-2</v>
      </c>
      <c r="BK43" s="46">
        <f t="shared" si="180"/>
        <v>1.7750439925264108E-2</v>
      </c>
      <c r="BL43" s="46">
        <f t="shared" ref="BL43:BM43" si="181">BL41/$B$8</f>
        <v>1.7647414361906148E-2</v>
      </c>
      <c r="BM43" s="46">
        <f t="shared" si="181"/>
        <v>1.7618090982488007E-2</v>
      </c>
      <c r="BN43" s="46">
        <f t="shared" ref="BN43:BO43" si="182">BN41/$B$8</f>
        <v>1.7717745222204428E-2</v>
      </c>
      <c r="BO43" s="46">
        <f t="shared" si="182"/>
        <v>1.7708868536819026E-2</v>
      </c>
      <c r="BP43" s="46">
        <f t="shared" ref="BP43:BQ43" si="183">BP41/$B$8</f>
        <v>1.7788463814605214E-2</v>
      </c>
      <c r="BQ43" s="46">
        <f t="shared" si="183"/>
        <v>1.7770014580085536E-2</v>
      </c>
      <c r="BR43" s="46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52">
        <v>40</v>
      </c>
      <c r="DS43" s="53">
        <v>6.7400000000000002E-2</v>
      </c>
      <c r="DT43" s="53">
        <v>8.6800000000000002E-2</v>
      </c>
    </row>
    <row r="44" spans="2:124" x14ac:dyDescent="0.35">
      <c r="F44" s="37" t="s">
        <v>134</v>
      </c>
      <c r="G44" s="46" t="s">
        <v>122</v>
      </c>
      <c r="H44" s="46" t="s">
        <v>122</v>
      </c>
      <c r="I44" s="46" t="s">
        <v>122</v>
      </c>
      <c r="J44" s="46" t="s">
        <v>122</v>
      </c>
      <c r="K44" s="46" t="s">
        <v>122</v>
      </c>
      <c r="L44" s="46" t="str">
        <f t="shared" ref="L44:AQ44" si="184">IF(L43&gt;VLOOKUP(L40,$DR$3:$DT$75,2,0),"Gatilho atingido","Gatilho não atingido")</f>
        <v>Gatilho não atingido</v>
      </c>
      <c r="M44" s="46" t="str">
        <f t="shared" si="184"/>
        <v>Gatilho não atingido</v>
      </c>
      <c r="N44" s="46" t="str">
        <f t="shared" si="184"/>
        <v>Gatilho não atingido</v>
      </c>
      <c r="O44" s="46" t="str">
        <f t="shared" si="184"/>
        <v>Gatilho não atingido</v>
      </c>
      <c r="P44" s="46" t="str">
        <f t="shared" si="184"/>
        <v>Gatilho não atingido</v>
      </c>
      <c r="Q44" s="46" t="str">
        <f t="shared" si="184"/>
        <v>Gatilho não atingido</v>
      </c>
      <c r="R44" s="46" t="str">
        <f t="shared" si="184"/>
        <v>Gatilho não atingido</v>
      </c>
      <c r="S44" s="46" t="str">
        <f t="shared" si="184"/>
        <v>Gatilho não atingido</v>
      </c>
      <c r="T44" s="46" t="str">
        <f t="shared" si="184"/>
        <v>Gatilho não atingido</v>
      </c>
      <c r="U44" s="46" t="str">
        <f t="shared" si="184"/>
        <v>Gatilho não atingido</v>
      </c>
      <c r="V44" s="46" t="str">
        <f t="shared" si="184"/>
        <v>Gatilho não atingido</v>
      </c>
      <c r="W44" s="46" t="str">
        <f t="shared" si="184"/>
        <v>Gatilho não atingido</v>
      </c>
      <c r="X44" s="46" t="str">
        <f t="shared" si="184"/>
        <v>Gatilho não atingido</v>
      </c>
      <c r="Y44" s="46" t="str">
        <f t="shared" si="184"/>
        <v>Gatilho não atingido</v>
      </c>
      <c r="Z44" s="46" t="str">
        <f t="shared" si="184"/>
        <v>Gatilho não atingido</v>
      </c>
      <c r="AA44" s="46" t="str">
        <f t="shared" si="184"/>
        <v>Gatilho não atingido</v>
      </c>
      <c r="AB44" s="46" t="str">
        <f t="shared" si="184"/>
        <v>Gatilho não atingido</v>
      </c>
      <c r="AC44" s="46" t="str">
        <f t="shared" si="184"/>
        <v>Gatilho não atingido</v>
      </c>
      <c r="AD44" s="46" t="str">
        <f t="shared" si="184"/>
        <v>Gatilho não atingido</v>
      </c>
      <c r="AE44" s="46" t="str">
        <f t="shared" si="184"/>
        <v>Gatilho não atingido</v>
      </c>
      <c r="AF44" s="46" t="str">
        <f t="shared" si="184"/>
        <v>Gatilho não atingido</v>
      </c>
      <c r="AG44" s="46" t="str">
        <f t="shared" si="184"/>
        <v>Gatilho não atingido</v>
      </c>
      <c r="AH44" s="46" t="str">
        <f t="shared" si="184"/>
        <v>Gatilho não atingido</v>
      </c>
      <c r="AI44" s="46" t="str">
        <f t="shared" si="184"/>
        <v>Gatilho não atingido</v>
      </c>
      <c r="AJ44" s="46" t="str">
        <f t="shared" si="184"/>
        <v>Gatilho não atingido</v>
      </c>
      <c r="AK44" s="46" t="str">
        <f t="shared" si="184"/>
        <v>Gatilho não atingido</v>
      </c>
      <c r="AL44" s="46" t="str">
        <f t="shared" si="184"/>
        <v>Gatilho não atingido</v>
      </c>
      <c r="AM44" s="46" t="str">
        <f t="shared" si="184"/>
        <v>Gatilho não atingido</v>
      </c>
      <c r="AN44" s="46" t="str">
        <f t="shared" si="184"/>
        <v>Gatilho não atingido</v>
      </c>
      <c r="AO44" s="46" t="str">
        <f t="shared" si="184"/>
        <v>Gatilho não atingido</v>
      </c>
      <c r="AP44" s="46" t="str">
        <f t="shared" si="184"/>
        <v>Gatilho não atingido</v>
      </c>
      <c r="AQ44" s="46" t="str">
        <f t="shared" si="184"/>
        <v>Gatilho não atingido</v>
      </c>
      <c r="AR44" s="46" t="str">
        <f t="shared" ref="AR44:BN44" si="185">IF(AR43&gt;VLOOKUP(AR40,$DR$3:$DT$75,2,0),"Gatilho atingido","Gatilho não atingido")</f>
        <v>Gatilho não atingido</v>
      </c>
      <c r="AS44" s="46" t="str">
        <f t="shared" si="185"/>
        <v>Gatilho não atingido</v>
      </c>
      <c r="AT44" s="46" t="str">
        <f t="shared" si="185"/>
        <v>Gatilho não atingido</v>
      </c>
      <c r="AU44" s="46" t="str">
        <f t="shared" si="185"/>
        <v>Gatilho não atingido</v>
      </c>
      <c r="AV44" s="46" t="str">
        <f t="shared" si="185"/>
        <v>Gatilho não atingido</v>
      </c>
      <c r="AW44" s="46" t="str">
        <f t="shared" si="185"/>
        <v>Gatilho não atingido</v>
      </c>
      <c r="AX44" s="46" t="str">
        <f t="shared" si="185"/>
        <v>Gatilho não atingido</v>
      </c>
      <c r="AY44" s="46" t="str">
        <f t="shared" si="185"/>
        <v>Gatilho não atingido</v>
      </c>
      <c r="AZ44" s="46" t="str">
        <f t="shared" si="185"/>
        <v>Gatilho não atingido</v>
      </c>
      <c r="BA44" s="46" t="str">
        <f t="shared" si="185"/>
        <v>Gatilho não atingido</v>
      </c>
      <c r="BB44" s="46" t="str">
        <f t="shared" si="185"/>
        <v>Gatilho não atingido</v>
      </c>
      <c r="BC44" s="46" t="str">
        <f t="shared" si="185"/>
        <v>Gatilho não atingido</v>
      </c>
      <c r="BD44" s="46" t="str">
        <f t="shared" si="185"/>
        <v>Gatilho não atingido</v>
      </c>
      <c r="BE44" s="46" t="str">
        <f t="shared" si="185"/>
        <v>Gatilho não atingido</v>
      </c>
      <c r="BF44" s="46" t="str">
        <f t="shared" si="185"/>
        <v>Gatilho não atingido</v>
      </c>
      <c r="BG44" s="46" t="str">
        <f t="shared" si="185"/>
        <v>Gatilho não atingido</v>
      </c>
      <c r="BH44" s="46" t="str">
        <f t="shared" si="185"/>
        <v>Gatilho não atingido</v>
      </c>
      <c r="BI44" s="46" t="str">
        <f t="shared" si="185"/>
        <v>Gatilho não atingido</v>
      </c>
      <c r="BJ44" s="46" t="str">
        <f t="shared" si="185"/>
        <v>Gatilho não atingido</v>
      </c>
      <c r="BK44" s="46" t="str">
        <f t="shared" si="185"/>
        <v>Gatilho não atingido</v>
      </c>
      <c r="BL44" s="46" t="str">
        <f t="shared" si="185"/>
        <v>Gatilho não atingido</v>
      </c>
      <c r="BM44" s="46" t="str">
        <f t="shared" si="185"/>
        <v>Gatilho não atingido</v>
      </c>
      <c r="BN44" s="46" t="str">
        <f t="shared" si="185"/>
        <v>Gatilho não atingido</v>
      </c>
      <c r="BO44" s="46" t="str">
        <f t="shared" ref="BO44:BP44" si="186">IF(BO43&gt;VLOOKUP(BO40,$DR$3:$DT$75,2,0),"Gatilho atingido","Gatilho não atingido")</f>
        <v>Gatilho não atingido</v>
      </c>
      <c r="BP44" s="46" t="str">
        <f t="shared" si="186"/>
        <v>Gatilho não atingido</v>
      </c>
      <c r="BQ44" s="46" t="str">
        <f t="shared" ref="BQ44" si="187">IF(BQ43&gt;VLOOKUP(BQ40,$DR$3:$DT$75,2,0),"Gatilho atingido","Gatilho não atingido")</f>
        <v>Gatilho não atingido</v>
      </c>
      <c r="BR44" s="46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52">
        <v>41</v>
      </c>
      <c r="DS44" s="53">
        <v>6.7699999999999996E-2</v>
      </c>
      <c r="DT44" s="53">
        <v>8.7099999999999997E-2</v>
      </c>
    </row>
    <row r="45" spans="2:124" x14ac:dyDescent="0.35">
      <c r="F45" s="37" t="s">
        <v>139</v>
      </c>
      <c r="G45" s="46" t="s">
        <v>122</v>
      </c>
      <c r="H45" s="46" t="s">
        <v>122</v>
      </c>
      <c r="I45" s="46" t="s">
        <v>122</v>
      </c>
      <c r="J45" s="46" t="s">
        <v>122</v>
      </c>
      <c r="K45" s="46" t="s">
        <v>122</v>
      </c>
      <c r="L45" s="46" t="str">
        <f t="shared" ref="L45:AQ45" si="188">IF(L43&gt;VLOOKUP(L40,$DR$3:$DT$75,3,0),"Gatilho atingido","Gatilho não atingido")</f>
        <v>Gatilho não atingido</v>
      </c>
      <c r="M45" s="46" t="str">
        <f t="shared" si="188"/>
        <v>Gatilho não atingido</v>
      </c>
      <c r="N45" s="46" t="str">
        <f t="shared" si="188"/>
        <v>Gatilho não atingido</v>
      </c>
      <c r="O45" s="46" t="str">
        <f t="shared" si="188"/>
        <v>Gatilho não atingido</v>
      </c>
      <c r="P45" s="46" t="str">
        <f t="shared" si="188"/>
        <v>Gatilho não atingido</v>
      </c>
      <c r="Q45" s="46" t="str">
        <f t="shared" si="188"/>
        <v>Gatilho não atingido</v>
      </c>
      <c r="R45" s="46" t="str">
        <f t="shared" si="188"/>
        <v>Gatilho não atingido</v>
      </c>
      <c r="S45" s="46" t="str">
        <f t="shared" si="188"/>
        <v>Gatilho não atingido</v>
      </c>
      <c r="T45" s="46" t="str">
        <f t="shared" si="188"/>
        <v>Gatilho não atingido</v>
      </c>
      <c r="U45" s="46" t="str">
        <f t="shared" si="188"/>
        <v>Gatilho não atingido</v>
      </c>
      <c r="V45" s="46" t="str">
        <f t="shared" si="188"/>
        <v>Gatilho não atingido</v>
      </c>
      <c r="W45" s="46" t="str">
        <f t="shared" si="188"/>
        <v>Gatilho não atingido</v>
      </c>
      <c r="X45" s="46" t="str">
        <f t="shared" si="188"/>
        <v>Gatilho não atingido</v>
      </c>
      <c r="Y45" s="46" t="str">
        <f t="shared" si="188"/>
        <v>Gatilho não atingido</v>
      </c>
      <c r="Z45" s="46" t="str">
        <f t="shared" si="188"/>
        <v>Gatilho não atingido</v>
      </c>
      <c r="AA45" s="46" t="str">
        <f t="shared" si="188"/>
        <v>Gatilho não atingido</v>
      </c>
      <c r="AB45" s="46" t="str">
        <f t="shared" si="188"/>
        <v>Gatilho não atingido</v>
      </c>
      <c r="AC45" s="46" t="str">
        <f t="shared" si="188"/>
        <v>Gatilho não atingido</v>
      </c>
      <c r="AD45" s="46" t="str">
        <f t="shared" si="188"/>
        <v>Gatilho não atingido</v>
      </c>
      <c r="AE45" s="46" t="str">
        <f t="shared" si="188"/>
        <v>Gatilho não atingido</v>
      </c>
      <c r="AF45" s="46" t="str">
        <f t="shared" si="188"/>
        <v>Gatilho não atingido</v>
      </c>
      <c r="AG45" s="46" t="str">
        <f t="shared" si="188"/>
        <v>Gatilho não atingido</v>
      </c>
      <c r="AH45" s="46" t="str">
        <f t="shared" si="188"/>
        <v>Gatilho não atingido</v>
      </c>
      <c r="AI45" s="46" t="str">
        <f t="shared" si="188"/>
        <v>Gatilho não atingido</v>
      </c>
      <c r="AJ45" s="46" t="str">
        <f t="shared" si="188"/>
        <v>Gatilho não atingido</v>
      </c>
      <c r="AK45" s="46" t="str">
        <f t="shared" si="188"/>
        <v>Gatilho não atingido</v>
      </c>
      <c r="AL45" s="46" t="str">
        <f t="shared" si="188"/>
        <v>Gatilho não atingido</v>
      </c>
      <c r="AM45" s="46" t="str">
        <f t="shared" si="188"/>
        <v>Gatilho não atingido</v>
      </c>
      <c r="AN45" s="46" t="str">
        <f t="shared" si="188"/>
        <v>Gatilho não atingido</v>
      </c>
      <c r="AO45" s="46" t="str">
        <f t="shared" si="188"/>
        <v>Gatilho não atingido</v>
      </c>
      <c r="AP45" s="46" t="str">
        <f t="shared" si="188"/>
        <v>Gatilho não atingido</v>
      </c>
      <c r="AQ45" s="46" t="str">
        <f t="shared" si="188"/>
        <v>Gatilho não atingido</v>
      </c>
      <c r="AR45" s="46" t="str">
        <f t="shared" ref="AR45:BN45" si="189">IF(AR43&gt;VLOOKUP(AR40,$DR$3:$DT$75,3,0),"Gatilho atingido","Gatilho não atingido")</f>
        <v>Gatilho não atingido</v>
      </c>
      <c r="AS45" s="46" t="str">
        <f t="shared" si="189"/>
        <v>Gatilho não atingido</v>
      </c>
      <c r="AT45" s="46" t="str">
        <f t="shared" si="189"/>
        <v>Gatilho não atingido</v>
      </c>
      <c r="AU45" s="46" t="str">
        <f t="shared" si="189"/>
        <v>Gatilho não atingido</v>
      </c>
      <c r="AV45" s="46" t="str">
        <f t="shared" si="189"/>
        <v>Gatilho não atingido</v>
      </c>
      <c r="AW45" s="46" t="str">
        <f t="shared" si="189"/>
        <v>Gatilho não atingido</v>
      </c>
      <c r="AX45" s="46" t="str">
        <f t="shared" si="189"/>
        <v>Gatilho não atingido</v>
      </c>
      <c r="AY45" s="46" t="str">
        <f t="shared" si="189"/>
        <v>Gatilho não atingido</v>
      </c>
      <c r="AZ45" s="46" t="str">
        <f t="shared" si="189"/>
        <v>Gatilho não atingido</v>
      </c>
      <c r="BA45" s="46" t="str">
        <f t="shared" si="189"/>
        <v>Gatilho não atingido</v>
      </c>
      <c r="BB45" s="46" t="str">
        <f t="shared" si="189"/>
        <v>Gatilho não atingido</v>
      </c>
      <c r="BC45" s="46" t="str">
        <f t="shared" si="189"/>
        <v>Gatilho não atingido</v>
      </c>
      <c r="BD45" s="46" t="str">
        <f t="shared" si="189"/>
        <v>Gatilho não atingido</v>
      </c>
      <c r="BE45" s="46" t="str">
        <f t="shared" si="189"/>
        <v>Gatilho não atingido</v>
      </c>
      <c r="BF45" s="46" t="str">
        <f t="shared" si="189"/>
        <v>Gatilho não atingido</v>
      </c>
      <c r="BG45" s="46" t="str">
        <f t="shared" si="189"/>
        <v>Gatilho não atingido</v>
      </c>
      <c r="BH45" s="46" t="str">
        <f t="shared" si="189"/>
        <v>Gatilho não atingido</v>
      </c>
      <c r="BI45" s="46" t="str">
        <f t="shared" si="189"/>
        <v>Gatilho não atingido</v>
      </c>
      <c r="BJ45" s="46" t="str">
        <f t="shared" si="189"/>
        <v>Gatilho não atingido</v>
      </c>
      <c r="BK45" s="46" t="str">
        <f t="shared" si="189"/>
        <v>Gatilho não atingido</v>
      </c>
      <c r="BL45" s="46" t="str">
        <f t="shared" si="189"/>
        <v>Gatilho não atingido</v>
      </c>
      <c r="BM45" s="46" t="str">
        <f t="shared" si="189"/>
        <v>Gatilho não atingido</v>
      </c>
      <c r="BN45" s="46" t="str">
        <f t="shared" si="189"/>
        <v>Gatilho não atingido</v>
      </c>
      <c r="BO45" s="46" t="str">
        <f t="shared" ref="BO45:BP45" si="190">IF(BO43&gt;VLOOKUP(BO40,$DR$3:$DT$75,3,0),"Gatilho atingido","Gatilho não atingido")</f>
        <v>Gatilho não atingido</v>
      </c>
      <c r="BP45" s="46" t="str">
        <f t="shared" si="190"/>
        <v>Gatilho não atingido</v>
      </c>
      <c r="BQ45" s="46" t="str">
        <f t="shared" ref="BQ45" si="191">IF(BQ43&gt;VLOOKUP(BQ40,$DR$3:$DT$75,3,0),"Gatilho atingido","Gatilho não atingido")</f>
        <v>Gatilho não atingido</v>
      </c>
      <c r="BR45" s="46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52">
        <v>42</v>
      </c>
      <c r="DS45" s="53">
        <v>6.7900000000000002E-2</v>
      </c>
      <c r="DT45" s="53">
        <v>8.7400000000000005E-2</v>
      </c>
    </row>
    <row r="46" spans="2:124" x14ac:dyDescent="0.35">
      <c r="B46" s="42"/>
      <c r="C46" s="77"/>
      <c r="D46" s="42"/>
      <c r="E46" s="43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52">
        <v>43</v>
      </c>
      <c r="DS46" s="53">
        <v>6.8099999999999994E-2</v>
      </c>
      <c r="DT46" s="53">
        <v>8.77E-2</v>
      </c>
    </row>
    <row r="47" spans="2:124" x14ac:dyDescent="0.35">
      <c r="F47" s="13"/>
      <c r="G47" s="103" t="s">
        <v>116</v>
      </c>
      <c r="H47" s="103"/>
      <c r="I47" s="103"/>
      <c r="J47" s="103"/>
      <c r="K47" s="103"/>
      <c r="L47" s="103"/>
      <c r="M47" s="103"/>
      <c r="N47" s="103"/>
      <c r="O47" s="103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71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52">
        <v>44</v>
      </c>
      <c r="DS47" s="53">
        <v>6.83E-2</v>
      </c>
      <c r="DT47" s="53">
        <v>8.7900000000000006E-2</v>
      </c>
    </row>
    <row r="48" spans="2:124" x14ac:dyDescent="0.35">
      <c r="F48" s="37" t="s">
        <v>126</v>
      </c>
      <c r="G48" s="38">
        <v>43770</v>
      </c>
      <c r="H48" s="38">
        <f t="shared" ref="H48:O48" si="192">EDATE(G48,1)</f>
        <v>43800</v>
      </c>
      <c r="I48" s="38">
        <f t="shared" si="192"/>
        <v>43831</v>
      </c>
      <c r="J48" s="38">
        <f t="shared" si="192"/>
        <v>43862</v>
      </c>
      <c r="K48" s="38">
        <f t="shared" si="192"/>
        <v>43891</v>
      </c>
      <c r="L48" s="38">
        <f t="shared" si="192"/>
        <v>43922</v>
      </c>
      <c r="M48" s="38">
        <f t="shared" si="192"/>
        <v>43952</v>
      </c>
      <c r="N48" s="38">
        <f t="shared" si="192"/>
        <v>43983</v>
      </c>
      <c r="O48" s="38">
        <f t="shared" si="192"/>
        <v>44013</v>
      </c>
      <c r="P48" s="38">
        <f t="shared" ref="P48:U48" si="193">EDATE(O48,1)</f>
        <v>44044</v>
      </c>
      <c r="Q48" s="38">
        <f t="shared" si="193"/>
        <v>44075</v>
      </c>
      <c r="R48" s="38">
        <f t="shared" si="193"/>
        <v>44105</v>
      </c>
      <c r="S48" s="38">
        <f t="shared" si="193"/>
        <v>44136</v>
      </c>
      <c r="T48" s="38">
        <f t="shared" si="193"/>
        <v>44166</v>
      </c>
      <c r="U48" s="38">
        <f t="shared" si="193"/>
        <v>44197</v>
      </c>
      <c r="V48" s="38">
        <f t="shared" ref="V48:BQ48" si="194">EDATE(U48,1)</f>
        <v>44228</v>
      </c>
      <c r="W48" s="38">
        <f t="shared" si="194"/>
        <v>44256</v>
      </c>
      <c r="X48" s="38">
        <f t="shared" si="194"/>
        <v>44287</v>
      </c>
      <c r="Y48" s="38">
        <f t="shared" si="194"/>
        <v>44317</v>
      </c>
      <c r="Z48" s="38">
        <f t="shared" si="194"/>
        <v>44348</v>
      </c>
      <c r="AA48" s="38">
        <f t="shared" si="194"/>
        <v>44378</v>
      </c>
      <c r="AB48" s="38">
        <f t="shared" si="194"/>
        <v>44409</v>
      </c>
      <c r="AC48" s="38">
        <f t="shared" si="194"/>
        <v>44440</v>
      </c>
      <c r="AD48" s="38">
        <f t="shared" si="194"/>
        <v>44470</v>
      </c>
      <c r="AE48" s="38">
        <f t="shared" si="194"/>
        <v>44501</v>
      </c>
      <c r="AF48" s="38">
        <f t="shared" si="194"/>
        <v>44531</v>
      </c>
      <c r="AG48" s="38">
        <f t="shared" si="194"/>
        <v>44562</v>
      </c>
      <c r="AH48" s="38">
        <f t="shared" si="194"/>
        <v>44593</v>
      </c>
      <c r="AI48" s="38">
        <f t="shared" si="194"/>
        <v>44621</v>
      </c>
      <c r="AJ48" s="38">
        <f t="shared" si="194"/>
        <v>44652</v>
      </c>
      <c r="AK48" s="38">
        <f t="shared" si="194"/>
        <v>44682</v>
      </c>
      <c r="AL48" s="38">
        <f t="shared" si="194"/>
        <v>44713</v>
      </c>
      <c r="AM48" s="38">
        <f t="shared" si="194"/>
        <v>44743</v>
      </c>
      <c r="AN48" s="38">
        <f t="shared" si="194"/>
        <v>44774</v>
      </c>
      <c r="AO48" s="38">
        <f t="shared" si="194"/>
        <v>44805</v>
      </c>
      <c r="AP48" s="38">
        <f t="shared" si="194"/>
        <v>44835</v>
      </c>
      <c r="AQ48" s="38">
        <f t="shared" si="194"/>
        <v>44866</v>
      </c>
      <c r="AR48" s="38">
        <f t="shared" si="194"/>
        <v>44896</v>
      </c>
      <c r="AS48" s="38">
        <f t="shared" si="194"/>
        <v>44927</v>
      </c>
      <c r="AT48" s="38">
        <f t="shared" si="194"/>
        <v>44958</v>
      </c>
      <c r="AU48" s="38">
        <f t="shared" si="194"/>
        <v>44986</v>
      </c>
      <c r="AV48" s="38">
        <f t="shared" si="194"/>
        <v>45017</v>
      </c>
      <c r="AW48" s="38">
        <f t="shared" si="194"/>
        <v>45047</v>
      </c>
      <c r="AX48" s="38">
        <f t="shared" si="194"/>
        <v>45078</v>
      </c>
      <c r="AY48" s="38">
        <f t="shared" si="194"/>
        <v>45108</v>
      </c>
      <c r="AZ48" s="38">
        <f t="shared" si="194"/>
        <v>45139</v>
      </c>
      <c r="BA48" s="38">
        <f t="shared" si="194"/>
        <v>45170</v>
      </c>
      <c r="BB48" s="38">
        <f t="shared" si="194"/>
        <v>45200</v>
      </c>
      <c r="BC48" s="38">
        <f t="shared" si="194"/>
        <v>45231</v>
      </c>
      <c r="BD48" s="38">
        <f t="shared" si="194"/>
        <v>45261</v>
      </c>
      <c r="BE48" s="38">
        <f t="shared" si="194"/>
        <v>45292</v>
      </c>
      <c r="BF48" s="38">
        <f t="shared" si="194"/>
        <v>45323</v>
      </c>
      <c r="BG48" s="38">
        <f t="shared" si="194"/>
        <v>45352</v>
      </c>
      <c r="BH48" s="38">
        <f t="shared" si="194"/>
        <v>45383</v>
      </c>
      <c r="BI48" s="38">
        <f t="shared" si="194"/>
        <v>45413</v>
      </c>
      <c r="BJ48" s="38">
        <f t="shared" si="194"/>
        <v>45444</v>
      </c>
      <c r="BK48" s="38">
        <f t="shared" si="194"/>
        <v>45474</v>
      </c>
      <c r="BL48" s="38">
        <f t="shared" si="194"/>
        <v>45505</v>
      </c>
      <c r="BM48" s="38">
        <f t="shared" si="194"/>
        <v>45536</v>
      </c>
      <c r="BN48" s="38">
        <f t="shared" si="194"/>
        <v>45566</v>
      </c>
      <c r="BO48" s="38">
        <f t="shared" si="194"/>
        <v>45597</v>
      </c>
      <c r="BP48" s="38">
        <f t="shared" si="194"/>
        <v>45627</v>
      </c>
      <c r="BQ48" s="38">
        <f t="shared" si="194"/>
        <v>45658</v>
      </c>
      <c r="BR48" s="43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52">
        <v>45</v>
      </c>
      <c r="DS48" s="53">
        <v>6.8500000000000005E-2</v>
      </c>
      <c r="DT48" s="53">
        <v>8.8200000000000001E-2</v>
      </c>
    </row>
    <row r="49" spans="2:124" x14ac:dyDescent="0.35">
      <c r="F49" s="37" t="s">
        <v>130</v>
      </c>
      <c r="G49" s="50" t="s">
        <v>122</v>
      </c>
      <c r="H49" s="50" t="s">
        <v>122</v>
      </c>
      <c r="I49" s="50" t="s">
        <v>122</v>
      </c>
      <c r="J49" s="50" t="s">
        <v>122</v>
      </c>
      <c r="K49" s="50" t="s">
        <v>122</v>
      </c>
      <c r="L49" s="49">
        <v>0</v>
      </c>
      <c r="M49" s="49">
        <f t="shared" ref="M49:O49" si="195">L49+1</f>
        <v>1</v>
      </c>
      <c r="N49" s="49">
        <f t="shared" si="195"/>
        <v>2</v>
      </c>
      <c r="O49" s="49">
        <f t="shared" si="195"/>
        <v>3</v>
      </c>
      <c r="P49" s="49">
        <f t="shared" ref="P49:U49" si="196">O49+1</f>
        <v>4</v>
      </c>
      <c r="Q49" s="49">
        <f t="shared" si="196"/>
        <v>5</v>
      </c>
      <c r="R49" s="49">
        <f t="shared" si="196"/>
        <v>6</v>
      </c>
      <c r="S49" s="49">
        <f t="shared" si="196"/>
        <v>7</v>
      </c>
      <c r="T49" s="49">
        <f t="shared" si="196"/>
        <v>8</v>
      </c>
      <c r="U49" s="49">
        <f t="shared" si="196"/>
        <v>9</v>
      </c>
      <c r="V49" s="49">
        <f t="shared" ref="V49:BQ49" si="197">U49+1</f>
        <v>10</v>
      </c>
      <c r="W49" s="49">
        <f t="shared" si="197"/>
        <v>11</v>
      </c>
      <c r="X49" s="49">
        <f t="shared" si="197"/>
        <v>12</v>
      </c>
      <c r="Y49" s="49">
        <f t="shared" si="197"/>
        <v>13</v>
      </c>
      <c r="Z49" s="49">
        <f t="shared" si="197"/>
        <v>14</v>
      </c>
      <c r="AA49" s="49">
        <f t="shared" si="197"/>
        <v>15</v>
      </c>
      <c r="AB49" s="49">
        <f t="shared" si="197"/>
        <v>16</v>
      </c>
      <c r="AC49" s="49">
        <f t="shared" si="197"/>
        <v>17</v>
      </c>
      <c r="AD49" s="49">
        <f t="shared" si="197"/>
        <v>18</v>
      </c>
      <c r="AE49" s="49">
        <f t="shared" si="197"/>
        <v>19</v>
      </c>
      <c r="AF49" s="49">
        <f t="shared" si="197"/>
        <v>20</v>
      </c>
      <c r="AG49" s="49">
        <f t="shared" si="197"/>
        <v>21</v>
      </c>
      <c r="AH49" s="49">
        <f t="shared" si="197"/>
        <v>22</v>
      </c>
      <c r="AI49" s="49">
        <f t="shared" si="197"/>
        <v>23</v>
      </c>
      <c r="AJ49" s="49">
        <f t="shared" si="197"/>
        <v>24</v>
      </c>
      <c r="AK49" s="49">
        <f t="shared" si="197"/>
        <v>25</v>
      </c>
      <c r="AL49" s="49">
        <f t="shared" si="197"/>
        <v>26</v>
      </c>
      <c r="AM49" s="49">
        <f t="shared" si="197"/>
        <v>27</v>
      </c>
      <c r="AN49" s="49">
        <f t="shared" si="197"/>
        <v>28</v>
      </c>
      <c r="AO49" s="49">
        <f t="shared" si="197"/>
        <v>29</v>
      </c>
      <c r="AP49" s="49">
        <f t="shared" si="197"/>
        <v>30</v>
      </c>
      <c r="AQ49" s="49">
        <f t="shared" si="197"/>
        <v>31</v>
      </c>
      <c r="AR49" s="49">
        <f t="shared" si="197"/>
        <v>32</v>
      </c>
      <c r="AS49" s="49">
        <f t="shared" si="197"/>
        <v>33</v>
      </c>
      <c r="AT49" s="49">
        <f t="shared" si="197"/>
        <v>34</v>
      </c>
      <c r="AU49" s="49">
        <f t="shared" si="197"/>
        <v>35</v>
      </c>
      <c r="AV49" s="49">
        <f t="shared" si="197"/>
        <v>36</v>
      </c>
      <c r="AW49" s="49">
        <f t="shared" si="197"/>
        <v>37</v>
      </c>
      <c r="AX49" s="49">
        <f t="shared" si="197"/>
        <v>38</v>
      </c>
      <c r="AY49" s="49">
        <f t="shared" si="197"/>
        <v>39</v>
      </c>
      <c r="AZ49" s="49">
        <f t="shared" si="197"/>
        <v>40</v>
      </c>
      <c r="BA49" s="49">
        <f t="shared" si="197"/>
        <v>41</v>
      </c>
      <c r="BB49" s="49">
        <f t="shared" si="197"/>
        <v>42</v>
      </c>
      <c r="BC49" s="49">
        <f t="shared" si="197"/>
        <v>43</v>
      </c>
      <c r="BD49" s="49">
        <f t="shared" si="197"/>
        <v>44</v>
      </c>
      <c r="BE49" s="49">
        <f t="shared" si="197"/>
        <v>45</v>
      </c>
      <c r="BF49" s="49">
        <f t="shared" si="197"/>
        <v>46</v>
      </c>
      <c r="BG49" s="49">
        <f t="shared" si="197"/>
        <v>47</v>
      </c>
      <c r="BH49" s="49">
        <f t="shared" si="197"/>
        <v>48</v>
      </c>
      <c r="BI49" s="49">
        <f t="shared" si="197"/>
        <v>49</v>
      </c>
      <c r="BJ49" s="49">
        <f t="shared" si="197"/>
        <v>50</v>
      </c>
      <c r="BK49" s="49">
        <f t="shared" si="197"/>
        <v>51</v>
      </c>
      <c r="BL49" s="49">
        <f t="shared" si="197"/>
        <v>52</v>
      </c>
      <c r="BM49" s="49">
        <f t="shared" si="197"/>
        <v>53</v>
      </c>
      <c r="BN49" s="49">
        <f t="shared" si="197"/>
        <v>54</v>
      </c>
      <c r="BO49" s="49">
        <f t="shared" si="197"/>
        <v>55</v>
      </c>
      <c r="BP49" s="49">
        <f t="shared" si="197"/>
        <v>56</v>
      </c>
      <c r="BQ49" s="49">
        <f t="shared" si="197"/>
        <v>57</v>
      </c>
      <c r="BR49" s="73"/>
      <c r="DR49" s="52">
        <v>46</v>
      </c>
      <c r="DS49" s="53">
        <v>6.8699999999999997E-2</v>
      </c>
      <c r="DT49" s="53">
        <v>8.8400000000000006E-2</v>
      </c>
    </row>
    <row r="50" spans="2:124" x14ac:dyDescent="0.35">
      <c r="F50" s="37" t="s">
        <v>60</v>
      </c>
      <c r="G50" s="20" t="s">
        <v>122</v>
      </c>
      <c r="H50" s="20" t="s">
        <v>122</v>
      </c>
      <c r="I50" s="20" t="s">
        <v>122</v>
      </c>
      <c r="J50" s="20" t="s">
        <v>122</v>
      </c>
      <c r="K50" s="20" t="s">
        <v>122</v>
      </c>
      <c r="L50" s="20">
        <v>0</v>
      </c>
      <c r="M50" s="20">
        <v>0</v>
      </c>
      <c r="N50" s="20">
        <v>0</v>
      </c>
      <c r="O50" s="20">
        <v>0</v>
      </c>
      <c r="P50" s="20">
        <v>3152.0437160000001</v>
      </c>
      <c r="Q50" s="20">
        <v>112296.663055</v>
      </c>
      <c r="R50" s="20">
        <v>342693.79090699996</v>
      </c>
      <c r="S50" s="20">
        <v>401731.57608199993</v>
      </c>
      <c r="T50" s="20">
        <v>187320.783107</v>
      </c>
      <c r="U50" s="20">
        <v>294711.779018</v>
      </c>
      <c r="V50" s="20">
        <v>152145.06157600001</v>
      </c>
      <c r="W50" s="20">
        <v>197157.241454</v>
      </c>
      <c r="X50" s="20">
        <v>382692.70637900004</v>
      </c>
      <c r="Y50" s="20">
        <v>464296.67014100007</v>
      </c>
      <c r="Z50" s="20">
        <v>558996.59661100002</v>
      </c>
      <c r="AA50" s="20">
        <v>667292.37559500011</v>
      </c>
      <c r="AB50" s="20">
        <v>730428.32075099985</v>
      </c>
      <c r="AC50" s="20">
        <v>766448.43142599985</v>
      </c>
      <c r="AD50" s="20">
        <v>848820.21465700003</v>
      </c>
      <c r="AE50" s="20">
        <v>893542.18724200013</v>
      </c>
      <c r="AF50" s="20">
        <v>968993.02223500004</v>
      </c>
      <c r="AG50" s="20">
        <v>1004070.2422410003</v>
      </c>
      <c r="AH50" s="20">
        <v>1042406.722536</v>
      </c>
      <c r="AI50" s="20">
        <v>1056866.0727650002</v>
      </c>
      <c r="AJ50" s="20">
        <v>1055813.9841289998</v>
      </c>
      <c r="AK50" s="20">
        <v>1044023.910718</v>
      </c>
      <c r="AL50" s="20">
        <v>1052084.3495810002</v>
      </c>
      <c r="AM50" s="20">
        <v>1019823.9475189999</v>
      </c>
      <c r="AN50" s="20">
        <v>969319.32448499999</v>
      </c>
      <c r="AO50" s="20">
        <v>965058.31450299989</v>
      </c>
      <c r="AP50" s="20">
        <v>954928.22302199993</v>
      </c>
      <c r="AQ50" s="20">
        <v>972724.05760199972</v>
      </c>
      <c r="AR50" s="20">
        <v>985824.77903299988</v>
      </c>
      <c r="AS50" s="20">
        <v>1014419.1342739998</v>
      </c>
      <c r="AT50" s="20">
        <v>1014248.803906</v>
      </c>
      <c r="AU50" s="20">
        <v>995110.74297499983</v>
      </c>
      <c r="AV50" s="20">
        <v>998368.40605899994</v>
      </c>
      <c r="AW50" s="20">
        <v>1009463.0208759997</v>
      </c>
      <c r="AX50" s="20">
        <v>1009733.8284319999</v>
      </c>
      <c r="AY50" s="20">
        <v>1010974.2637689998</v>
      </c>
      <c r="AZ50" s="20">
        <v>1027177.1033409996</v>
      </c>
      <c r="BA50" s="20">
        <v>1035494.256121</v>
      </c>
      <c r="BB50" s="20">
        <v>1030061.0614509997</v>
      </c>
      <c r="BC50" s="20">
        <v>1034179.1436549998</v>
      </c>
      <c r="BD50" s="20">
        <v>1036760.2608409999</v>
      </c>
      <c r="BE50" s="20">
        <v>1035252.3817499997</v>
      </c>
      <c r="BF50" s="20">
        <v>1040331.0877990001</v>
      </c>
      <c r="BG50" s="20">
        <v>1040543.0439719997</v>
      </c>
      <c r="BH50" s="20">
        <v>1026977.7695249999</v>
      </c>
      <c r="BI50" s="20">
        <v>1025717.5945809998</v>
      </c>
      <c r="BJ50" s="20">
        <v>1028821.985626</v>
      </c>
      <c r="BK50" s="20">
        <v>1039082.4761499995</v>
      </c>
      <c r="BL50" s="20">
        <v>1038858.8768939995</v>
      </c>
      <c r="BM50" s="20">
        <v>1036587.8565489997</v>
      </c>
      <c r="BN50" s="20">
        <v>1037458.3704959998</v>
      </c>
      <c r="BO50" s="20">
        <v>1034942.6626239999</v>
      </c>
      <c r="BP50" s="20">
        <v>1031003.6997059997</v>
      </c>
      <c r="BQ50" s="20">
        <f>SUM('Capa Final'!$H$39:$H$40)+SUM('Capa Final'!$H$48:$H$49)</f>
        <v>1015696.9445549999</v>
      </c>
      <c r="BR50" s="20"/>
      <c r="DR50" s="52">
        <v>47</v>
      </c>
      <c r="DS50" s="53">
        <v>6.88E-2</v>
      </c>
      <c r="DT50" s="53">
        <v>8.8599999999999998E-2</v>
      </c>
    </row>
    <row r="51" spans="2:124" x14ac:dyDescent="0.35">
      <c r="F51" s="37" t="s">
        <v>62</v>
      </c>
      <c r="G51" s="20" t="s">
        <v>122</v>
      </c>
      <c r="H51" s="20" t="s">
        <v>122</v>
      </c>
      <c r="I51" s="20" t="s">
        <v>122</v>
      </c>
      <c r="J51" s="20" t="s">
        <v>122</v>
      </c>
      <c r="K51" s="20" t="s">
        <v>122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109093.54488099999</v>
      </c>
      <c r="R51" s="20">
        <v>228368.42012299993</v>
      </c>
      <c r="S51" s="20">
        <v>150127.58579399998</v>
      </c>
      <c r="T51" s="20">
        <v>35897.689851999996</v>
      </c>
      <c r="U51" s="20">
        <v>39239.867907</v>
      </c>
      <c r="V51" s="20">
        <v>15224.248251999999</v>
      </c>
      <c r="W51" s="20">
        <v>48797.526066999992</v>
      </c>
      <c r="X51" s="20">
        <v>5505.4638619999996</v>
      </c>
      <c r="Y51" s="20">
        <v>21798.126614999997</v>
      </c>
      <c r="Z51" s="20">
        <v>91537.349371999997</v>
      </c>
      <c r="AA51" s="20">
        <v>114657.29109100002</v>
      </c>
      <c r="AB51" s="20">
        <v>59180.705715000004</v>
      </c>
      <c r="AC51" s="20">
        <v>25009.366681</v>
      </c>
      <c r="AD51" s="20">
        <v>77640.402020999987</v>
      </c>
      <c r="AE51" s="20">
        <v>10552.975896000002</v>
      </c>
      <c r="AF51" s="20">
        <v>50030.892426999999</v>
      </c>
      <c r="AG51" s="20">
        <v>46814.021738000003</v>
      </c>
      <c r="AH51" s="20">
        <v>44517.171767</v>
      </c>
      <c r="AI51" s="20">
        <v>21194.182884999998</v>
      </c>
      <c r="AJ51" s="20">
        <v>5852.1076469999998</v>
      </c>
      <c r="AK51" s="20">
        <v>6957.3937450000021</v>
      </c>
      <c r="AL51" s="20">
        <v>5182.7333800000006</v>
      </c>
      <c r="AM51" s="20">
        <v>22259.433498999999</v>
      </c>
      <c r="AN51" s="20">
        <v>46739.231528000004</v>
      </c>
      <c r="AO51" s="20">
        <v>12384.276544999999</v>
      </c>
      <c r="AP51" s="20">
        <v>7689.0754310000002</v>
      </c>
      <c r="AQ51" s="20">
        <v>16863.138763999999</v>
      </c>
      <c r="AR51" s="20">
        <v>12853.426962</v>
      </c>
      <c r="AS51" s="20">
        <v>14656.092552</v>
      </c>
      <c r="AT51" s="20">
        <v>954.68688999999995</v>
      </c>
      <c r="AU51" s="20">
        <v>8138.5519750000003</v>
      </c>
      <c r="AV51" s="20">
        <v>5672.492123</v>
      </c>
      <c r="AW51" s="20">
        <v>10716.012752999999</v>
      </c>
      <c r="AX51" s="20">
        <v>0</v>
      </c>
      <c r="AY51" s="20">
        <v>844.829474</v>
      </c>
      <c r="AZ51" s="20">
        <v>2086.8720819999999</v>
      </c>
      <c r="BA51" s="20">
        <v>8888.1670520000007</v>
      </c>
      <c r="BB51" s="20">
        <v>14452.851783000002</v>
      </c>
      <c r="BC51" s="20">
        <v>5418.1185129999994</v>
      </c>
      <c r="BD51" s="20">
        <v>14925.618757999999</v>
      </c>
      <c r="BE51" s="20">
        <v>13039.113432999999</v>
      </c>
      <c r="BF51" s="20">
        <v>6723.8928940000005</v>
      </c>
      <c r="BG51" s="20">
        <v>1488.5413090000002</v>
      </c>
      <c r="BH51" s="20">
        <v>851.84451100000001</v>
      </c>
      <c r="BI51" s="20">
        <v>6035.7397449999999</v>
      </c>
      <c r="BJ51" s="20">
        <v>6246.0750289999996</v>
      </c>
      <c r="BK51" s="20">
        <v>9548.0662740000007</v>
      </c>
      <c r="BL51" s="20">
        <v>2464.6391979999999</v>
      </c>
      <c r="BM51" s="20">
        <v>1113.675835</v>
      </c>
      <c r="BN51" s="20">
        <v>3695.750063</v>
      </c>
      <c r="BO51" s="20">
        <v>866.10107299999993</v>
      </c>
      <c r="BP51" s="20">
        <v>0</v>
      </c>
      <c r="BQ51" s="20">
        <f>'Capa Final'!$H$39+'Capa Final'!$H$48</f>
        <v>0</v>
      </c>
      <c r="BR51" s="20"/>
      <c r="DR51" s="52">
        <v>48</v>
      </c>
      <c r="DS51" s="53">
        <v>6.9000000000000006E-2</v>
      </c>
      <c r="DT51" s="53">
        <v>8.8800000000000004E-2</v>
      </c>
    </row>
    <row r="52" spans="2:124" x14ac:dyDescent="0.35">
      <c r="F52" s="37" t="s">
        <v>90</v>
      </c>
      <c r="G52" s="46" t="s">
        <v>122</v>
      </c>
      <c r="H52" s="46" t="s">
        <v>122</v>
      </c>
      <c r="I52" s="20" t="s">
        <v>122</v>
      </c>
      <c r="J52" s="20" t="s">
        <v>122</v>
      </c>
      <c r="K52" s="20" t="s">
        <v>122</v>
      </c>
      <c r="L52" s="46">
        <v>0</v>
      </c>
      <c r="M52" s="46">
        <v>0</v>
      </c>
      <c r="N52" s="46">
        <v>0</v>
      </c>
      <c r="O52" s="46">
        <v>0</v>
      </c>
      <c r="P52" s="46">
        <v>8.8931805777443568E-5</v>
      </c>
      <c r="Q52" s="46">
        <v>3.1683396323372191E-3</v>
      </c>
      <c r="R52" s="46">
        <v>9.6687674410659025E-3</v>
      </c>
      <c r="S52" s="46">
        <v>1.1334460343122573E-2</v>
      </c>
      <c r="T52" s="46">
        <v>5.2850712116679147E-3</v>
      </c>
      <c r="U52" s="46">
        <v>8.3150022821427277E-3</v>
      </c>
      <c r="V52" s="46">
        <v>4.2926229091912842E-3</v>
      </c>
      <c r="W52" s="46">
        <v>5.5625971859470475E-3</v>
      </c>
      <c r="X52" s="46">
        <f t="shared" ref="X52:AC52" si="198">X50/$B$9</f>
        <v>1.0797297405294448E-2</v>
      </c>
      <c r="Y52" s="46">
        <f t="shared" si="198"/>
        <v>1.3099672787689599E-2</v>
      </c>
      <c r="Z52" s="46">
        <f t="shared" si="198"/>
        <v>1.5771537846292174E-2</v>
      </c>
      <c r="AA52" s="46">
        <f t="shared" si="198"/>
        <v>1.8826996479126078E-2</v>
      </c>
      <c r="AB52" s="46">
        <f t="shared" si="198"/>
        <v>2.0608314924580245E-2</v>
      </c>
      <c r="AC52" s="46">
        <f t="shared" si="198"/>
        <v>2.1624586834252935E-2</v>
      </c>
      <c r="AD52" s="46">
        <f t="shared" ref="AD52:AE52" si="199">AD50/$B$9</f>
        <v>2.3948625485955756E-2</v>
      </c>
      <c r="AE52" s="46">
        <f t="shared" si="199"/>
        <v>2.5210411850061305E-2</v>
      </c>
      <c r="AF52" s="46">
        <f t="shared" ref="AF52:AG52" si="200">AF50/$B$9</f>
        <v>2.7339182770744631E-2</v>
      </c>
      <c r="AG52" s="46">
        <f t="shared" si="200"/>
        <v>2.832885194980822E-2</v>
      </c>
      <c r="AH52" s="46">
        <f t="shared" ref="AH52:AI52" si="201">AH50/$B$9</f>
        <v>2.9410477944549249E-2</v>
      </c>
      <c r="AI52" s="46">
        <f t="shared" si="201"/>
        <v>2.9818434255467839E-2</v>
      </c>
      <c r="AJ52" s="46">
        <f t="shared" ref="AJ52:AK52" si="202">AJ50/$B$9</f>
        <v>2.9788750611880504E-2</v>
      </c>
      <c r="AK52" s="46">
        <f t="shared" si="202"/>
        <v>2.9456105314682846E-2</v>
      </c>
      <c r="AL52" s="46">
        <f t="shared" ref="AL52:AM52" si="203">AL50/$B$9</f>
        <v>2.9683522650237746E-2</v>
      </c>
      <c r="AM52" s="46">
        <f t="shared" si="203"/>
        <v>2.8773327212301109E-2</v>
      </c>
      <c r="AN52" s="46">
        <f t="shared" ref="AN52:AO52" si="204">AN50/$B$9</f>
        <v>2.7348389067019786E-2</v>
      </c>
      <c r="AO52" s="46">
        <f t="shared" si="204"/>
        <v>2.7228168871401476E-2</v>
      </c>
      <c r="AP52" s="46">
        <f t="shared" ref="AP52:AQ52" si="205">AP50/$B$9</f>
        <v>2.6942358327745927E-2</v>
      </c>
      <c r="AQ52" s="46">
        <f t="shared" si="205"/>
        <v>2.7444450255114376E-2</v>
      </c>
      <c r="AR52" s="46">
        <f t="shared" ref="AR52:AS52" si="206">AR50/$B$9</f>
        <v>2.7814074193999526E-2</v>
      </c>
      <c r="AS52" s="46">
        <f t="shared" si="206"/>
        <v>2.8620835735318147E-2</v>
      </c>
      <c r="AT52" s="46">
        <f t="shared" ref="AT52:AU52" si="207">AT50/$B$9</f>
        <v>2.8616030031917501E-2</v>
      </c>
      <c r="AU52" s="46">
        <f t="shared" si="207"/>
        <v>2.8076068511386169E-2</v>
      </c>
      <c r="AV52" s="46">
        <f t="shared" ref="AV52:AW52" si="208">AV50/$B$9</f>
        <v>2.816798026349927E-2</v>
      </c>
      <c r="AW52" s="46">
        <f t="shared" si="208"/>
        <v>2.8481003882135203E-2</v>
      </c>
      <c r="AX52" s="46">
        <f t="shared" ref="AX52:AY52" si="209">AX50/$B$9</f>
        <v>2.8488644450332598E-2</v>
      </c>
      <c r="AY52" s="46">
        <f t="shared" si="209"/>
        <v>2.8523642110393464E-2</v>
      </c>
      <c r="AZ52" s="46">
        <f t="shared" ref="AZ52:BA52" si="210">AZ50/$B$9</f>
        <v>2.8980789254180146E-2</v>
      </c>
      <c r="BA52" s="46">
        <f t="shared" si="210"/>
        <v>2.9215449519803292E-2</v>
      </c>
      <c r="BB52" s="46">
        <f t="shared" ref="BB52:BC52" si="211">BB50/$B$9</f>
        <v>2.9062157288895822E-2</v>
      </c>
      <c r="BC52" s="46">
        <f t="shared" si="211"/>
        <v>2.9178344918173511E-2</v>
      </c>
      <c r="BD52" s="46">
        <f t="shared" ref="BD52:BE52" si="212">BD50/$B$9</f>
        <v>2.9251168594796081E-2</v>
      </c>
      <c r="BE52" s="46">
        <f t="shared" si="212"/>
        <v>2.9208625272894799E-2</v>
      </c>
      <c r="BF52" s="46">
        <f t="shared" ref="BF52:BG52" si="213">BF50/$B$9</f>
        <v>2.9351915956858914E-2</v>
      </c>
      <c r="BG52" s="46">
        <f t="shared" si="213"/>
        <v>2.9357896091307827E-2</v>
      </c>
      <c r="BH52" s="46">
        <f t="shared" ref="BH52:BI52" si="214">BH50/$B$9</f>
        <v>2.8975165247089325E-2</v>
      </c>
      <c r="BI52" s="46">
        <f t="shared" si="214"/>
        <v>2.8939610653478665E-2</v>
      </c>
      <c r="BJ52" s="46">
        <f t="shared" ref="BJ52:BK52" si="215">BJ50/$B$9</f>
        <v>2.9027197986125668E-2</v>
      </c>
      <c r="BK52" s="46">
        <f t="shared" si="215"/>
        <v>2.9316687610216156E-2</v>
      </c>
      <c r="BL52" s="46">
        <f t="shared" ref="BL52:BM52" si="216">BL50/$B$9</f>
        <v>2.9310378977659562E-2</v>
      </c>
      <c r="BM52" s="46">
        <f t="shared" si="216"/>
        <v>2.9246304377674493E-2</v>
      </c>
      <c r="BN52" s="46">
        <f t="shared" ref="BN52:BO52" si="217">BN50/$B$9</f>
        <v>2.9270865070430179E-2</v>
      </c>
      <c r="BO52" s="46">
        <f t="shared" si="217"/>
        <v>2.919988685311364E-2</v>
      </c>
      <c r="BP52" s="46">
        <f t="shared" ref="BP52:BQ52" si="218">BP50/$B$9</f>
        <v>2.9088752897892776E-2</v>
      </c>
      <c r="BQ52" s="46">
        <f t="shared" si="218"/>
        <v>2.8656887892575193E-2</v>
      </c>
      <c r="BR52" s="46"/>
      <c r="DR52" s="52">
        <v>49</v>
      </c>
      <c r="DS52" s="53">
        <v>6.9099999999999995E-2</v>
      </c>
      <c r="DT52" s="53">
        <v>8.8900000000000007E-2</v>
      </c>
    </row>
    <row r="53" spans="2:124" x14ac:dyDescent="0.35">
      <c r="F53" s="37" t="s">
        <v>134</v>
      </c>
      <c r="G53" s="46" t="s">
        <v>122</v>
      </c>
      <c r="H53" s="46" t="s">
        <v>122</v>
      </c>
      <c r="I53" s="46" t="s">
        <v>122</v>
      </c>
      <c r="J53" s="46" t="s">
        <v>122</v>
      </c>
      <c r="K53" s="46" t="s">
        <v>122</v>
      </c>
      <c r="L53" s="46" t="s">
        <v>122</v>
      </c>
      <c r="M53" s="46" t="str">
        <f t="shared" ref="M53:AR53" si="219">IF(M52&gt;VLOOKUP(M49,$DR$3:$DT$75,2,0),"Gatilho atingido","Gatilho não atingido")</f>
        <v>Gatilho não atingido</v>
      </c>
      <c r="N53" s="46" t="str">
        <f t="shared" si="219"/>
        <v>Gatilho não atingido</v>
      </c>
      <c r="O53" s="46" t="str">
        <f t="shared" si="219"/>
        <v>Gatilho não atingido</v>
      </c>
      <c r="P53" s="46" t="str">
        <f t="shared" si="219"/>
        <v>Gatilho não atingido</v>
      </c>
      <c r="Q53" s="46" t="str">
        <f t="shared" si="219"/>
        <v>Gatilho não atingido</v>
      </c>
      <c r="R53" s="46" t="str">
        <f t="shared" si="219"/>
        <v>Gatilho não atingido</v>
      </c>
      <c r="S53" s="46" t="str">
        <f t="shared" si="219"/>
        <v>Gatilho não atingido</v>
      </c>
      <c r="T53" s="46" t="str">
        <f t="shared" si="219"/>
        <v>Gatilho não atingido</v>
      </c>
      <c r="U53" s="46" t="str">
        <f t="shared" si="219"/>
        <v>Gatilho não atingido</v>
      </c>
      <c r="V53" s="46" t="str">
        <f t="shared" si="219"/>
        <v>Gatilho não atingido</v>
      </c>
      <c r="W53" s="46" t="str">
        <f t="shared" si="219"/>
        <v>Gatilho não atingido</v>
      </c>
      <c r="X53" s="46" t="str">
        <f t="shared" si="219"/>
        <v>Gatilho não atingido</v>
      </c>
      <c r="Y53" s="46" t="str">
        <f t="shared" si="219"/>
        <v>Gatilho não atingido</v>
      </c>
      <c r="Z53" s="46" t="str">
        <f t="shared" si="219"/>
        <v>Gatilho não atingido</v>
      </c>
      <c r="AA53" s="46" t="str">
        <f t="shared" si="219"/>
        <v>Gatilho não atingido</v>
      </c>
      <c r="AB53" s="46" t="str">
        <f t="shared" si="219"/>
        <v>Gatilho não atingido</v>
      </c>
      <c r="AC53" s="46" t="str">
        <f t="shared" si="219"/>
        <v>Gatilho não atingido</v>
      </c>
      <c r="AD53" s="46" t="str">
        <f t="shared" si="219"/>
        <v>Gatilho não atingido</v>
      </c>
      <c r="AE53" s="46" t="str">
        <f t="shared" si="219"/>
        <v>Gatilho não atingido</v>
      </c>
      <c r="AF53" s="46" t="str">
        <f t="shared" si="219"/>
        <v>Gatilho não atingido</v>
      </c>
      <c r="AG53" s="46" t="str">
        <f t="shared" si="219"/>
        <v>Gatilho não atingido</v>
      </c>
      <c r="AH53" s="46" t="str">
        <f t="shared" si="219"/>
        <v>Gatilho não atingido</v>
      </c>
      <c r="AI53" s="46" t="str">
        <f t="shared" si="219"/>
        <v>Gatilho não atingido</v>
      </c>
      <c r="AJ53" s="46" t="str">
        <f t="shared" si="219"/>
        <v>Gatilho não atingido</v>
      </c>
      <c r="AK53" s="46" t="str">
        <f t="shared" si="219"/>
        <v>Gatilho não atingido</v>
      </c>
      <c r="AL53" s="46" t="str">
        <f t="shared" si="219"/>
        <v>Gatilho não atingido</v>
      </c>
      <c r="AM53" s="46" t="str">
        <f t="shared" si="219"/>
        <v>Gatilho não atingido</v>
      </c>
      <c r="AN53" s="46" t="str">
        <f t="shared" si="219"/>
        <v>Gatilho não atingido</v>
      </c>
      <c r="AO53" s="46" t="str">
        <f t="shared" si="219"/>
        <v>Gatilho não atingido</v>
      </c>
      <c r="AP53" s="46" t="str">
        <f t="shared" si="219"/>
        <v>Gatilho não atingido</v>
      </c>
      <c r="AQ53" s="46" t="str">
        <f t="shared" si="219"/>
        <v>Gatilho não atingido</v>
      </c>
      <c r="AR53" s="46" t="str">
        <f t="shared" si="219"/>
        <v>Gatilho não atingido</v>
      </c>
      <c r="AS53" s="46" t="str">
        <f t="shared" ref="AS53:BN53" si="220">IF(AS52&gt;VLOOKUP(AS49,$DR$3:$DT$75,2,0),"Gatilho atingido","Gatilho não atingido")</f>
        <v>Gatilho não atingido</v>
      </c>
      <c r="AT53" s="46" t="str">
        <f t="shared" si="220"/>
        <v>Gatilho não atingido</v>
      </c>
      <c r="AU53" s="46" t="str">
        <f t="shared" si="220"/>
        <v>Gatilho não atingido</v>
      </c>
      <c r="AV53" s="46" t="str">
        <f t="shared" si="220"/>
        <v>Gatilho não atingido</v>
      </c>
      <c r="AW53" s="46" t="str">
        <f t="shared" si="220"/>
        <v>Gatilho não atingido</v>
      </c>
      <c r="AX53" s="46" t="str">
        <f t="shared" si="220"/>
        <v>Gatilho não atingido</v>
      </c>
      <c r="AY53" s="46" t="str">
        <f t="shared" si="220"/>
        <v>Gatilho não atingido</v>
      </c>
      <c r="AZ53" s="46" t="str">
        <f t="shared" si="220"/>
        <v>Gatilho não atingido</v>
      </c>
      <c r="BA53" s="46" t="str">
        <f t="shared" si="220"/>
        <v>Gatilho não atingido</v>
      </c>
      <c r="BB53" s="46" t="str">
        <f t="shared" si="220"/>
        <v>Gatilho não atingido</v>
      </c>
      <c r="BC53" s="46" t="str">
        <f t="shared" si="220"/>
        <v>Gatilho não atingido</v>
      </c>
      <c r="BD53" s="46" t="str">
        <f t="shared" si="220"/>
        <v>Gatilho não atingido</v>
      </c>
      <c r="BE53" s="46" t="str">
        <f t="shared" si="220"/>
        <v>Gatilho não atingido</v>
      </c>
      <c r="BF53" s="46" t="str">
        <f t="shared" si="220"/>
        <v>Gatilho não atingido</v>
      </c>
      <c r="BG53" s="46" t="str">
        <f t="shared" si="220"/>
        <v>Gatilho não atingido</v>
      </c>
      <c r="BH53" s="46" t="str">
        <f t="shared" si="220"/>
        <v>Gatilho não atingido</v>
      </c>
      <c r="BI53" s="46" t="str">
        <f t="shared" si="220"/>
        <v>Gatilho não atingido</v>
      </c>
      <c r="BJ53" s="46" t="str">
        <f t="shared" si="220"/>
        <v>Gatilho não atingido</v>
      </c>
      <c r="BK53" s="46" t="str">
        <f t="shared" si="220"/>
        <v>Gatilho não atingido</v>
      </c>
      <c r="BL53" s="46" t="str">
        <f t="shared" si="220"/>
        <v>Gatilho não atingido</v>
      </c>
      <c r="BM53" s="46" t="str">
        <f t="shared" si="220"/>
        <v>Gatilho não atingido</v>
      </c>
      <c r="BN53" s="46" t="str">
        <f t="shared" si="220"/>
        <v>Gatilho não atingido</v>
      </c>
      <c r="BO53" s="46" t="str">
        <f t="shared" ref="BO53:BP53" si="221">IF(BO52&gt;VLOOKUP(BO49,$DR$3:$DT$75,2,0),"Gatilho atingido","Gatilho não atingido")</f>
        <v>Gatilho não atingido</v>
      </c>
      <c r="BP53" s="46" t="str">
        <f t="shared" si="221"/>
        <v>Gatilho não atingido</v>
      </c>
      <c r="BQ53" s="46" t="str">
        <f t="shared" ref="BQ53" si="222">IF(BQ52&gt;VLOOKUP(BQ49,$DR$3:$DT$75,2,0),"Gatilho atingido","Gatilho não atingido")</f>
        <v>Gatilho não atingido</v>
      </c>
      <c r="BR53" s="46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52">
        <v>50</v>
      </c>
      <c r="DS53" s="53">
        <v>6.9199999999999998E-2</v>
      </c>
      <c r="DT53" s="53">
        <v>8.9099999999999999E-2</v>
      </c>
    </row>
    <row r="54" spans="2:124" x14ac:dyDescent="0.35">
      <c r="F54" s="37" t="s">
        <v>139</v>
      </c>
      <c r="G54" s="46" t="s">
        <v>122</v>
      </c>
      <c r="H54" s="46" t="s">
        <v>122</v>
      </c>
      <c r="I54" s="46" t="s">
        <v>122</v>
      </c>
      <c r="J54" s="46" t="s">
        <v>122</v>
      </c>
      <c r="K54" s="46" t="s">
        <v>122</v>
      </c>
      <c r="L54" s="46" t="s">
        <v>122</v>
      </c>
      <c r="M54" s="46" t="str">
        <f t="shared" ref="M54:AR54" si="223">IF(M52&gt;VLOOKUP(M49,$DR$3:$DT$75,3,0),"Gatilho atingido","Gatilho não atingido")</f>
        <v>Gatilho não atingido</v>
      </c>
      <c r="N54" s="46" t="str">
        <f t="shared" si="223"/>
        <v>Gatilho não atingido</v>
      </c>
      <c r="O54" s="46" t="str">
        <f t="shared" si="223"/>
        <v>Gatilho não atingido</v>
      </c>
      <c r="P54" s="46" t="str">
        <f t="shared" si="223"/>
        <v>Gatilho não atingido</v>
      </c>
      <c r="Q54" s="46" t="str">
        <f t="shared" si="223"/>
        <v>Gatilho não atingido</v>
      </c>
      <c r="R54" s="46" t="str">
        <f t="shared" si="223"/>
        <v>Gatilho não atingido</v>
      </c>
      <c r="S54" s="46" t="str">
        <f t="shared" si="223"/>
        <v>Gatilho não atingido</v>
      </c>
      <c r="T54" s="46" t="str">
        <f t="shared" si="223"/>
        <v>Gatilho não atingido</v>
      </c>
      <c r="U54" s="46" t="str">
        <f t="shared" si="223"/>
        <v>Gatilho não atingido</v>
      </c>
      <c r="V54" s="46" t="str">
        <f t="shared" si="223"/>
        <v>Gatilho não atingido</v>
      </c>
      <c r="W54" s="46" t="str">
        <f t="shared" si="223"/>
        <v>Gatilho não atingido</v>
      </c>
      <c r="X54" s="46" t="str">
        <f t="shared" si="223"/>
        <v>Gatilho não atingido</v>
      </c>
      <c r="Y54" s="46" t="str">
        <f t="shared" si="223"/>
        <v>Gatilho não atingido</v>
      </c>
      <c r="Z54" s="46" t="str">
        <f t="shared" si="223"/>
        <v>Gatilho não atingido</v>
      </c>
      <c r="AA54" s="46" t="str">
        <f t="shared" si="223"/>
        <v>Gatilho não atingido</v>
      </c>
      <c r="AB54" s="46" t="str">
        <f t="shared" si="223"/>
        <v>Gatilho não atingido</v>
      </c>
      <c r="AC54" s="46" t="str">
        <f t="shared" si="223"/>
        <v>Gatilho não atingido</v>
      </c>
      <c r="AD54" s="46" t="str">
        <f t="shared" si="223"/>
        <v>Gatilho não atingido</v>
      </c>
      <c r="AE54" s="46" t="str">
        <f t="shared" si="223"/>
        <v>Gatilho não atingido</v>
      </c>
      <c r="AF54" s="46" t="str">
        <f t="shared" si="223"/>
        <v>Gatilho não atingido</v>
      </c>
      <c r="AG54" s="46" t="str">
        <f t="shared" si="223"/>
        <v>Gatilho não atingido</v>
      </c>
      <c r="AH54" s="46" t="str">
        <f t="shared" si="223"/>
        <v>Gatilho não atingido</v>
      </c>
      <c r="AI54" s="46" t="str">
        <f t="shared" si="223"/>
        <v>Gatilho não atingido</v>
      </c>
      <c r="AJ54" s="46" t="str">
        <f t="shared" si="223"/>
        <v>Gatilho não atingido</v>
      </c>
      <c r="AK54" s="46" t="str">
        <f t="shared" si="223"/>
        <v>Gatilho não atingido</v>
      </c>
      <c r="AL54" s="46" t="str">
        <f t="shared" si="223"/>
        <v>Gatilho não atingido</v>
      </c>
      <c r="AM54" s="46" t="str">
        <f t="shared" si="223"/>
        <v>Gatilho não atingido</v>
      </c>
      <c r="AN54" s="46" t="str">
        <f t="shared" si="223"/>
        <v>Gatilho não atingido</v>
      </c>
      <c r="AO54" s="46" t="str">
        <f t="shared" si="223"/>
        <v>Gatilho não atingido</v>
      </c>
      <c r="AP54" s="46" t="str">
        <f t="shared" si="223"/>
        <v>Gatilho não atingido</v>
      </c>
      <c r="AQ54" s="46" t="str">
        <f t="shared" si="223"/>
        <v>Gatilho não atingido</v>
      </c>
      <c r="AR54" s="46" t="str">
        <f t="shared" si="223"/>
        <v>Gatilho não atingido</v>
      </c>
      <c r="AS54" s="46" t="str">
        <f t="shared" ref="AS54:BN54" si="224">IF(AS52&gt;VLOOKUP(AS49,$DR$3:$DT$75,3,0),"Gatilho atingido","Gatilho não atingido")</f>
        <v>Gatilho não atingido</v>
      </c>
      <c r="AT54" s="46" t="str">
        <f t="shared" si="224"/>
        <v>Gatilho não atingido</v>
      </c>
      <c r="AU54" s="46" t="str">
        <f t="shared" si="224"/>
        <v>Gatilho não atingido</v>
      </c>
      <c r="AV54" s="46" t="str">
        <f t="shared" si="224"/>
        <v>Gatilho não atingido</v>
      </c>
      <c r="AW54" s="46" t="str">
        <f t="shared" si="224"/>
        <v>Gatilho não atingido</v>
      </c>
      <c r="AX54" s="46" t="str">
        <f t="shared" si="224"/>
        <v>Gatilho não atingido</v>
      </c>
      <c r="AY54" s="46" t="str">
        <f t="shared" si="224"/>
        <v>Gatilho não atingido</v>
      </c>
      <c r="AZ54" s="46" t="str">
        <f t="shared" si="224"/>
        <v>Gatilho não atingido</v>
      </c>
      <c r="BA54" s="46" t="str">
        <f t="shared" si="224"/>
        <v>Gatilho não atingido</v>
      </c>
      <c r="BB54" s="46" t="str">
        <f t="shared" si="224"/>
        <v>Gatilho não atingido</v>
      </c>
      <c r="BC54" s="46" t="str">
        <f t="shared" si="224"/>
        <v>Gatilho não atingido</v>
      </c>
      <c r="BD54" s="46" t="str">
        <f t="shared" si="224"/>
        <v>Gatilho não atingido</v>
      </c>
      <c r="BE54" s="46" t="str">
        <f t="shared" si="224"/>
        <v>Gatilho não atingido</v>
      </c>
      <c r="BF54" s="46" t="str">
        <f t="shared" si="224"/>
        <v>Gatilho não atingido</v>
      </c>
      <c r="BG54" s="46" t="str">
        <f t="shared" si="224"/>
        <v>Gatilho não atingido</v>
      </c>
      <c r="BH54" s="46" t="str">
        <f t="shared" si="224"/>
        <v>Gatilho não atingido</v>
      </c>
      <c r="BI54" s="46" t="str">
        <f t="shared" si="224"/>
        <v>Gatilho não atingido</v>
      </c>
      <c r="BJ54" s="46" t="str">
        <f t="shared" si="224"/>
        <v>Gatilho não atingido</v>
      </c>
      <c r="BK54" s="46" t="str">
        <f t="shared" si="224"/>
        <v>Gatilho não atingido</v>
      </c>
      <c r="BL54" s="46" t="str">
        <f t="shared" si="224"/>
        <v>Gatilho não atingido</v>
      </c>
      <c r="BM54" s="46" t="str">
        <f t="shared" si="224"/>
        <v>Gatilho não atingido</v>
      </c>
      <c r="BN54" s="46" t="str">
        <f t="shared" si="224"/>
        <v>Gatilho não atingido</v>
      </c>
      <c r="BO54" s="46" t="str">
        <f t="shared" ref="BO54:BP54" si="225">IF(BO52&gt;VLOOKUP(BO49,$DR$3:$DT$75,3,0),"Gatilho atingido","Gatilho não atingido")</f>
        <v>Gatilho não atingido</v>
      </c>
      <c r="BP54" s="46" t="str">
        <f t="shared" si="225"/>
        <v>Gatilho não atingido</v>
      </c>
      <c r="BQ54" s="46" t="str">
        <f t="shared" ref="BQ54" si="226">IF(BQ52&gt;VLOOKUP(BQ49,$DR$3:$DT$75,3,0),"Gatilho atingido","Gatilho não atingido")</f>
        <v>Gatilho não atingido</v>
      </c>
      <c r="BR54" s="46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52">
        <v>51</v>
      </c>
      <c r="DS54" s="53">
        <v>6.9400000000000003E-2</v>
      </c>
      <c r="DT54" s="53">
        <v>8.9200000000000002E-2</v>
      </c>
    </row>
    <row r="55" spans="2:124" x14ac:dyDescent="0.35"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52">
        <v>52</v>
      </c>
      <c r="DS55" s="53">
        <v>6.9500000000000006E-2</v>
      </c>
      <c r="DT55" s="53">
        <v>8.9399999999999993E-2</v>
      </c>
    </row>
    <row r="56" spans="2:124" x14ac:dyDescent="0.35">
      <c r="F56" s="13"/>
      <c r="G56" s="103" t="s">
        <v>116</v>
      </c>
      <c r="H56" s="103"/>
      <c r="I56" s="103"/>
      <c r="J56" s="103"/>
      <c r="K56" s="103"/>
      <c r="L56" s="103"/>
      <c r="M56" s="103"/>
      <c r="N56" s="103"/>
      <c r="O56" s="103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71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52">
        <v>53</v>
      </c>
      <c r="DS56" s="53">
        <v>6.9500000000000006E-2</v>
      </c>
      <c r="DT56" s="53">
        <v>8.9499999999999996E-2</v>
      </c>
    </row>
    <row r="57" spans="2:124" x14ac:dyDescent="0.35">
      <c r="F57" s="37" t="s">
        <v>127</v>
      </c>
      <c r="G57" s="38">
        <v>43770</v>
      </c>
      <c r="H57" s="38">
        <f t="shared" ref="H57:O57" si="227">EDATE(G57,1)</f>
        <v>43800</v>
      </c>
      <c r="I57" s="38">
        <f t="shared" si="227"/>
        <v>43831</v>
      </c>
      <c r="J57" s="38">
        <f t="shared" si="227"/>
        <v>43862</v>
      </c>
      <c r="K57" s="38">
        <f t="shared" si="227"/>
        <v>43891</v>
      </c>
      <c r="L57" s="38">
        <f t="shared" si="227"/>
        <v>43922</v>
      </c>
      <c r="M57" s="38">
        <f t="shared" si="227"/>
        <v>43952</v>
      </c>
      <c r="N57" s="38">
        <f t="shared" si="227"/>
        <v>43983</v>
      </c>
      <c r="O57" s="38">
        <f t="shared" si="227"/>
        <v>44013</v>
      </c>
      <c r="P57" s="38">
        <f t="shared" ref="P57:U57" si="228">EDATE(O57,1)</f>
        <v>44044</v>
      </c>
      <c r="Q57" s="38">
        <f t="shared" si="228"/>
        <v>44075</v>
      </c>
      <c r="R57" s="38">
        <f t="shared" si="228"/>
        <v>44105</v>
      </c>
      <c r="S57" s="38">
        <f t="shared" si="228"/>
        <v>44136</v>
      </c>
      <c r="T57" s="38">
        <f t="shared" si="228"/>
        <v>44166</v>
      </c>
      <c r="U57" s="38">
        <f t="shared" si="228"/>
        <v>44197</v>
      </c>
      <c r="V57" s="38">
        <f t="shared" ref="V57:BQ57" si="229">EDATE(U57,1)</f>
        <v>44228</v>
      </c>
      <c r="W57" s="38">
        <f t="shared" si="229"/>
        <v>44256</v>
      </c>
      <c r="X57" s="38">
        <f t="shared" si="229"/>
        <v>44287</v>
      </c>
      <c r="Y57" s="38">
        <f t="shared" si="229"/>
        <v>44317</v>
      </c>
      <c r="Z57" s="38">
        <f t="shared" si="229"/>
        <v>44348</v>
      </c>
      <c r="AA57" s="38">
        <f t="shared" si="229"/>
        <v>44378</v>
      </c>
      <c r="AB57" s="38">
        <f t="shared" si="229"/>
        <v>44409</v>
      </c>
      <c r="AC57" s="38">
        <f t="shared" si="229"/>
        <v>44440</v>
      </c>
      <c r="AD57" s="38">
        <f t="shared" si="229"/>
        <v>44470</v>
      </c>
      <c r="AE57" s="38">
        <f t="shared" si="229"/>
        <v>44501</v>
      </c>
      <c r="AF57" s="38">
        <f t="shared" si="229"/>
        <v>44531</v>
      </c>
      <c r="AG57" s="38">
        <f t="shared" si="229"/>
        <v>44562</v>
      </c>
      <c r="AH57" s="38">
        <f t="shared" si="229"/>
        <v>44593</v>
      </c>
      <c r="AI57" s="38">
        <f t="shared" si="229"/>
        <v>44621</v>
      </c>
      <c r="AJ57" s="38">
        <f t="shared" si="229"/>
        <v>44652</v>
      </c>
      <c r="AK57" s="38">
        <f t="shared" si="229"/>
        <v>44682</v>
      </c>
      <c r="AL57" s="38">
        <f t="shared" si="229"/>
        <v>44713</v>
      </c>
      <c r="AM57" s="38">
        <f t="shared" si="229"/>
        <v>44743</v>
      </c>
      <c r="AN57" s="38">
        <f t="shared" si="229"/>
        <v>44774</v>
      </c>
      <c r="AO57" s="38">
        <f t="shared" si="229"/>
        <v>44805</v>
      </c>
      <c r="AP57" s="38">
        <f t="shared" si="229"/>
        <v>44835</v>
      </c>
      <c r="AQ57" s="38">
        <f t="shared" si="229"/>
        <v>44866</v>
      </c>
      <c r="AR57" s="38">
        <f t="shared" si="229"/>
        <v>44896</v>
      </c>
      <c r="AS57" s="38">
        <f t="shared" si="229"/>
        <v>44927</v>
      </c>
      <c r="AT57" s="38">
        <f t="shared" si="229"/>
        <v>44958</v>
      </c>
      <c r="AU57" s="38">
        <f t="shared" si="229"/>
        <v>44986</v>
      </c>
      <c r="AV57" s="38">
        <f t="shared" si="229"/>
        <v>45017</v>
      </c>
      <c r="AW57" s="38">
        <f t="shared" si="229"/>
        <v>45047</v>
      </c>
      <c r="AX57" s="38">
        <f t="shared" si="229"/>
        <v>45078</v>
      </c>
      <c r="AY57" s="38">
        <f t="shared" si="229"/>
        <v>45108</v>
      </c>
      <c r="AZ57" s="38">
        <f t="shared" si="229"/>
        <v>45139</v>
      </c>
      <c r="BA57" s="38">
        <f t="shared" si="229"/>
        <v>45170</v>
      </c>
      <c r="BB57" s="38">
        <f t="shared" si="229"/>
        <v>45200</v>
      </c>
      <c r="BC57" s="38">
        <f t="shared" si="229"/>
        <v>45231</v>
      </c>
      <c r="BD57" s="38">
        <f t="shared" si="229"/>
        <v>45261</v>
      </c>
      <c r="BE57" s="38">
        <f t="shared" si="229"/>
        <v>45292</v>
      </c>
      <c r="BF57" s="38">
        <f t="shared" si="229"/>
        <v>45323</v>
      </c>
      <c r="BG57" s="38">
        <f t="shared" si="229"/>
        <v>45352</v>
      </c>
      <c r="BH57" s="38">
        <f t="shared" si="229"/>
        <v>45383</v>
      </c>
      <c r="BI57" s="38">
        <f t="shared" si="229"/>
        <v>45413</v>
      </c>
      <c r="BJ57" s="38">
        <f t="shared" si="229"/>
        <v>45444</v>
      </c>
      <c r="BK57" s="38">
        <f t="shared" si="229"/>
        <v>45474</v>
      </c>
      <c r="BL57" s="38">
        <f t="shared" si="229"/>
        <v>45505</v>
      </c>
      <c r="BM57" s="38">
        <f t="shared" si="229"/>
        <v>45536</v>
      </c>
      <c r="BN57" s="38">
        <f t="shared" si="229"/>
        <v>45566</v>
      </c>
      <c r="BO57" s="38">
        <f t="shared" si="229"/>
        <v>45597</v>
      </c>
      <c r="BP57" s="38">
        <f t="shared" si="229"/>
        <v>45627</v>
      </c>
      <c r="BQ57" s="38">
        <f t="shared" si="229"/>
        <v>45658</v>
      </c>
      <c r="BR57" s="43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52">
        <v>54</v>
      </c>
      <c r="DS57" s="53">
        <v>6.9599999999999995E-2</v>
      </c>
      <c r="DT57" s="53">
        <v>8.9599999999999999E-2</v>
      </c>
    </row>
    <row r="58" spans="2:124" x14ac:dyDescent="0.35">
      <c r="B58" s="42"/>
      <c r="C58" s="77"/>
      <c r="D58" s="42"/>
      <c r="E58" s="43"/>
      <c r="F58" s="37" t="s">
        <v>130</v>
      </c>
      <c r="G58" s="50" t="s">
        <v>122</v>
      </c>
      <c r="H58" s="50" t="s">
        <v>122</v>
      </c>
      <c r="I58" s="50" t="s">
        <v>122</v>
      </c>
      <c r="J58" s="50" t="s">
        <v>122</v>
      </c>
      <c r="K58" s="50" t="s">
        <v>122</v>
      </c>
      <c r="L58" s="50" t="s">
        <v>122</v>
      </c>
      <c r="M58" s="49">
        <v>0</v>
      </c>
      <c r="N58" s="49">
        <f t="shared" ref="N58:O58" si="230">M58+1</f>
        <v>1</v>
      </c>
      <c r="O58" s="49">
        <f t="shared" si="230"/>
        <v>2</v>
      </c>
      <c r="P58" s="49">
        <f t="shared" ref="P58:U58" si="231">O58+1</f>
        <v>3</v>
      </c>
      <c r="Q58" s="49">
        <f t="shared" si="231"/>
        <v>4</v>
      </c>
      <c r="R58" s="49">
        <f t="shared" si="231"/>
        <v>5</v>
      </c>
      <c r="S58" s="49">
        <f t="shared" si="231"/>
        <v>6</v>
      </c>
      <c r="T58" s="49">
        <f t="shared" si="231"/>
        <v>7</v>
      </c>
      <c r="U58" s="49">
        <f t="shared" si="231"/>
        <v>8</v>
      </c>
      <c r="V58" s="49">
        <f t="shared" ref="V58:BQ58" si="232">U58+1</f>
        <v>9</v>
      </c>
      <c r="W58" s="49">
        <f t="shared" si="232"/>
        <v>10</v>
      </c>
      <c r="X58" s="49">
        <f t="shared" si="232"/>
        <v>11</v>
      </c>
      <c r="Y58" s="49">
        <f t="shared" si="232"/>
        <v>12</v>
      </c>
      <c r="Z58" s="49">
        <f t="shared" si="232"/>
        <v>13</v>
      </c>
      <c r="AA58" s="49">
        <f t="shared" si="232"/>
        <v>14</v>
      </c>
      <c r="AB58" s="49">
        <f t="shared" si="232"/>
        <v>15</v>
      </c>
      <c r="AC58" s="49">
        <f t="shared" si="232"/>
        <v>16</v>
      </c>
      <c r="AD58" s="49">
        <f t="shared" si="232"/>
        <v>17</v>
      </c>
      <c r="AE58" s="49">
        <f t="shared" si="232"/>
        <v>18</v>
      </c>
      <c r="AF58" s="49">
        <f t="shared" si="232"/>
        <v>19</v>
      </c>
      <c r="AG58" s="49">
        <f t="shared" si="232"/>
        <v>20</v>
      </c>
      <c r="AH58" s="49">
        <f t="shared" si="232"/>
        <v>21</v>
      </c>
      <c r="AI58" s="49">
        <f t="shared" si="232"/>
        <v>22</v>
      </c>
      <c r="AJ58" s="49">
        <f t="shared" si="232"/>
        <v>23</v>
      </c>
      <c r="AK58" s="49">
        <f t="shared" si="232"/>
        <v>24</v>
      </c>
      <c r="AL58" s="49">
        <f t="shared" si="232"/>
        <v>25</v>
      </c>
      <c r="AM58" s="49">
        <f t="shared" si="232"/>
        <v>26</v>
      </c>
      <c r="AN58" s="49">
        <f t="shared" si="232"/>
        <v>27</v>
      </c>
      <c r="AO58" s="49">
        <f t="shared" si="232"/>
        <v>28</v>
      </c>
      <c r="AP58" s="49">
        <f t="shared" si="232"/>
        <v>29</v>
      </c>
      <c r="AQ58" s="49">
        <f t="shared" si="232"/>
        <v>30</v>
      </c>
      <c r="AR58" s="49">
        <f t="shared" si="232"/>
        <v>31</v>
      </c>
      <c r="AS58" s="49">
        <f t="shared" si="232"/>
        <v>32</v>
      </c>
      <c r="AT58" s="49">
        <f t="shared" si="232"/>
        <v>33</v>
      </c>
      <c r="AU58" s="49">
        <f t="shared" si="232"/>
        <v>34</v>
      </c>
      <c r="AV58" s="49">
        <f t="shared" si="232"/>
        <v>35</v>
      </c>
      <c r="AW58" s="49">
        <f t="shared" si="232"/>
        <v>36</v>
      </c>
      <c r="AX58" s="49">
        <f t="shared" si="232"/>
        <v>37</v>
      </c>
      <c r="AY58" s="49">
        <f t="shared" si="232"/>
        <v>38</v>
      </c>
      <c r="AZ58" s="49">
        <f t="shared" si="232"/>
        <v>39</v>
      </c>
      <c r="BA58" s="49">
        <f t="shared" si="232"/>
        <v>40</v>
      </c>
      <c r="BB58" s="49">
        <f t="shared" si="232"/>
        <v>41</v>
      </c>
      <c r="BC58" s="49">
        <f t="shared" si="232"/>
        <v>42</v>
      </c>
      <c r="BD58" s="49">
        <f t="shared" si="232"/>
        <v>43</v>
      </c>
      <c r="BE58" s="49">
        <f t="shared" si="232"/>
        <v>44</v>
      </c>
      <c r="BF58" s="49">
        <f t="shared" si="232"/>
        <v>45</v>
      </c>
      <c r="BG58" s="49">
        <f t="shared" si="232"/>
        <v>46</v>
      </c>
      <c r="BH58" s="49">
        <f t="shared" si="232"/>
        <v>47</v>
      </c>
      <c r="BI58" s="49">
        <f t="shared" si="232"/>
        <v>48</v>
      </c>
      <c r="BJ58" s="49">
        <f t="shared" si="232"/>
        <v>49</v>
      </c>
      <c r="BK58" s="49">
        <f t="shared" si="232"/>
        <v>50</v>
      </c>
      <c r="BL58" s="49">
        <f t="shared" si="232"/>
        <v>51</v>
      </c>
      <c r="BM58" s="49">
        <f t="shared" si="232"/>
        <v>52</v>
      </c>
      <c r="BN58" s="49">
        <f t="shared" si="232"/>
        <v>53</v>
      </c>
      <c r="BO58" s="49">
        <f t="shared" si="232"/>
        <v>54</v>
      </c>
      <c r="BP58" s="49">
        <f t="shared" si="232"/>
        <v>55</v>
      </c>
      <c r="BQ58" s="49">
        <f t="shared" si="232"/>
        <v>56</v>
      </c>
      <c r="BR58" s="73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52">
        <v>55</v>
      </c>
      <c r="DS58" s="53">
        <v>6.9699999999999998E-2</v>
      </c>
      <c r="DT58" s="53">
        <v>8.9700000000000002E-2</v>
      </c>
    </row>
    <row r="59" spans="2:124" x14ac:dyDescent="0.35">
      <c r="F59" s="37" t="s">
        <v>60</v>
      </c>
      <c r="G59" s="20" t="s">
        <v>122</v>
      </c>
      <c r="H59" s="20" t="s">
        <v>122</v>
      </c>
      <c r="I59" s="20" t="s">
        <v>122</v>
      </c>
      <c r="J59" s="20" t="s">
        <v>122</v>
      </c>
      <c r="K59" s="20" t="s">
        <v>122</v>
      </c>
      <c r="L59" s="20" t="s">
        <v>122</v>
      </c>
      <c r="M59" s="20">
        <v>0</v>
      </c>
      <c r="N59" s="20">
        <v>0</v>
      </c>
      <c r="O59" s="20">
        <v>0</v>
      </c>
      <c r="P59" s="20">
        <v>104809.20924699999</v>
      </c>
      <c r="Q59" s="20">
        <v>98917.175948999997</v>
      </c>
      <c r="R59" s="20">
        <v>278199.95950500004</v>
      </c>
      <c r="S59" s="20">
        <v>934969.15132399998</v>
      </c>
      <c r="T59" s="20">
        <v>698434.73046299978</v>
      </c>
      <c r="U59" s="20">
        <v>1215764.1793679991</v>
      </c>
      <c r="V59" s="20">
        <v>568327.05360700004</v>
      </c>
      <c r="W59" s="20">
        <v>851921.35375899996</v>
      </c>
      <c r="X59" s="20">
        <v>1527020.2836200001</v>
      </c>
      <c r="Y59" s="20">
        <v>1814043.5812020004</v>
      </c>
      <c r="Z59" s="20">
        <v>1940783.9934760001</v>
      </c>
      <c r="AA59" s="20">
        <v>2129199.6085879998</v>
      </c>
      <c r="AB59" s="20">
        <v>2250106.7523400001</v>
      </c>
      <c r="AC59" s="20">
        <v>2347475.815080001</v>
      </c>
      <c r="AD59" s="20">
        <v>2490728.3861429999</v>
      </c>
      <c r="AE59" s="20">
        <v>2580153.2758480008</v>
      </c>
      <c r="AF59" s="20">
        <v>2694863.7201340003</v>
      </c>
      <c r="AG59" s="20">
        <v>2749585.3685599994</v>
      </c>
      <c r="AH59" s="20">
        <v>2805695.396798999</v>
      </c>
      <c r="AI59" s="20">
        <v>2898548.4313750002</v>
      </c>
      <c r="AJ59" s="20">
        <v>2895651.0912890001</v>
      </c>
      <c r="AK59" s="20">
        <v>2907881.5010330002</v>
      </c>
      <c r="AL59" s="20">
        <v>2951252.5920259999</v>
      </c>
      <c r="AM59" s="20">
        <v>2983094.5133900004</v>
      </c>
      <c r="AN59" s="20">
        <v>2979567.2754679997</v>
      </c>
      <c r="AO59" s="20">
        <v>3013016.6478999997</v>
      </c>
      <c r="AP59" s="20">
        <v>3013899.6838489994</v>
      </c>
      <c r="AQ59" s="20">
        <v>3026868.1098100003</v>
      </c>
      <c r="AR59" s="20">
        <v>3024604.125142999</v>
      </c>
      <c r="AS59" s="20">
        <v>3051426.5355209992</v>
      </c>
      <c r="AT59" s="20">
        <v>3060521.3535289997</v>
      </c>
      <c r="AU59" s="20">
        <v>3026006.6222060001</v>
      </c>
      <c r="AV59" s="20">
        <v>3083768.1895780005</v>
      </c>
      <c r="AW59" s="20">
        <v>3081349.6272670003</v>
      </c>
      <c r="AX59" s="20">
        <v>3090751.1349299997</v>
      </c>
      <c r="AY59" s="20">
        <v>3107050.0315970001</v>
      </c>
      <c r="AZ59" s="20">
        <v>3128747.2721560001</v>
      </c>
      <c r="BA59" s="20">
        <v>3153004.7044640006</v>
      </c>
      <c r="BB59" s="20">
        <v>3182544.5817140006</v>
      </c>
      <c r="BC59" s="20">
        <v>3189904.6782490006</v>
      </c>
      <c r="BD59" s="20">
        <v>3190554.6689150007</v>
      </c>
      <c r="BE59" s="20">
        <v>3222724.5906989984</v>
      </c>
      <c r="BF59" s="20">
        <v>3208253.3573139999</v>
      </c>
      <c r="BG59" s="20">
        <v>3230918.768211999</v>
      </c>
      <c r="BH59" s="20">
        <v>3238202.9761169995</v>
      </c>
      <c r="BI59" s="20">
        <v>3242211.2229180001</v>
      </c>
      <c r="BJ59" s="20">
        <v>3239551.7014239999</v>
      </c>
      <c r="BK59" s="20">
        <v>3261993.8289079992</v>
      </c>
      <c r="BL59" s="20">
        <v>3253395.4535119999</v>
      </c>
      <c r="BM59" s="20">
        <v>3264004.5291500008</v>
      </c>
      <c r="BN59" s="20">
        <v>3272927.0923499996</v>
      </c>
      <c r="BO59" s="20">
        <v>3299218.6507189991</v>
      </c>
      <c r="BP59" s="20">
        <v>3313016.3461019993</v>
      </c>
      <c r="BQ59" s="20">
        <f>SUM('Capa Final'!$I$39:$I$40)+SUM('Capa Final'!$I$48:$I$49)</f>
        <v>3316594.2312690001</v>
      </c>
      <c r="BR59" s="20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52">
        <v>56</v>
      </c>
      <c r="DS59" s="53">
        <v>6.9800000000000001E-2</v>
      </c>
      <c r="DT59" s="53">
        <v>8.9700000000000002E-2</v>
      </c>
    </row>
    <row r="60" spans="2:124" x14ac:dyDescent="0.35">
      <c r="F60" s="37" t="s">
        <v>62</v>
      </c>
      <c r="G60" s="20" t="s">
        <v>122</v>
      </c>
      <c r="H60" s="20" t="s">
        <v>122</v>
      </c>
      <c r="I60" s="20" t="s">
        <v>122</v>
      </c>
      <c r="J60" s="20" t="s">
        <v>122</v>
      </c>
      <c r="K60" s="20" t="s">
        <v>122</v>
      </c>
      <c r="L60" s="20" t="s">
        <v>122</v>
      </c>
      <c r="M60" s="20">
        <v>0</v>
      </c>
      <c r="N60" s="20">
        <v>0</v>
      </c>
      <c r="O60" s="20">
        <v>0</v>
      </c>
      <c r="P60" s="20">
        <v>104809.20924699999</v>
      </c>
      <c r="Q60" s="20">
        <v>4265.2122769999996</v>
      </c>
      <c r="R60" s="20">
        <v>177730.63082700002</v>
      </c>
      <c r="S60" s="20">
        <v>204105.17889899999</v>
      </c>
      <c r="T60" s="20">
        <v>172597.71924399998</v>
      </c>
      <c r="U60" s="20">
        <v>87700.957945999995</v>
      </c>
      <c r="V60" s="20">
        <v>62816.557866999996</v>
      </c>
      <c r="W60" s="20">
        <v>306228.420086</v>
      </c>
      <c r="X60" s="20">
        <v>62386.231153000015</v>
      </c>
      <c r="Y60" s="20">
        <v>139325.83435399999</v>
      </c>
      <c r="Z60" s="20">
        <v>108845.95352099999</v>
      </c>
      <c r="AA60" s="20">
        <v>194429.24405500002</v>
      </c>
      <c r="AB60" s="20">
        <v>120978.77576300001</v>
      </c>
      <c r="AC60" s="20">
        <v>85453.835879000006</v>
      </c>
      <c r="AD60" s="20">
        <v>112092.49769999998</v>
      </c>
      <c r="AE60" s="20">
        <v>56431.058430000005</v>
      </c>
      <c r="AF60" s="20">
        <v>98711.840595999995</v>
      </c>
      <c r="AG60" s="20">
        <v>61114.689958000003</v>
      </c>
      <c r="AH60" s="20">
        <v>58888.541486000002</v>
      </c>
      <c r="AI60" s="20">
        <v>60961.503155000013</v>
      </c>
      <c r="AJ60" s="20">
        <v>75007.430649000002</v>
      </c>
      <c r="AK60" s="20">
        <v>40585.460574999997</v>
      </c>
      <c r="AL60" s="20">
        <v>21540.542762000001</v>
      </c>
      <c r="AM60" s="20">
        <v>79597.200352</v>
      </c>
      <c r="AN60" s="20">
        <v>52291.498172999993</v>
      </c>
      <c r="AO60" s="20">
        <v>35882.581581999999</v>
      </c>
      <c r="AP60" s="20">
        <v>10236.460857</v>
      </c>
      <c r="AQ60" s="20">
        <v>14527.219846999998</v>
      </c>
      <c r="AR60" s="20">
        <v>25027.984453999998</v>
      </c>
      <c r="AS60" s="20">
        <v>23623.692267999999</v>
      </c>
      <c r="AT60" s="20">
        <v>11017.755015999999</v>
      </c>
      <c r="AU60" s="20">
        <v>8452.4500869999993</v>
      </c>
      <c r="AV60" s="20">
        <v>20375.057091999999</v>
      </c>
      <c r="AW60" s="20">
        <v>19228.293738</v>
      </c>
      <c r="AX60" s="20">
        <v>21006.431189000003</v>
      </c>
      <c r="AY60" s="20">
        <v>18683.238702999999</v>
      </c>
      <c r="AZ60" s="20">
        <v>27855.988280999998</v>
      </c>
      <c r="BA60" s="20">
        <v>30480.070326000001</v>
      </c>
      <c r="BB60" s="20">
        <v>29608.864468999996</v>
      </c>
      <c r="BC60" s="20">
        <v>15230.339113</v>
      </c>
      <c r="BD60" s="20">
        <v>7681.8982799999994</v>
      </c>
      <c r="BE60" s="20">
        <v>39777.756357000006</v>
      </c>
      <c r="BF60" s="20">
        <v>5666.6378500000001</v>
      </c>
      <c r="BG60" s="20">
        <v>37090.751833000002</v>
      </c>
      <c r="BH60" s="20">
        <v>15979.981800999998</v>
      </c>
      <c r="BI60" s="20">
        <v>12931.558636999998</v>
      </c>
      <c r="BJ60" s="20">
        <v>6613.8788190000005</v>
      </c>
      <c r="BK60" s="20">
        <v>19598.198060000002</v>
      </c>
      <c r="BL60" s="20">
        <v>5014.3838260000002</v>
      </c>
      <c r="BM60" s="20">
        <v>21061.055574999998</v>
      </c>
      <c r="BN60" s="20">
        <v>20833.596605999999</v>
      </c>
      <c r="BO60" s="20">
        <v>37272.836900000009</v>
      </c>
      <c r="BP60" s="20">
        <v>23544.706379999996</v>
      </c>
      <c r="BQ60" s="20">
        <f>'Capa Final'!$I$39+'Capa Final'!$I$48</f>
        <v>4415.8082979999999</v>
      </c>
      <c r="BR60" s="20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52">
        <v>57</v>
      </c>
      <c r="DS60" s="53">
        <v>6.9800000000000001E-2</v>
      </c>
      <c r="DT60" s="53">
        <v>8.9800000000000005E-2</v>
      </c>
    </row>
    <row r="61" spans="2:124" x14ac:dyDescent="0.35">
      <c r="F61" s="37" t="s">
        <v>90</v>
      </c>
      <c r="G61" s="20" t="s">
        <v>122</v>
      </c>
      <c r="H61" s="20" t="s">
        <v>122</v>
      </c>
      <c r="I61" s="20" t="s">
        <v>122</v>
      </c>
      <c r="J61" s="20" t="s">
        <v>122</v>
      </c>
      <c r="K61" s="20" t="s">
        <v>122</v>
      </c>
      <c r="L61" s="20" t="s">
        <v>122</v>
      </c>
      <c r="M61" s="46">
        <v>0</v>
      </c>
      <c r="N61" s="46">
        <v>0</v>
      </c>
      <c r="O61" s="46">
        <v>0</v>
      </c>
      <c r="P61" s="46">
        <v>9.1170164435718675E-4</v>
      </c>
      <c r="Q61" s="46">
        <v>8.6044873934065878E-4</v>
      </c>
      <c r="R61" s="46">
        <v>2.4199720841617859E-3</v>
      </c>
      <c r="S61" s="46">
        <v>8.1329963159676565E-3</v>
      </c>
      <c r="T61" s="46">
        <v>6.0754593686385616E-3</v>
      </c>
      <c r="U61" s="46">
        <v>1.0575542067760589E-2</v>
      </c>
      <c r="V61" s="46">
        <v>4.9436944809409305E-3</v>
      </c>
      <c r="W61" s="46">
        <v>7.410590201617352E-3</v>
      </c>
      <c r="X61" s="46">
        <f t="shared" ref="X61:AC61" si="233">X59/$B$10</f>
        <v>1.3283058936760189E-2</v>
      </c>
      <c r="Y61" s="46">
        <f t="shared" si="233"/>
        <v>1.5779782404615396E-2</v>
      </c>
      <c r="Z61" s="46">
        <f t="shared" si="233"/>
        <v>1.688225653934913E-2</v>
      </c>
      <c r="AA61" s="46">
        <f t="shared" si="233"/>
        <v>1.8521223452221798E-2</v>
      </c>
      <c r="AB61" s="46">
        <f t="shared" si="233"/>
        <v>1.9572955857848975E-2</v>
      </c>
      <c r="AC61" s="46">
        <f t="shared" si="233"/>
        <v>2.0419938057670482E-2</v>
      </c>
      <c r="AD61" s="46">
        <f t="shared" ref="AD61:AE61" si="234">AD59/$B$10</f>
        <v>2.1666046157663321E-2</v>
      </c>
      <c r="AE61" s="46">
        <f t="shared" si="234"/>
        <v>2.2443924548085799E-2</v>
      </c>
      <c r="AF61" s="46">
        <f t="shared" ref="AF61:AG61" si="235">AF59/$B$10</f>
        <v>2.3441753855566076E-2</v>
      </c>
      <c r="AG61" s="46">
        <f t="shared" si="235"/>
        <v>2.391775989750029E-2</v>
      </c>
      <c r="AH61" s="46">
        <f t="shared" ref="AH61:AI61" si="236">AH59/$B$10</f>
        <v>2.4405843009451526E-2</v>
      </c>
      <c r="AI61" s="46">
        <f t="shared" si="236"/>
        <v>2.521354173091591E-2</v>
      </c>
      <c r="AJ61" s="46">
        <f t="shared" ref="AJ61:AK61" si="237">AJ59/$B$10</f>
        <v>2.5188338700193266E-2</v>
      </c>
      <c r="AK61" s="46">
        <f t="shared" si="237"/>
        <v>2.5294727105896139E-2</v>
      </c>
      <c r="AL61" s="46">
        <f t="shared" ref="AL61:AM61" si="238">AL59/$B$10</f>
        <v>2.5671998294754143E-2</v>
      </c>
      <c r="AM61" s="46">
        <f t="shared" si="238"/>
        <v>2.5948980940416859E-2</v>
      </c>
      <c r="AN61" s="46">
        <f t="shared" ref="AN61:AO61" si="239">AN59/$B$10</f>
        <v>2.5918298630755038E-2</v>
      </c>
      <c r="AO61" s="46">
        <f t="shared" si="239"/>
        <v>2.6209263976911805E-2</v>
      </c>
      <c r="AP61" s="46">
        <f t="shared" ref="AP61:AQ61" si="240">AP59/$B$10</f>
        <v>2.6216945222982773E-2</v>
      </c>
      <c r="AQ61" s="46">
        <f t="shared" si="240"/>
        <v>2.6329753394691284E-2</v>
      </c>
      <c r="AR61" s="46">
        <f t="shared" ref="AR61:AS61" si="241">AR59/$B$10</f>
        <v>2.6310059719311669E-2</v>
      </c>
      <c r="AS61" s="46">
        <f t="shared" si="241"/>
        <v>2.6543379251277758E-2</v>
      </c>
      <c r="AT61" s="46">
        <f t="shared" ref="AT61:AU61" si="242">AT59/$B$10</f>
        <v>2.6622492151685991E-2</v>
      </c>
      <c r="AU61" s="46">
        <f t="shared" si="242"/>
        <v>2.6322259590751695E-2</v>
      </c>
      <c r="AV61" s="46">
        <f t="shared" ref="AV61:AW61" si="243">AV59/$B$10</f>
        <v>2.6824708911112428E-2</v>
      </c>
      <c r="AW61" s="46">
        <f t="shared" si="243"/>
        <v>2.6803670614461199E-2</v>
      </c>
      <c r="AX61" s="46">
        <f t="shared" ref="AX61:AY61" si="244">AX59/$B$10</f>
        <v>2.6885451309663216E-2</v>
      </c>
      <c r="AY61" s="46">
        <f t="shared" si="244"/>
        <v>2.7027230176227247E-2</v>
      </c>
      <c r="AZ61" s="46">
        <f t="shared" ref="AZ61:BA61" si="245">AZ59/$B$10</f>
        <v>2.7215967502248244E-2</v>
      </c>
      <c r="BA61" s="46">
        <f t="shared" si="245"/>
        <v>2.7426975113907334E-2</v>
      </c>
      <c r="BB61" s="46">
        <f t="shared" ref="BB61:BC61" si="246">BB59/$B$10</f>
        <v>2.7683933017286472E-2</v>
      </c>
      <c r="BC61" s="46">
        <f t="shared" si="246"/>
        <v>2.7747956132829432E-2</v>
      </c>
      <c r="BD61" s="46">
        <f t="shared" ref="BD61:BE61" si="247">BD59/$B$10</f>
        <v>2.7753610192842542E-2</v>
      </c>
      <c r="BE61" s="46">
        <f t="shared" si="247"/>
        <v>2.8033446008798306E-2</v>
      </c>
      <c r="BF61" s="46">
        <f t="shared" ref="BF61:BG61" si="248">BF59/$B$10</f>
        <v>2.790756539804122E-2</v>
      </c>
      <c r="BG61" s="46">
        <f t="shared" si="248"/>
        <v>2.810472452684486E-2</v>
      </c>
      <c r="BH61" s="46">
        <f t="shared" ref="BH61:BI61" si="249">BH59/$B$10</f>
        <v>2.8168087511572452E-2</v>
      </c>
      <c r="BI61" s="46">
        <f t="shared" si="249"/>
        <v>2.8202953962962709E-2</v>
      </c>
      <c r="BJ61" s="46">
        <f t="shared" ref="BJ61:BK61" si="250">BJ59/$B$10</f>
        <v>2.8179819639779627E-2</v>
      </c>
      <c r="BK61" s="46">
        <f t="shared" si="250"/>
        <v>2.8375036497888129E-2</v>
      </c>
      <c r="BL61" s="46">
        <f t="shared" ref="BL61:BM61" si="251">BL59/$B$10</f>
        <v>2.8300241992294077E-2</v>
      </c>
      <c r="BM61" s="46">
        <f t="shared" si="251"/>
        <v>2.8392526933414857E-2</v>
      </c>
      <c r="BN61" s="46">
        <f t="shared" ref="BN61:BO61" si="252">BN59/$B$10</f>
        <v>2.8470141444580085E-2</v>
      </c>
      <c r="BO61" s="46">
        <f t="shared" si="252"/>
        <v>2.8698843265440505E-2</v>
      </c>
      <c r="BP61" s="46">
        <f t="shared" ref="BP61:BQ61" si="253">BP59/$B$10</f>
        <v>2.8818864985472526E-2</v>
      </c>
      <c r="BQ61" s="46">
        <f t="shared" si="253"/>
        <v>2.8849987859249662E-2</v>
      </c>
      <c r="BR61" s="46"/>
      <c r="DR61" s="52">
        <v>58</v>
      </c>
      <c r="DS61" s="53">
        <v>6.9900000000000004E-2</v>
      </c>
      <c r="DT61" s="53">
        <v>8.9899999999999994E-2</v>
      </c>
    </row>
    <row r="62" spans="2:124" x14ac:dyDescent="0.35">
      <c r="F62" s="37" t="s">
        <v>134</v>
      </c>
      <c r="G62" s="46" t="s">
        <v>122</v>
      </c>
      <c r="H62" s="46" t="s">
        <v>122</v>
      </c>
      <c r="I62" s="46" t="s">
        <v>122</v>
      </c>
      <c r="J62" s="46" t="s">
        <v>122</v>
      </c>
      <c r="K62" s="46" t="s">
        <v>122</v>
      </c>
      <c r="L62" s="46" t="s">
        <v>122</v>
      </c>
      <c r="M62" s="46" t="s">
        <v>122</v>
      </c>
      <c r="N62" s="46" t="str">
        <f t="shared" ref="N62:AS62" si="254">IF(N61&gt;VLOOKUP(N58,$DR$3:$DT$75,2,0),"Gatilho atingido","Gatilho não atingido")</f>
        <v>Gatilho não atingido</v>
      </c>
      <c r="O62" s="46" t="str">
        <f t="shared" si="254"/>
        <v>Gatilho não atingido</v>
      </c>
      <c r="P62" s="46" t="str">
        <f t="shared" si="254"/>
        <v>Gatilho não atingido</v>
      </c>
      <c r="Q62" s="46" t="str">
        <f t="shared" si="254"/>
        <v>Gatilho não atingido</v>
      </c>
      <c r="R62" s="46" t="str">
        <f t="shared" si="254"/>
        <v>Gatilho não atingido</v>
      </c>
      <c r="S62" s="46" t="str">
        <f t="shared" si="254"/>
        <v>Gatilho não atingido</v>
      </c>
      <c r="T62" s="46" t="str">
        <f t="shared" si="254"/>
        <v>Gatilho não atingido</v>
      </c>
      <c r="U62" s="46" t="str">
        <f t="shared" si="254"/>
        <v>Gatilho não atingido</v>
      </c>
      <c r="V62" s="46" t="str">
        <f t="shared" si="254"/>
        <v>Gatilho não atingido</v>
      </c>
      <c r="W62" s="46" t="str">
        <f t="shared" si="254"/>
        <v>Gatilho não atingido</v>
      </c>
      <c r="X62" s="46" t="str">
        <f t="shared" si="254"/>
        <v>Gatilho não atingido</v>
      </c>
      <c r="Y62" s="46" t="str">
        <f t="shared" si="254"/>
        <v>Gatilho não atingido</v>
      </c>
      <c r="Z62" s="46" t="str">
        <f t="shared" si="254"/>
        <v>Gatilho não atingido</v>
      </c>
      <c r="AA62" s="46" t="str">
        <f t="shared" si="254"/>
        <v>Gatilho não atingido</v>
      </c>
      <c r="AB62" s="46" t="str">
        <f t="shared" si="254"/>
        <v>Gatilho não atingido</v>
      </c>
      <c r="AC62" s="46" t="str">
        <f t="shared" si="254"/>
        <v>Gatilho não atingido</v>
      </c>
      <c r="AD62" s="46" t="str">
        <f t="shared" si="254"/>
        <v>Gatilho não atingido</v>
      </c>
      <c r="AE62" s="46" t="str">
        <f t="shared" si="254"/>
        <v>Gatilho não atingido</v>
      </c>
      <c r="AF62" s="46" t="str">
        <f t="shared" si="254"/>
        <v>Gatilho não atingido</v>
      </c>
      <c r="AG62" s="46" t="str">
        <f t="shared" si="254"/>
        <v>Gatilho não atingido</v>
      </c>
      <c r="AH62" s="46" t="str">
        <f t="shared" si="254"/>
        <v>Gatilho não atingido</v>
      </c>
      <c r="AI62" s="46" t="str">
        <f t="shared" si="254"/>
        <v>Gatilho não atingido</v>
      </c>
      <c r="AJ62" s="46" t="str">
        <f t="shared" si="254"/>
        <v>Gatilho não atingido</v>
      </c>
      <c r="AK62" s="46" t="str">
        <f t="shared" si="254"/>
        <v>Gatilho não atingido</v>
      </c>
      <c r="AL62" s="46" t="str">
        <f t="shared" si="254"/>
        <v>Gatilho não atingido</v>
      </c>
      <c r="AM62" s="46" t="str">
        <f t="shared" si="254"/>
        <v>Gatilho não atingido</v>
      </c>
      <c r="AN62" s="46" t="str">
        <f t="shared" si="254"/>
        <v>Gatilho não atingido</v>
      </c>
      <c r="AO62" s="46" t="str">
        <f t="shared" si="254"/>
        <v>Gatilho não atingido</v>
      </c>
      <c r="AP62" s="46" t="str">
        <f t="shared" si="254"/>
        <v>Gatilho não atingido</v>
      </c>
      <c r="AQ62" s="46" t="str">
        <f t="shared" si="254"/>
        <v>Gatilho não atingido</v>
      </c>
      <c r="AR62" s="46" t="str">
        <f t="shared" si="254"/>
        <v>Gatilho não atingido</v>
      </c>
      <c r="AS62" s="46" t="str">
        <f t="shared" si="254"/>
        <v>Gatilho não atingido</v>
      </c>
      <c r="AT62" s="46" t="str">
        <f t="shared" ref="AT62:BN62" si="255">IF(AT61&gt;VLOOKUP(AT58,$DR$3:$DT$75,2,0),"Gatilho atingido","Gatilho não atingido")</f>
        <v>Gatilho não atingido</v>
      </c>
      <c r="AU62" s="46" t="str">
        <f t="shared" si="255"/>
        <v>Gatilho não atingido</v>
      </c>
      <c r="AV62" s="46" t="str">
        <f t="shared" si="255"/>
        <v>Gatilho não atingido</v>
      </c>
      <c r="AW62" s="46" t="str">
        <f t="shared" si="255"/>
        <v>Gatilho não atingido</v>
      </c>
      <c r="AX62" s="46" t="str">
        <f t="shared" si="255"/>
        <v>Gatilho não atingido</v>
      </c>
      <c r="AY62" s="46" t="str">
        <f t="shared" si="255"/>
        <v>Gatilho não atingido</v>
      </c>
      <c r="AZ62" s="46" t="str">
        <f t="shared" si="255"/>
        <v>Gatilho não atingido</v>
      </c>
      <c r="BA62" s="46" t="str">
        <f t="shared" si="255"/>
        <v>Gatilho não atingido</v>
      </c>
      <c r="BB62" s="46" t="str">
        <f t="shared" si="255"/>
        <v>Gatilho não atingido</v>
      </c>
      <c r="BC62" s="46" t="str">
        <f t="shared" si="255"/>
        <v>Gatilho não atingido</v>
      </c>
      <c r="BD62" s="46" t="str">
        <f t="shared" si="255"/>
        <v>Gatilho não atingido</v>
      </c>
      <c r="BE62" s="46" t="str">
        <f t="shared" si="255"/>
        <v>Gatilho não atingido</v>
      </c>
      <c r="BF62" s="46" t="str">
        <f t="shared" si="255"/>
        <v>Gatilho não atingido</v>
      </c>
      <c r="BG62" s="46" t="str">
        <f t="shared" si="255"/>
        <v>Gatilho não atingido</v>
      </c>
      <c r="BH62" s="46" t="str">
        <f t="shared" si="255"/>
        <v>Gatilho não atingido</v>
      </c>
      <c r="BI62" s="46" t="str">
        <f t="shared" si="255"/>
        <v>Gatilho não atingido</v>
      </c>
      <c r="BJ62" s="46" t="str">
        <f t="shared" si="255"/>
        <v>Gatilho não atingido</v>
      </c>
      <c r="BK62" s="46" t="str">
        <f t="shared" si="255"/>
        <v>Gatilho não atingido</v>
      </c>
      <c r="BL62" s="46" t="str">
        <f t="shared" si="255"/>
        <v>Gatilho não atingido</v>
      </c>
      <c r="BM62" s="46" t="str">
        <f t="shared" si="255"/>
        <v>Gatilho não atingido</v>
      </c>
      <c r="BN62" s="46" t="str">
        <f t="shared" si="255"/>
        <v>Gatilho não atingido</v>
      </c>
      <c r="BO62" s="46" t="str">
        <f t="shared" ref="BO62:BP62" si="256">IF(BO61&gt;VLOOKUP(BO58,$DR$3:$DT$75,2,0),"Gatilho atingido","Gatilho não atingido")</f>
        <v>Gatilho não atingido</v>
      </c>
      <c r="BP62" s="46" t="str">
        <f t="shared" si="256"/>
        <v>Gatilho não atingido</v>
      </c>
      <c r="BQ62" s="46" t="str">
        <f t="shared" ref="BQ62" si="257">IF(BQ61&gt;VLOOKUP(BQ58,$DR$3:$DT$75,2,0),"Gatilho atingido","Gatilho não atingido")</f>
        <v>Gatilho não atingido</v>
      </c>
      <c r="BR62" s="46"/>
      <c r="DR62" s="52">
        <v>59</v>
      </c>
      <c r="DS62" s="53">
        <v>6.9900000000000004E-2</v>
      </c>
      <c r="DT62" s="53">
        <v>8.9899999999999994E-2</v>
      </c>
    </row>
    <row r="63" spans="2:124" x14ac:dyDescent="0.35">
      <c r="F63" s="37" t="s">
        <v>139</v>
      </c>
      <c r="G63" s="46" t="s">
        <v>122</v>
      </c>
      <c r="H63" s="46" t="s">
        <v>122</v>
      </c>
      <c r="I63" s="46" t="s">
        <v>122</v>
      </c>
      <c r="J63" s="46" t="s">
        <v>122</v>
      </c>
      <c r="K63" s="46" t="s">
        <v>122</v>
      </c>
      <c r="L63" s="46" t="s">
        <v>122</v>
      </c>
      <c r="M63" s="46" t="s">
        <v>122</v>
      </c>
      <c r="N63" s="46" t="str">
        <f t="shared" ref="N63:AS63" si="258">IF(N61&gt;VLOOKUP(N58,$DR$3:$DT$75,3,0),"Gatilho atingido","Gatilho não atingido")</f>
        <v>Gatilho não atingido</v>
      </c>
      <c r="O63" s="46" t="str">
        <f t="shared" si="258"/>
        <v>Gatilho não atingido</v>
      </c>
      <c r="P63" s="46" t="str">
        <f t="shared" si="258"/>
        <v>Gatilho não atingido</v>
      </c>
      <c r="Q63" s="46" t="str">
        <f t="shared" si="258"/>
        <v>Gatilho não atingido</v>
      </c>
      <c r="R63" s="46" t="str">
        <f t="shared" si="258"/>
        <v>Gatilho não atingido</v>
      </c>
      <c r="S63" s="46" t="str">
        <f t="shared" si="258"/>
        <v>Gatilho não atingido</v>
      </c>
      <c r="T63" s="46" t="str">
        <f t="shared" si="258"/>
        <v>Gatilho não atingido</v>
      </c>
      <c r="U63" s="46" t="str">
        <f t="shared" si="258"/>
        <v>Gatilho não atingido</v>
      </c>
      <c r="V63" s="46" t="str">
        <f t="shared" si="258"/>
        <v>Gatilho não atingido</v>
      </c>
      <c r="W63" s="46" t="str">
        <f t="shared" si="258"/>
        <v>Gatilho não atingido</v>
      </c>
      <c r="X63" s="46" t="str">
        <f t="shared" si="258"/>
        <v>Gatilho não atingido</v>
      </c>
      <c r="Y63" s="46" t="str">
        <f t="shared" si="258"/>
        <v>Gatilho não atingido</v>
      </c>
      <c r="Z63" s="46" t="str">
        <f t="shared" si="258"/>
        <v>Gatilho não atingido</v>
      </c>
      <c r="AA63" s="46" t="str">
        <f t="shared" si="258"/>
        <v>Gatilho não atingido</v>
      </c>
      <c r="AB63" s="46" t="str">
        <f t="shared" si="258"/>
        <v>Gatilho não atingido</v>
      </c>
      <c r="AC63" s="46" t="str">
        <f t="shared" si="258"/>
        <v>Gatilho não atingido</v>
      </c>
      <c r="AD63" s="46" t="str">
        <f t="shared" si="258"/>
        <v>Gatilho não atingido</v>
      </c>
      <c r="AE63" s="46" t="str">
        <f t="shared" si="258"/>
        <v>Gatilho não atingido</v>
      </c>
      <c r="AF63" s="46" t="str">
        <f t="shared" si="258"/>
        <v>Gatilho não atingido</v>
      </c>
      <c r="AG63" s="46" t="str">
        <f t="shared" si="258"/>
        <v>Gatilho não atingido</v>
      </c>
      <c r="AH63" s="46" t="str">
        <f t="shared" si="258"/>
        <v>Gatilho não atingido</v>
      </c>
      <c r="AI63" s="46" t="str">
        <f t="shared" si="258"/>
        <v>Gatilho não atingido</v>
      </c>
      <c r="AJ63" s="46" t="str">
        <f t="shared" si="258"/>
        <v>Gatilho não atingido</v>
      </c>
      <c r="AK63" s="46" t="str">
        <f t="shared" si="258"/>
        <v>Gatilho não atingido</v>
      </c>
      <c r="AL63" s="46" t="str">
        <f t="shared" si="258"/>
        <v>Gatilho não atingido</v>
      </c>
      <c r="AM63" s="46" t="str">
        <f t="shared" si="258"/>
        <v>Gatilho não atingido</v>
      </c>
      <c r="AN63" s="46" t="str">
        <f t="shared" si="258"/>
        <v>Gatilho não atingido</v>
      </c>
      <c r="AO63" s="46" t="str">
        <f t="shared" si="258"/>
        <v>Gatilho não atingido</v>
      </c>
      <c r="AP63" s="46" t="str">
        <f t="shared" si="258"/>
        <v>Gatilho não atingido</v>
      </c>
      <c r="AQ63" s="46" t="str">
        <f t="shared" si="258"/>
        <v>Gatilho não atingido</v>
      </c>
      <c r="AR63" s="46" t="str">
        <f t="shared" si="258"/>
        <v>Gatilho não atingido</v>
      </c>
      <c r="AS63" s="46" t="str">
        <f t="shared" si="258"/>
        <v>Gatilho não atingido</v>
      </c>
      <c r="AT63" s="46" t="str">
        <f t="shared" ref="AT63:BN63" si="259">IF(AT61&gt;VLOOKUP(AT58,$DR$3:$DT$75,3,0),"Gatilho atingido","Gatilho não atingido")</f>
        <v>Gatilho não atingido</v>
      </c>
      <c r="AU63" s="46" t="str">
        <f t="shared" si="259"/>
        <v>Gatilho não atingido</v>
      </c>
      <c r="AV63" s="46" t="str">
        <f t="shared" si="259"/>
        <v>Gatilho não atingido</v>
      </c>
      <c r="AW63" s="46" t="str">
        <f t="shared" si="259"/>
        <v>Gatilho não atingido</v>
      </c>
      <c r="AX63" s="46" t="str">
        <f t="shared" si="259"/>
        <v>Gatilho não atingido</v>
      </c>
      <c r="AY63" s="46" t="str">
        <f t="shared" si="259"/>
        <v>Gatilho não atingido</v>
      </c>
      <c r="AZ63" s="46" t="str">
        <f t="shared" si="259"/>
        <v>Gatilho não atingido</v>
      </c>
      <c r="BA63" s="46" t="str">
        <f t="shared" si="259"/>
        <v>Gatilho não atingido</v>
      </c>
      <c r="BB63" s="46" t="str">
        <f t="shared" si="259"/>
        <v>Gatilho não atingido</v>
      </c>
      <c r="BC63" s="46" t="str">
        <f t="shared" si="259"/>
        <v>Gatilho não atingido</v>
      </c>
      <c r="BD63" s="46" t="str">
        <f t="shared" si="259"/>
        <v>Gatilho não atingido</v>
      </c>
      <c r="BE63" s="46" t="str">
        <f t="shared" si="259"/>
        <v>Gatilho não atingido</v>
      </c>
      <c r="BF63" s="46" t="str">
        <f t="shared" si="259"/>
        <v>Gatilho não atingido</v>
      </c>
      <c r="BG63" s="46" t="str">
        <f t="shared" si="259"/>
        <v>Gatilho não atingido</v>
      </c>
      <c r="BH63" s="46" t="str">
        <f t="shared" si="259"/>
        <v>Gatilho não atingido</v>
      </c>
      <c r="BI63" s="46" t="str">
        <f t="shared" si="259"/>
        <v>Gatilho não atingido</v>
      </c>
      <c r="BJ63" s="46" t="str">
        <f t="shared" si="259"/>
        <v>Gatilho não atingido</v>
      </c>
      <c r="BK63" s="46" t="str">
        <f t="shared" si="259"/>
        <v>Gatilho não atingido</v>
      </c>
      <c r="BL63" s="46" t="str">
        <f t="shared" si="259"/>
        <v>Gatilho não atingido</v>
      </c>
      <c r="BM63" s="46" t="str">
        <f t="shared" si="259"/>
        <v>Gatilho não atingido</v>
      </c>
      <c r="BN63" s="46" t="str">
        <f t="shared" si="259"/>
        <v>Gatilho não atingido</v>
      </c>
      <c r="BO63" s="46" t="str">
        <f t="shared" ref="BO63:BP63" si="260">IF(BO61&gt;VLOOKUP(BO58,$DR$3:$DT$75,3,0),"Gatilho atingido","Gatilho não atingido")</f>
        <v>Gatilho não atingido</v>
      </c>
      <c r="BP63" s="46" t="str">
        <f t="shared" si="260"/>
        <v>Gatilho não atingido</v>
      </c>
      <c r="BQ63" s="46" t="str">
        <f t="shared" ref="BQ63" si="261">IF(BQ61&gt;VLOOKUP(BQ58,$DR$3:$DT$75,3,0),"Gatilho atingido","Gatilho não atingido")</f>
        <v>Gatilho não atingido</v>
      </c>
      <c r="BR63" s="46"/>
      <c r="DR63" s="52">
        <v>60</v>
      </c>
      <c r="DS63" s="53">
        <v>6.9900000000000004E-2</v>
      </c>
      <c r="DT63" s="53">
        <v>0.09</v>
      </c>
    </row>
    <row r="64" spans="2:124" x14ac:dyDescent="0.35">
      <c r="DR64" s="52">
        <v>61</v>
      </c>
      <c r="DS64" s="53">
        <v>7.0000000000000007E-2</v>
      </c>
      <c r="DT64" s="53">
        <v>0.09</v>
      </c>
    </row>
    <row r="65" spans="2:124" x14ac:dyDescent="0.35">
      <c r="F65" s="13"/>
      <c r="G65" s="103" t="s">
        <v>116</v>
      </c>
      <c r="H65" s="103"/>
      <c r="I65" s="103"/>
      <c r="J65" s="103"/>
      <c r="K65" s="103"/>
      <c r="L65" s="103"/>
      <c r="M65" s="103"/>
      <c r="N65" s="103"/>
      <c r="O65" s="103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71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52">
        <v>62</v>
      </c>
      <c r="DS65" s="53">
        <v>7.0000000000000007E-2</v>
      </c>
      <c r="DT65" s="53">
        <v>0.09</v>
      </c>
    </row>
    <row r="66" spans="2:124" x14ac:dyDescent="0.35">
      <c r="F66" s="37" t="s">
        <v>128</v>
      </c>
      <c r="G66" s="38">
        <v>43770</v>
      </c>
      <c r="H66" s="38">
        <f t="shared" ref="H66:O66" si="262">EDATE(G66,1)</f>
        <v>43800</v>
      </c>
      <c r="I66" s="38">
        <f t="shared" si="262"/>
        <v>43831</v>
      </c>
      <c r="J66" s="38">
        <f t="shared" si="262"/>
        <v>43862</v>
      </c>
      <c r="K66" s="38">
        <f t="shared" si="262"/>
        <v>43891</v>
      </c>
      <c r="L66" s="38">
        <f t="shared" si="262"/>
        <v>43922</v>
      </c>
      <c r="M66" s="38">
        <f t="shared" si="262"/>
        <v>43952</v>
      </c>
      <c r="N66" s="38">
        <f t="shared" si="262"/>
        <v>43983</v>
      </c>
      <c r="O66" s="38">
        <f t="shared" si="262"/>
        <v>44013</v>
      </c>
      <c r="P66" s="38">
        <f t="shared" ref="P66:U66" si="263">EDATE(O66,1)</f>
        <v>44044</v>
      </c>
      <c r="Q66" s="38">
        <f t="shared" si="263"/>
        <v>44075</v>
      </c>
      <c r="R66" s="38">
        <f t="shared" si="263"/>
        <v>44105</v>
      </c>
      <c r="S66" s="38">
        <f t="shared" si="263"/>
        <v>44136</v>
      </c>
      <c r="T66" s="38">
        <f t="shared" si="263"/>
        <v>44166</v>
      </c>
      <c r="U66" s="38">
        <f t="shared" si="263"/>
        <v>44197</v>
      </c>
      <c r="V66" s="38">
        <f t="shared" ref="V66:BQ66" si="264">EDATE(U66,1)</f>
        <v>44228</v>
      </c>
      <c r="W66" s="38">
        <f t="shared" si="264"/>
        <v>44256</v>
      </c>
      <c r="X66" s="38">
        <f t="shared" si="264"/>
        <v>44287</v>
      </c>
      <c r="Y66" s="38">
        <f t="shared" si="264"/>
        <v>44317</v>
      </c>
      <c r="Z66" s="38">
        <f t="shared" si="264"/>
        <v>44348</v>
      </c>
      <c r="AA66" s="38">
        <f t="shared" si="264"/>
        <v>44378</v>
      </c>
      <c r="AB66" s="38">
        <f t="shared" si="264"/>
        <v>44409</v>
      </c>
      <c r="AC66" s="38">
        <f t="shared" si="264"/>
        <v>44440</v>
      </c>
      <c r="AD66" s="38">
        <f t="shared" si="264"/>
        <v>44470</v>
      </c>
      <c r="AE66" s="38">
        <f t="shared" si="264"/>
        <v>44501</v>
      </c>
      <c r="AF66" s="38">
        <f t="shared" si="264"/>
        <v>44531</v>
      </c>
      <c r="AG66" s="38">
        <f t="shared" si="264"/>
        <v>44562</v>
      </c>
      <c r="AH66" s="38">
        <f t="shared" si="264"/>
        <v>44593</v>
      </c>
      <c r="AI66" s="38">
        <f t="shared" si="264"/>
        <v>44621</v>
      </c>
      <c r="AJ66" s="38">
        <f t="shared" si="264"/>
        <v>44652</v>
      </c>
      <c r="AK66" s="38">
        <f t="shared" si="264"/>
        <v>44682</v>
      </c>
      <c r="AL66" s="38">
        <f t="shared" si="264"/>
        <v>44713</v>
      </c>
      <c r="AM66" s="38">
        <f t="shared" si="264"/>
        <v>44743</v>
      </c>
      <c r="AN66" s="38">
        <f t="shared" si="264"/>
        <v>44774</v>
      </c>
      <c r="AO66" s="38">
        <f t="shared" si="264"/>
        <v>44805</v>
      </c>
      <c r="AP66" s="38">
        <f t="shared" si="264"/>
        <v>44835</v>
      </c>
      <c r="AQ66" s="38">
        <f t="shared" si="264"/>
        <v>44866</v>
      </c>
      <c r="AR66" s="38">
        <f t="shared" si="264"/>
        <v>44896</v>
      </c>
      <c r="AS66" s="38">
        <f t="shared" si="264"/>
        <v>44927</v>
      </c>
      <c r="AT66" s="38">
        <f t="shared" si="264"/>
        <v>44958</v>
      </c>
      <c r="AU66" s="38">
        <f t="shared" si="264"/>
        <v>44986</v>
      </c>
      <c r="AV66" s="38">
        <f t="shared" si="264"/>
        <v>45017</v>
      </c>
      <c r="AW66" s="38">
        <f t="shared" si="264"/>
        <v>45047</v>
      </c>
      <c r="AX66" s="38">
        <f t="shared" si="264"/>
        <v>45078</v>
      </c>
      <c r="AY66" s="38">
        <f t="shared" si="264"/>
        <v>45108</v>
      </c>
      <c r="AZ66" s="38">
        <f t="shared" si="264"/>
        <v>45139</v>
      </c>
      <c r="BA66" s="38">
        <f t="shared" si="264"/>
        <v>45170</v>
      </c>
      <c r="BB66" s="38">
        <f t="shared" si="264"/>
        <v>45200</v>
      </c>
      <c r="BC66" s="38">
        <f t="shared" si="264"/>
        <v>45231</v>
      </c>
      <c r="BD66" s="38">
        <f t="shared" si="264"/>
        <v>45261</v>
      </c>
      <c r="BE66" s="38">
        <f t="shared" si="264"/>
        <v>45292</v>
      </c>
      <c r="BF66" s="38">
        <f t="shared" si="264"/>
        <v>45323</v>
      </c>
      <c r="BG66" s="38">
        <f t="shared" si="264"/>
        <v>45352</v>
      </c>
      <c r="BH66" s="38">
        <f t="shared" si="264"/>
        <v>45383</v>
      </c>
      <c r="BI66" s="38">
        <f t="shared" si="264"/>
        <v>45413</v>
      </c>
      <c r="BJ66" s="38">
        <f t="shared" si="264"/>
        <v>45444</v>
      </c>
      <c r="BK66" s="38">
        <f t="shared" si="264"/>
        <v>45474</v>
      </c>
      <c r="BL66" s="38">
        <f t="shared" si="264"/>
        <v>45505</v>
      </c>
      <c r="BM66" s="38">
        <f t="shared" si="264"/>
        <v>45536</v>
      </c>
      <c r="BN66" s="38">
        <f t="shared" si="264"/>
        <v>45566</v>
      </c>
      <c r="BO66" s="38">
        <f t="shared" si="264"/>
        <v>45597</v>
      </c>
      <c r="BP66" s="38">
        <f t="shared" si="264"/>
        <v>45627</v>
      </c>
      <c r="BQ66" s="38">
        <f t="shared" si="264"/>
        <v>45658</v>
      </c>
      <c r="BR66" s="43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52">
        <v>63</v>
      </c>
      <c r="DS66" s="53">
        <v>7.0000000000000007E-2</v>
      </c>
      <c r="DT66" s="53">
        <v>0.09</v>
      </c>
    </row>
    <row r="67" spans="2:124" x14ac:dyDescent="0.35">
      <c r="F67" s="37" t="s">
        <v>130</v>
      </c>
      <c r="G67" s="50" t="s">
        <v>122</v>
      </c>
      <c r="H67" s="50" t="s">
        <v>122</v>
      </c>
      <c r="I67" s="50" t="s">
        <v>122</v>
      </c>
      <c r="J67" s="50" t="s">
        <v>122</v>
      </c>
      <c r="K67" s="50" t="s">
        <v>122</v>
      </c>
      <c r="L67" s="50" t="s">
        <v>122</v>
      </c>
      <c r="M67" s="50" t="s">
        <v>122</v>
      </c>
      <c r="N67" s="49">
        <v>0</v>
      </c>
      <c r="O67" s="49">
        <f t="shared" ref="O67" si="265">N67+1</f>
        <v>1</v>
      </c>
      <c r="P67" s="49">
        <f t="shared" ref="P67:U67" si="266">O67+1</f>
        <v>2</v>
      </c>
      <c r="Q67" s="49">
        <f t="shared" si="266"/>
        <v>3</v>
      </c>
      <c r="R67" s="49">
        <f t="shared" si="266"/>
        <v>4</v>
      </c>
      <c r="S67" s="49">
        <f t="shared" si="266"/>
        <v>5</v>
      </c>
      <c r="T67" s="49">
        <f t="shared" si="266"/>
        <v>6</v>
      </c>
      <c r="U67" s="49">
        <f t="shared" si="266"/>
        <v>7</v>
      </c>
      <c r="V67" s="49">
        <f t="shared" ref="V67:BQ67" si="267">U67+1</f>
        <v>8</v>
      </c>
      <c r="W67" s="49">
        <f t="shared" si="267"/>
        <v>9</v>
      </c>
      <c r="X67" s="49">
        <f t="shared" si="267"/>
        <v>10</v>
      </c>
      <c r="Y67" s="49">
        <f t="shared" si="267"/>
        <v>11</v>
      </c>
      <c r="Z67" s="49">
        <f t="shared" si="267"/>
        <v>12</v>
      </c>
      <c r="AA67" s="49">
        <f t="shared" si="267"/>
        <v>13</v>
      </c>
      <c r="AB67" s="49">
        <f t="shared" si="267"/>
        <v>14</v>
      </c>
      <c r="AC67" s="49">
        <f t="shared" si="267"/>
        <v>15</v>
      </c>
      <c r="AD67" s="49">
        <f t="shared" si="267"/>
        <v>16</v>
      </c>
      <c r="AE67" s="49">
        <f t="shared" si="267"/>
        <v>17</v>
      </c>
      <c r="AF67" s="49">
        <f t="shared" si="267"/>
        <v>18</v>
      </c>
      <c r="AG67" s="49">
        <f t="shared" si="267"/>
        <v>19</v>
      </c>
      <c r="AH67" s="49">
        <f t="shared" si="267"/>
        <v>20</v>
      </c>
      <c r="AI67" s="49">
        <f t="shared" si="267"/>
        <v>21</v>
      </c>
      <c r="AJ67" s="49">
        <f t="shared" si="267"/>
        <v>22</v>
      </c>
      <c r="AK67" s="49">
        <f t="shared" si="267"/>
        <v>23</v>
      </c>
      <c r="AL67" s="49">
        <f t="shared" si="267"/>
        <v>24</v>
      </c>
      <c r="AM67" s="49">
        <f t="shared" si="267"/>
        <v>25</v>
      </c>
      <c r="AN67" s="49">
        <f t="shared" si="267"/>
        <v>26</v>
      </c>
      <c r="AO67" s="49">
        <f t="shared" si="267"/>
        <v>27</v>
      </c>
      <c r="AP67" s="49">
        <f t="shared" si="267"/>
        <v>28</v>
      </c>
      <c r="AQ67" s="49">
        <f t="shared" si="267"/>
        <v>29</v>
      </c>
      <c r="AR67" s="49">
        <f t="shared" si="267"/>
        <v>30</v>
      </c>
      <c r="AS67" s="49">
        <f t="shared" si="267"/>
        <v>31</v>
      </c>
      <c r="AT67" s="49">
        <f t="shared" si="267"/>
        <v>32</v>
      </c>
      <c r="AU67" s="49">
        <f t="shared" si="267"/>
        <v>33</v>
      </c>
      <c r="AV67" s="49">
        <f t="shared" si="267"/>
        <v>34</v>
      </c>
      <c r="AW67" s="49">
        <f t="shared" si="267"/>
        <v>35</v>
      </c>
      <c r="AX67" s="49">
        <f t="shared" si="267"/>
        <v>36</v>
      </c>
      <c r="AY67" s="49">
        <f t="shared" si="267"/>
        <v>37</v>
      </c>
      <c r="AZ67" s="49">
        <f t="shared" si="267"/>
        <v>38</v>
      </c>
      <c r="BA67" s="49">
        <f t="shared" si="267"/>
        <v>39</v>
      </c>
      <c r="BB67" s="49">
        <f t="shared" si="267"/>
        <v>40</v>
      </c>
      <c r="BC67" s="49">
        <f t="shared" si="267"/>
        <v>41</v>
      </c>
      <c r="BD67" s="49">
        <f t="shared" si="267"/>
        <v>42</v>
      </c>
      <c r="BE67" s="49">
        <f t="shared" si="267"/>
        <v>43</v>
      </c>
      <c r="BF67" s="49">
        <f t="shared" si="267"/>
        <v>44</v>
      </c>
      <c r="BG67" s="49">
        <f t="shared" si="267"/>
        <v>45</v>
      </c>
      <c r="BH67" s="49">
        <f t="shared" si="267"/>
        <v>46</v>
      </c>
      <c r="BI67" s="49">
        <f t="shared" si="267"/>
        <v>47</v>
      </c>
      <c r="BJ67" s="49">
        <f t="shared" si="267"/>
        <v>48</v>
      </c>
      <c r="BK67" s="49">
        <f t="shared" si="267"/>
        <v>49</v>
      </c>
      <c r="BL67" s="49">
        <f t="shared" si="267"/>
        <v>50</v>
      </c>
      <c r="BM67" s="49">
        <f t="shared" si="267"/>
        <v>51</v>
      </c>
      <c r="BN67" s="49">
        <f t="shared" si="267"/>
        <v>52</v>
      </c>
      <c r="BO67" s="49">
        <f t="shared" si="267"/>
        <v>53</v>
      </c>
      <c r="BP67" s="49">
        <f t="shared" si="267"/>
        <v>54</v>
      </c>
      <c r="BQ67" s="49">
        <f t="shared" si="267"/>
        <v>55</v>
      </c>
      <c r="BR67" s="73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52">
        <v>64</v>
      </c>
      <c r="DS67" s="53">
        <v>7.0000000000000007E-2</v>
      </c>
      <c r="DT67" s="53">
        <v>0.09</v>
      </c>
    </row>
    <row r="68" spans="2:124" x14ac:dyDescent="0.35">
      <c r="F68" s="37" t="s">
        <v>60</v>
      </c>
      <c r="G68" s="20" t="s">
        <v>122</v>
      </c>
      <c r="H68" s="20" t="s">
        <v>122</v>
      </c>
      <c r="I68" s="20" t="s">
        <v>122</v>
      </c>
      <c r="J68" s="20" t="s">
        <v>122</v>
      </c>
      <c r="K68" s="20" t="s">
        <v>122</v>
      </c>
      <c r="L68" s="20" t="s">
        <v>122</v>
      </c>
      <c r="M68" s="20" t="s">
        <v>122</v>
      </c>
      <c r="N68" s="20">
        <f>SUM('Capa Final'!J39:J40)</f>
        <v>1277100.2339629997</v>
      </c>
      <c r="O68" s="20">
        <v>0</v>
      </c>
      <c r="P68" s="20">
        <v>0</v>
      </c>
      <c r="Q68" s="20">
        <v>6210.8901189999997</v>
      </c>
      <c r="R68" s="20">
        <v>6304.7195300000003</v>
      </c>
      <c r="S68" s="20">
        <v>268868.53965499997</v>
      </c>
      <c r="T68" s="20">
        <v>224431.36698300001</v>
      </c>
      <c r="U68" s="20">
        <v>591082.73624999984</v>
      </c>
      <c r="V68" s="20">
        <v>309320.15041499998</v>
      </c>
      <c r="W68" s="20">
        <v>487022.19276200002</v>
      </c>
      <c r="X68" s="20">
        <v>937229.07297399989</v>
      </c>
      <c r="Y68" s="20">
        <v>1100965.2940239999</v>
      </c>
      <c r="Z68" s="20">
        <v>1235308.9069610001</v>
      </c>
      <c r="AA68" s="20">
        <v>1434785.7375949998</v>
      </c>
      <c r="AB68" s="20">
        <v>1500694.3074559998</v>
      </c>
      <c r="AC68" s="20">
        <v>1587515.2212169992</v>
      </c>
      <c r="AD68" s="20">
        <v>1727708.5711549998</v>
      </c>
      <c r="AE68" s="20">
        <v>1933853.9327659991</v>
      </c>
      <c r="AF68" s="20">
        <v>2016061.6747559998</v>
      </c>
      <c r="AG68" s="20">
        <v>2103891.6729109995</v>
      </c>
      <c r="AH68" s="20">
        <v>2108684.9698439986</v>
      </c>
      <c r="AI68" s="20">
        <v>2169054.0096309991</v>
      </c>
      <c r="AJ68" s="20">
        <v>2196027.9226189991</v>
      </c>
      <c r="AK68" s="20">
        <v>2227915.8401489984</v>
      </c>
      <c r="AL68" s="20">
        <v>2290982.2044069995</v>
      </c>
      <c r="AM68" s="20">
        <v>2310677.1844239999</v>
      </c>
      <c r="AN68" s="20">
        <v>2249187.6871129991</v>
      </c>
      <c r="AO68" s="20">
        <v>2284431.7897179993</v>
      </c>
      <c r="AP68" s="20">
        <v>2285882.7346699997</v>
      </c>
      <c r="AQ68" s="20">
        <v>2313370.8489809996</v>
      </c>
      <c r="AR68" s="20">
        <v>2407226.890732999</v>
      </c>
      <c r="AS68" s="20">
        <v>2458237.434193999</v>
      </c>
      <c r="AT68" s="20">
        <v>2458162.6324349991</v>
      </c>
      <c r="AU68" s="20">
        <v>2398873.9143889993</v>
      </c>
      <c r="AV68" s="20">
        <v>2476438.5710190008</v>
      </c>
      <c r="AW68" s="20">
        <v>2415649.0225769999</v>
      </c>
      <c r="AX68" s="20">
        <v>2416599.3032379998</v>
      </c>
      <c r="AY68" s="20">
        <v>2428804.6720079994</v>
      </c>
      <c r="AZ68" s="20">
        <v>2452166.1141859996</v>
      </c>
      <c r="BA68" s="20">
        <v>2470472.8662740001</v>
      </c>
      <c r="BB68" s="20">
        <v>2475816.1773799993</v>
      </c>
      <c r="BC68" s="20">
        <v>2492428.694405999</v>
      </c>
      <c r="BD68" s="20">
        <v>2494587.2853999995</v>
      </c>
      <c r="BE68" s="20">
        <v>2496065.1165499995</v>
      </c>
      <c r="BF68" s="20">
        <v>2493525.4772839993</v>
      </c>
      <c r="BG68" s="20">
        <v>2563730.3647239991</v>
      </c>
      <c r="BH68" s="20">
        <v>2543553.1178769981</v>
      </c>
      <c r="BI68" s="20">
        <v>2548044.1341469996</v>
      </c>
      <c r="BJ68" s="20">
        <v>2546581.488526999</v>
      </c>
      <c r="BK68" s="20">
        <v>2576092.0404159985</v>
      </c>
      <c r="BL68" s="20">
        <v>2578545.2637860002</v>
      </c>
      <c r="BM68" s="20">
        <v>2578919.899389999</v>
      </c>
      <c r="BN68" s="20">
        <v>2577540.0370939998</v>
      </c>
      <c r="BO68" s="20">
        <v>2584452.1642769994</v>
      </c>
      <c r="BP68" s="20">
        <v>2590465.0883569992</v>
      </c>
      <c r="BQ68" s="20">
        <f>SUM('Capa Final'!$J$39:$J$40)+SUM('Capa Final'!$J$48:$J$49)</f>
        <v>2586176.737447999</v>
      </c>
      <c r="BR68" s="20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52">
        <v>65</v>
      </c>
      <c r="DS68" s="53">
        <v>7.0000000000000007E-2</v>
      </c>
      <c r="DT68" s="53">
        <v>0.09</v>
      </c>
    </row>
    <row r="69" spans="2:124" x14ac:dyDescent="0.35">
      <c r="F69" s="37" t="s">
        <v>62</v>
      </c>
      <c r="G69" s="20" t="s">
        <v>122</v>
      </c>
      <c r="H69" s="20" t="s">
        <v>122</v>
      </c>
      <c r="I69" s="20" t="s">
        <v>122</v>
      </c>
      <c r="J69" s="20" t="s">
        <v>122</v>
      </c>
      <c r="K69" s="20" t="s">
        <v>122</v>
      </c>
      <c r="L69" s="20" t="s">
        <v>122</v>
      </c>
      <c r="M69" s="20" t="s">
        <v>122</v>
      </c>
      <c r="N69" s="20">
        <f>'Capa Final'!J39</f>
        <v>18392.178749000002</v>
      </c>
      <c r="O69" s="20">
        <v>0</v>
      </c>
      <c r="P69" s="20">
        <v>0</v>
      </c>
      <c r="Q69" s="20">
        <v>6210.8901189999997</v>
      </c>
      <c r="R69" s="20">
        <v>0</v>
      </c>
      <c r="S69" s="20">
        <v>68113.045064999998</v>
      </c>
      <c r="T69" s="20">
        <v>63069.137895000007</v>
      </c>
      <c r="U69" s="20">
        <v>99927.650679000013</v>
      </c>
      <c r="V69" s="20">
        <v>87251.215175999998</v>
      </c>
      <c r="W69" s="20">
        <v>175480.941854</v>
      </c>
      <c r="X69" s="20">
        <v>202753.59631500006</v>
      </c>
      <c r="Y69" s="20">
        <v>143219.10708599997</v>
      </c>
      <c r="Z69" s="20">
        <v>82958.966277</v>
      </c>
      <c r="AA69" s="20">
        <v>251043.59544599999</v>
      </c>
      <c r="AB69" s="20">
        <v>65946.884346000006</v>
      </c>
      <c r="AC69" s="20">
        <v>72716.947581999993</v>
      </c>
      <c r="AD69" s="20">
        <v>117900.576963</v>
      </c>
      <c r="AE69" s="20">
        <v>74383.352943999998</v>
      </c>
      <c r="AF69" s="20">
        <v>49376.003043999997</v>
      </c>
      <c r="AG69" s="20">
        <v>116244.56864699999</v>
      </c>
      <c r="AH69" s="20">
        <v>43178.670938999996</v>
      </c>
      <c r="AI69" s="20">
        <v>91037.221892999994</v>
      </c>
      <c r="AJ69" s="20">
        <v>49511.627957000004</v>
      </c>
      <c r="AK69" s="20">
        <v>74310.860681999999</v>
      </c>
      <c r="AL69" s="20">
        <v>53746.584171000002</v>
      </c>
      <c r="AM69" s="20">
        <v>79601.234584999998</v>
      </c>
      <c r="AN69" s="20">
        <v>54440.120867999998</v>
      </c>
      <c r="AO69" s="20">
        <v>68877.349963999994</v>
      </c>
      <c r="AP69" s="20">
        <v>35160.460623999999</v>
      </c>
      <c r="AQ69" s="20">
        <v>57776.410173000011</v>
      </c>
      <c r="AR69" s="20">
        <v>124051.28571199998</v>
      </c>
      <c r="AS69" s="20">
        <v>77678.841471000007</v>
      </c>
      <c r="AT69" s="20">
        <v>42952.141728999995</v>
      </c>
      <c r="AU69" s="20">
        <v>61539.300499000004</v>
      </c>
      <c r="AV69" s="20">
        <v>42225.621847000002</v>
      </c>
      <c r="AW69" s="20">
        <v>34356.118508</v>
      </c>
      <c r="AX69" s="20">
        <v>33092.005046999999</v>
      </c>
      <c r="AY69" s="20">
        <v>36282.653354999995</v>
      </c>
      <c r="AZ69" s="20">
        <v>46815.211012</v>
      </c>
      <c r="BA69" s="20">
        <v>42248.778688999999</v>
      </c>
      <c r="BB69" s="20">
        <v>31510.925003999997</v>
      </c>
      <c r="BC69" s="20">
        <v>30185.599611999998</v>
      </c>
      <c r="BD69" s="20">
        <v>25844.392324</v>
      </c>
      <c r="BE69" s="20">
        <v>25167.842413000002</v>
      </c>
      <c r="BF69" s="20">
        <v>22842.67153</v>
      </c>
      <c r="BG69" s="20">
        <v>83815.452380000002</v>
      </c>
      <c r="BH69" s="20">
        <v>36865.674104999998</v>
      </c>
      <c r="BI69" s="20">
        <v>24754.231264000002</v>
      </c>
      <c r="BJ69" s="20">
        <v>21300.957637</v>
      </c>
      <c r="BK69" s="20">
        <v>45761.293604999999</v>
      </c>
      <c r="BL69" s="20">
        <v>26349.283076</v>
      </c>
      <c r="BM69" s="20">
        <v>23041.944618000001</v>
      </c>
      <c r="BN69" s="20">
        <v>19976.916015999999</v>
      </c>
      <c r="BO69" s="20">
        <v>36055.880459</v>
      </c>
      <c r="BP69" s="20">
        <v>28578.674654000002</v>
      </c>
      <c r="BQ69" s="20">
        <f>'Capa Final'!$J$39+'Capa Final'!$J$48</f>
        <v>18392.178749000002</v>
      </c>
      <c r="BR69" s="20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52">
        <v>66</v>
      </c>
      <c r="DS69" s="53">
        <v>7.0000000000000007E-2</v>
      </c>
      <c r="DT69" s="53">
        <v>0.09</v>
      </c>
    </row>
    <row r="70" spans="2:124" x14ac:dyDescent="0.35">
      <c r="B70" s="42"/>
      <c r="C70" s="77"/>
      <c r="D70" s="42"/>
      <c r="E70" s="43"/>
      <c r="F70" s="37" t="s">
        <v>90</v>
      </c>
      <c r="G70" s="20" t="s">
        <v>122</v>
      </c>
      <c r="H70" s="20" t="s">
        <v>122</v>
      </c>
      <c r="I70" s="20" t="s">
        <v>122</v>
      </c>
      <c r="J70" s="20" t="s">
        <v>122</v>
      </c>
      <c r="K70" s="20" t="s">
        <v>122</v>
      </c>
      <c r="L70" s="20" t="s">
        <v>122</v>
      </c>
      <c r="M70" s="20" t="s">
        <v>122</v>
      </c>
      <c r="N70" s="46">
        <f>N68/$B$11</f>
        <v>1.6496516339118843E-2</v>
      </c>
      <c r="O70" s="46">
        <v>0</v>
      </c>
      <c r="P70" s="46">
        <v>0</v>
      </c>
      <c r="Q70" s="46">
        <v>8.0227101682234684E-5</v>
      </c>
      <c r="R70" s="46">
        <v>8.1439111805236704E-5</v>
      </c>
      <c r="S70" s="46">
        <v>3.4730196890890496E-3</v>
      </c>
      <c r="T70" s="46">
        <v>2.8990173315974052E-3</v>
      </c>
      <c r="U70" s="46">
        <v>7.635114110081432E-3</v>
      </c>
      <c r="V70" s="46">
        <v>3.9955398798302792E-3</v>
      </c>
      <c r="W70" s="46">
        <v>6.2909467454099512E-3</v>
      </c>
      <c r="X70" s="46">
        <f t="shared" ref="X70:AC70" si="268">X68/$B$11</f>
        <v>1.2106343969443463E-2</v>
      </c>
      <c r="Y70" s="46">
        <f t="shared" si="268"/>
        <v>1.4221351996241112E-2</v>
      </c>
      <c r="Z70" s="46">
        <f t="shared" si="268"/>
        <v>1.5956690810638111E-2</v>
      </c>
      <c r="AA70" s="46">
        <f t="shared" si="268"/>
        <v>1.8533366241679301E-2</v>
      </c>
      <c r="AB70" s="46">
        <f t="shared" si="268"/>
        <v>1.9384718211309777E-2</v>
      </c>
      <c r="AC70" s="46">
        <f t="shared" si="268"/>
        <v>2.0506198408671523E-2</v>
      </c>
      <c r="AD70" s="46">
        <f t="shared" ref="AD70:AE70" si="269">AD68/$B$11</f>
        <v>2.2317099249799265E-2</v>
      </c>
      <c r="AE70" s="46">
        <f t="shared" si="269"/>
        <v>2.4979913205675448E-2</v>
      </c>
      <c r="AF70" s="46">
        <f t="shared" ref="AF70:AG70" si="270">AF68/$B$11</f>
        <v>2.6041804295250961E-2</v>
      </c>
      <c r="AG70" s="46">
        <f t="shared" si="270"/>
        <v>2.7176319003726621E-2</v>
      </c>
      <c r="AH70" s="46">
        <f t="shared" ref="AH70:AI70" si="271">AH68/$B$11</f>
        <v>2.7238234818218403E-2</v>
      </c>
      <c r="AI70" s="46">
        <f t="shared" si="271"/>
        <v>2.8018031755638762E-2</v>
      </c>
      <c r="AJ70" s="46">
        <f t="shared" ref="AJ70:AK70" si="272">AJ68/$B$11</f>
        <v>2.8366458280435252E-2</v>
      </c>
      <c r="AK70" s="46">
        <f t="shared" si="272"/>
        <v>2.8778359820004894E-2</v>
      </c>
      <c r="AL70" s="46">
        <f t="shared" ref="AL70:AM70" si="273">AL68/$B$11</f>
        <v>2.959299854667909E-2</v>
      </c>
      <c r="AM70" s="46">
        <f t="shared" si="273"/>
        <v>2.9847401882461797E-2</v>
      </c>
      <c r="AN70" s="46">
        <f t="shared" ref="AN70:AO70" si="274">AN68/$B$11</f>
        <v>2.905313180866545E-2</v>
      </c>
      <c r="AO70" s="46">
        <f t="shared" si="274"/>
        <v>2.9508385749600682E-2</v>
      </c>
      <c r="AP70" s="46">
        <f t="shared" ref="AP70:AQ70" si="275">AP68/$B$11</f>
        <v>2.9527127847105091E-2</v>
      </c>
      <c r="AQ70" s="46">
        <f t="shared" si="275"/>
        <v>2.9882196395997169E-2</v>
      </c>
      <c r="AR70" s="46">
        <f t="shared" ref="AR70:AS70" si="276">AR68/$B$11</f>
        <v>3.109455051285636E-2</v>
      </c>
      <c r="AS70" s="46">
        <f t="shared" si="276"/>
        <v>3.1753462195191935E-2</v>
      </c>
      <c r="AT70" s="46">
        <f t="shared" ref="AT70:AU70" si="277">AT68/$B$11</f>
        <v>3.1752495968417623E-2</v>
      </c>
      <c r="AU70" s="46">
        <f t="shared" si="277"/>
        <v>3.098665372678228E-2</v>
      </c>
      <c r="AV70" s="46">
        <f t="shared" ref="AV70:AW70" si="278">AV68/$B$11</f>
        <v>3.1988569309762301E-2</v>
      </c>
      <c r="AW70" s="46">
        <f t="shared" si="278"/>
        <v>3.1203340592037256E-2</v>
      </c>
      <c r="AX70" s="46">
        <f t="shared" ref="AX70:AY70" si="279">AX68/$B$11</f>
        <v>3.1215615525542112E-2</v>
      </c>
      <c r="AY70" s="46">
        <f t="shared" si="279"/>
        <v>3.1373274305945331E-2</v>
      </c>
      <c r="AZ70" s="46">
        <f t="shared" ref="AZ70:BA70" si="280">AZ68/$B$11</f>
        <v>3.1675037943869715E-2</v>
      </c>
      <c r="BA70" s="46">
        <f t="shared" si="280"/>
        <v>3.191150930837551E-2</v>
      </c>
      <c r="BB70" s="46">
        <f t="shared" ref="BB70:BC70" si="281">BB68/$B$11</f>
        <v>3.1980529747508611E-2</v>
      </c>
      <c r="BC70" s="46">
        <f t="shared" si="281"/>
        <v>3.2195116395655157E-2</v>
      </c>
      <c r="BD70" s="46">
        <f t="shared" ref="BD70:BE70" si="282">BD68/$B$11</f>
        <v>3.2222999274895969E-2</v>
      </c>
      <c r="BE70" s="46">
        <f t="shared" si="282"/>
        <v>3.224208866589607E-2</v>
      </c>
      <c r="BF70" s="46">
        <f t="shared" ref="BF70:BG70" si="283">BF68/$B$11</f>
        <v>3.2209283722687318E-2</v>
      </c>
      <c r="BG70" s="46">
        <f t="shared" si="283"/>
        <v>3.3116131941754751E-2</v>
      </c>
      <c r="BH70" s="46">
        <f t="shared" ref="BH70:BI70" si="284">BH68/$B$11</f>
        <v>3.2855499085039118E-2</v>
      </c>
      <c r="BI70" s="46">
        <f t="shared" si="284"/>
        <v>3.2913510289882007E-2</v>
      </c>
      <c r="BJ70" s="46">
        <f t="shared" ref="BJ70:BK70" si="285">BJ68/$B$11</f>
        <v>3.289461705290106E-2</v>
      </c>
      <c r="BK70" s="46">
        <f t="shared" si="285"/>
        <v>3.3275809764692077E-2</v>
      </c>
      <c r="BL70" s="46">
        <f t="shared" ref="BL70:BM70" si="286">BL68/$B$11</f>
        <v>3.3307498459385333E-2</v>
      </c>
      <c r="BM70" s="46">
        <f t="shared" si="286"/>
        <v>3.3312337689853096E-2</v>
      </c>
      <c r="BN70" s="46">
        <f t="shared" ref="BN70:BO70" si="287">BN68/$B$11</f>
        <v>3.3294513778850399E-2</v>
      </c>
      <c r="BO70" s="46">
        <f t="shared" si="287"/>
        <v>3.338379887643321E-2</v>
      </c>
      <c r="BP70" s="46">
        <f t="shared" ref="BP70:BQ70" si="288">BP68/$B$11</f>
        <v>3.3461468817831463E-2</v>
      </c>
      <c r="BQ70" s="46">
        <f t="shared" si="288"/>
        <v>3.3406075475197208E-2</v>
      </c>
      <c r="BR70" s="46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52">
        <v>67</v>
      </c>
      <c r="DS70" s="53">
        <v>7.0000000000000007E-2</v>
      </c>
      <c r="DT70" s="53">
        <v>0.09</v>
      </c>
    </row>
    <row r="71" spans="2:124" x14ac:dyDescent="0.35">
      <c r="F71" s="37" t="s">
        <v>134</v>
      </c>
      <c r="G71" s="46" t="s">
        <v>122</v>
      </c>
      <c r="H71" s="46" t="s">
        <v>122</v>
      </c>
      <c r="I71" s="46" t="s">
        <v>122</v>
      </c>
      <c r="J71" s="46" t="s">
        <v>122</v>
      </c>
      <c r="K71" s="46" t="s">
        <v>122</v>
      </c>
      <c r="L71" s="46" t="s">
        <v>122</v>
      </c>
      <c r="M71" s="46" t="s">
        <v>122</v>
      </c>
      <c r="N71" s="46" t="s">
        <v>122</v>
      </c>
      <c r="O71" s="46" t="str">
        <f t="shared" ref="O71:AT71" si="289">IF(O70&gt;VLOOKUP(O67,$DR$3:$DT$75,2,0),"Gatilho atingido","Gatilho não atingido")</f>
        <v>Gatilho não atingido</v>
      </c>
      <c r="P71" s="46" t="str">
        <f t="shared" si="289"/>
        <v>Gatilho não atingido</v>
      </c>
      <c r="Q71" s="46" t="str">
        <f t="shared" si="289"/>
        <v>Gatilho não atingido</v>
      </c>
      <c r="R71" s="46" t="str">
        <f t="shared" si="289"/>
        <v>Gatilho não atingido</v>
      </c>
      <c r="S71" s="46" t="str">
        <f t="shared" si="289"/>
        <v>Gatilho não atingido</v>
      </c>
      <c r="T71" s="46" t="str">
        <f t="shared" si="289"/>
        <v>Gatilho não atingido</v>
      </c>
      <c r="U71" s="46" t="str">
        <f t="shared" si="289"/>
        <v>Gatilho não atingido</v>
      </c>
      <c r="V71" s="46" t="str">
        <f t="shared" si="289"/>
        <v>Gatilho não atingido</v>
      </c>
      <c r="W71" s="46" t="str">
        <f t="shared" si="289"/>
        <v>Gatilho não atingido</v>
      </c>
      <c r="X71" s="46" t="str">
        <f t="shared" si="289"/>
        <v>Gatilho não atingido</v>
      </c>
      <c r="Y71" s="46" t="str">
        <f t="shared" si="289"/>
        <v>Gatilho não atingido</v>
      </c>
      <c r="Z71" s="46" t="str">
        <f t="shared" si="289"/>
        <v>Gatilho não atingido</v>
      </c>
      <c r="AA71" s="46" t="str">
        <f t="shared" si="289"/>
        <v>Gatilho não atingido</v>
      </c>
      <c r="AB71" s="46" t="str">
        <f t="shared" si="289"/>
        <v>Gatilho não atingido</v>
      </c>
      <c r="AC71" s="46" t="str">
        <f t="shared" si="289"/>
        <v>Gatilho não atingido</v>
      </c>
      <c r="AD71" s="46" t="str">
        <f t="shared" si="289"/>
        <v>Gatilho não atingido</v>
      </c>
      <c r="AE71" s="46" t="str">
        <f t="shared" si="289"/>
        <v>Gatilho não atingido</v>
      </c>
      <c r="AF71" s="46" t="str">
        <f t="shared" si="289"/>
        <v>Gatilho não atingido</v>
      </c>
      <c r="AG71" s="46" t="str">
        <f t="shared" si="289"/>
        <v>Gatilho não atingido</v>
      </c>
      <c r="AH71" s="46" t="str">
        <f t="shared" si="289"/>
        <v>Gatilho não atingido</v>
      </c>
      <c r="AI71" s="46" t="str">
        <f t="shared" si="289"/>
        <v>Gatilho não atingido</v>
      </c>
      <c r="AJ71" s="46" t="str">
        <f t="shared" si="289"/>
        <v>Gatilho não atingido</v>
      </c>
      <c r="AK71" s="46" t="str">
        <f t="shared" si="289"/>
        <v>Gatilho não atingido</v>
      </c>
      <c r="AL71" s="46" t="str">
        <f t="shared" si="289"/>
        <v>Gatilho não atingido</v>
      </c>
      <c r="AM71" s="46" t="str">
        <f t="shared" si="289"/>
        <v>Gatilho não atingido</v>
      </c>
      <c r="AN71" s="46" t="str">
        <f t="shared" si="289"/>
        <v>Gatilho não atingido</v>
      </c>
      <c r="AO71" s="46" t="str">
        <f t="shared" si="289"/>
        <v>Gatilho não atingido</v>
      </c>
      <c r="AP71" s="46" t="str">
        <f t="shared" si="289"/>
        <v>Gatilho não atingido</v>
      </c>
      <c r="AQ71" s="46" t="str">
        <f t="shared" si="289"/>
        <v>Gatilho não atingido</v>
      </c>
      <c r="AR71" s="46" t="str">
        <f t="shared" si="289"/>
        <v>Gatilho não atingido</v>
      </c>
      <c r="AS71" s="46" t="str">
        <f t="shared" si="289"/>
        <v>Gatilho não atingido</v>
      </c>
      <c r="AT71" s="46" t="str">
        <f t="shared" si="289"/>
        <v>Gatilho não atingido</v>
      </c>
      <c r="AU71" s="46" t="str">
        <f t="shared" ref="AU71:BN71" si="290">IF(AU70&gt;VLOOKUP(AU67,$DR$3:$DT$75,2,0),"Gatilho atingido","Gatilho não atingido")</f>
        <v>Gatilho não atingido</v>
      </c>
      <c r="AV71" s="46" t="str">
        <f t="shared" si="290"/>
        <v>Gatilho não atingido</v>
      </c>
      <c r="AW71" s="46" t="str">
        <f t="shared" si="290"/>
        <v>Gatilho não atingido</v>
      </c>
      <c r="AX71" s="46" t="str">
        <f t="shared" si="290"/>
        <v>Gatilho não atingido</v>
      </c>
      <c r="AY71" s="46" t="str">
        <f t="shared" si="290"/>
        <v>Gatilho não atingido</v>
      </c>
      <c r="AZ71" s="46" t="str">
        <f t="shared" si="290"/>
        <v>Gatilho não atingido</v>
      </c>
      <c r="BA71" s="46" t="str">
        <f t="shared" si="290"/>
        <v>Gatilho não atingido</v>
      </c>
      <c r="BB71" s="46" t="str">
        <f t="shared" si="290"/>
        <v>Gatilho não atingido</v>
      </c>
      <c r="BC71" s="46" t="str">
        <f t="shared" si="290"/>
        <v>Gatilho não atingido</v>
      </c>
      <c r="BD71" s="46" t="str">
        <f t="shared" si="290"/>
        <v>Gatilho não atingido</v>
      </c>
      <c r="BE71" s="46" t="str">
        <f t="shared" si="290"/>
        <v>Gatilho não atingido</v>
      </c>
      <c r="BF71" s="46" t="str">
        <f t="shared" si="290"/>
        <v>Gatilho não atingido</v>
      </c>
      <c r="BG71" s="46" t="str">
        <f t="shared" si="290"/>
        <v>Gatilho não atingido</v>
      </c>
      <c r="BH71" s="46" t="str">
        <f t="shared" si="290"/>
        <v>Gatilho não atingido</v>
      </c>
      <c r="BI71" s="46" t="str">
        <f t="shared" si="290"/>
        <v>Gatilho não atingido</v>
      </c>
      <c r="BJ71" s="46" t="str">
        <f t="shared" si="290"/>
        <v>Gatilho não atingido</v>
      </c>
      <c r="BK71" s="46" t="str">
        <f t="shared" si="290"/>
        <v>Gatilho não atingido</v>
      </c>
      <c r="BL71" s="46" t="str">
        <f t="shared" si="290"/>
        <v>Gatilho não atingido</v>
      </c>
      <c r="BM71" s="46" t="str">
        <f t="shared" si="290"/>
        <v>Gatilho não atingido</v>
      </c>
      <c r="BN71" s="46" t="str">
        <f t="shared" si="290"/>
        <v>Gatilho não atingido</v>
      </c>
      <c r="BO71" s="46" t="str">
        <f t="shared" ref="BO71:BP71" si="291">IF(BO70&gt;VLOOKUP(BO67,$DR$3:$DT$75,2,0),"Gatilho atingido","Gatilho não atingido")</f>
        <v>Gatilho não atingido</v>
      </c>
      <c r="BP71" s="46" t="str">
        <f t="shared" si="291"/>
        <v>Gatilho não atingido</v>
      </c>
      <c r="BQ71" s="46" t="str">
        <f t="shared" ref="BQ71" si="292">IF(BQ70&gt;VLOOKUP(BQ67,$DR$3:$DT$75,2,0),"Gatilho atingido","Gatilho não atingido")</f>
        <v>Gatilho não atingido</v>
      </c>
      <c r="BR71" s="46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52">
        <v>68</v>
      </c>
      <c r="DS71" s="53">
        <v>7.0000000000000007E-2</v>
      </c>
      <c r="DT71" s="53">
        <v>0.09</v>
      </c>
    </row>
    <row r="72" spans="2:124" x14ac:dyDescent="0.35">
      <c r="F72" s="37" t="s">
        <v>139</v>
      </c>
      <c r="G72" s="46" t="s">
        <v>122</v>
      </c>
      <c r="H72" s="46" t="s">
        <v>122</v>
      </c>
      <c r="I72" s="46" t="s">
        <v>122</v>
      </c>
      <c r="J72" s="46" t="s">
        <v>122</v>
      </c>
      <c r="K72" s="46" t="s">
        <v>122</v>
      </c>
      <c r="L72" s="46" t="s">
        <v>122</v>
      </c>
      <c r="M72" s="46" t="s">
        <v>122</v>
      </c>
      <c r="N72" s="46" t="s">
        <v>122</v>
      </c>
      <c r="O72" s="46" t="str">
        <f t="shared" ref="O72:AT72" si="293">IF(O70&gt;VLOOKUP(O67,$DR$3:$DT$75,3,0),"Gatilho atingido","Gatilho não atingido")</f>
        <v>Gatilho não atingido</v>
      </c>
      <c r="P72" s="46" t="str">
        <f t="shared" si="293"/>
        <v>Gatilho não atingido</v>
      </c>
      <c r="Q72" s="46" t="str">
        <f t="shared" si="293"/>
        <v>Gatilho não atingido</v>
      </c>
      <c r="R72" s="46" t="str">
        <f t="shared" si="293"/>
        <v>Gatilho não atingido</v>
      </c>
      <c r="S72" s="46" t="str">
        <f t="shared" si="293"/>
        <v>Gatilho não atingido</v>
      </c>
      <c r="T72" s="46" t="str">
        <f t="shared" si="293"/>
        <v>Gatilho não atingido</v>
      </c>
      <c r="U72" s="46" t="str">
        <f t="shared" si="293"/>
        <v>Gatilho não atingido</v>
      </c>
      <c r="V72" s="46" t="str">
        <f t="shared" si="293"/>
        <v>Gatilho não atingido</v>
      </c>
      <c r="W72" s="46" t="str">
        <f t="shared" si="293"/>
        <v>Gatilho não atingido</v>
      </c>
      <c r="X72" s="46" t="str">
        <f t="shared" si="293"/>
        <v>Gatilho não atingido</v>
      </c>
      <c r="Y72" s="46" t="str">
        <f t="shared" si="293"/>
        <v>Gatilho não atingido</v>
      </c>
      <c r="Z72" s="46" t="str">
        <f t="shared" si="293"/>
        <v>Gatilho não atingido</v>
      </c>
      <c r="AA72" s="46" t="str">
        <f t="shared" si="293"/>
        <v>Gatilho não atingido</v>
      </c>
      <c r="AB72" s="46" t="str">
        <f t="shared" si="293"/>
        <v>Gatilho não atingido</v>
      </c>
      <c r="AC72" s="46" t="str">
        <f t="shared" si="293"/>
        <v>Gatilho não atingido</v>
      </c>
      <c r="AD72" s="46" t="str">
        <f t="shared" si="293"/>
        <v>Gatilho não atingido</v>
      </c>
      <c r="AE72" s="46" t="str">
        <f t="shared" si="293"/>
        <v>Gatilho não atingido</v>
      </c>
      <c r="AF72" s="46" t="str">
        <f t="shared" si="293"/>
        <v>Gatilho não atingido</v>
      </c>
      <c r="AG72" s="46" t="str">
        <f t="shared" si="293"/>
        <v>Gatilho não atingido</v>
      </c>
      <c r="AH72" s="46" t="str">
        <f t="shared" si="293"/>
        <v>Gatilho não atingido</v>
      </c>
      <c r="AI72" s="46" t="str">
        <f t="shared" si="293"/>
        <v>Gatilho não atingido</v>
      </c>
      <c r="AJ72" s="46" t="str">
        <f t="shared" si="293"/>
        <v>Gatilho não atingido</v>
      </c>
      <c r="AK72" s="46" t="str">
        <f t="shared" si="293"/>
        <v>Gatilho não atingido</v>
      </c>
      <c r="AL72" s="46" t="str">
        <f t="shared" si="293"/>
        <v>Gatilho não atingido</v>
      </c>
      <c r="AM72" s="46" t="str">
        <f t="shared" si="293"/>
        <v>Gatilho não atingido</v>
      </c>
      <c r="AN72" s="46" t="str">
        <f t="shared" si="293"/>
        <v>Gatilho não atingido</v>
      </c>
      <c r="AO72" s="46" t="str">
        <f t="shared" si="293"/>
        <v>Gatilho não atingido</v>
      </c>
      <c r="AP72" s="46" t="str">
        <f t="shared" si="293"/>
        <v>Gatilho não atingido</v>
      </c>
      <c r="AQ72" s="46" t="str">
        <f t="shared" si="293"/>
        <v>Gatilho não atingido</v>
      </c>
      <c r="AR72" s="46" t="str">
        <f t="shared" si="293"/>
        <v>Gatilho não atingido</v>
      </c>
      <c r="AS72" s="46" t="str">
        <f t="shared" si="293"/>
        <v>Gatilho não atingido</v>
      </c>
      <c r="AT72" s="46" t="str">
        <f t="shared" si="293"/>
        <v>Gatilho não atingido</v>
      </c>
      <c r="AU72" s="46" t="str">
        <f t="shared" ref="AU72:BN72" si="294">IF(AU70&gt;VLOOKUP(AU67,$DR$3:$DT$75,3,0),"Gatilho atingido","Gatilho não atingido")</f>
        <v>Gatilho não atingido</v>
      </c>
      <c r="AV72" s="46" t="str">
        <f t="shared" si="294"/>
        <v>Gatilho não atingido</v>
      </c>
      <c r="AW72" s="46" t="str">
        <f t="shared" si="294"/>
        <v>Gatilho não atingido</v>
      </c>
      <c r="AX72" s="46" t="str">
        <f t="shared" si="294"/>
        <v>Gatilho não atingido</v>
      </c>
      <c r="AY72" s="46" t="str">
        <f t="shared" si="294"/>
        <v>Gatilho não atingido</v>
      </c>
      <c r="AZ72" s="46" t="str">
        <f t="shared" si="294"/>
        <v>Gatilho não atingido</v>
      </c>
      <c r="BA72" s="46" t="str">
        <f t="shared" si="294"/>
        <v>Gatilho não atingido</v>
      </c>
      <c r="BB72" s="46" t="str">
        <f t="shared" si="294"/>
        <v>Gatilho não atingido</v>
      </c>
      <c r="BC72" s="46" t="str">
        <f t="shared" si="294"/>
        <v>Gatilho não atingido</v>
      </c>
      <c r="BD72" s="46" t="str">
        <f t="shared" si="294"/>
        <v>Gatilho não atingido</v>
      </c>
      <c r="BE72" s="46" t="str">
        <f t="shared" si="294"/>
        <v>Gatilho não atingido</v>
      </c>
      <c r="BF72" s="46" t="str">
        <f t="shared" si="294"/>
        <v>Gatilho não atingido</v>
      </c>
      <c r="BG72" s="46" t="str">
        <f t="shared" si="294"/>
        <v>Gatilho não atingido</v>
      </c>
      <c r="BH72" s="46" t="str">
        <f t="shared" si="294"/>
        <v>Gatilho não atingido</v>
      </c>
      <c r="BI72" s="46" t="str">
        <f t="shared" si="294"/>
        <v>Gatilho não atingido</v>
      </c>
      <c r="BJ72" s="46" t="str">
        <f t="shared" si="294"/>
        <v>Gatilho não atingido</v>
      </c>
      <c r="BK72" s="46" t="str">
        <f t="shared" si="294"/>
        <v>Gatilho não atingido</v>
      </c>
      <c r="BL72" s="46" t="str">
        <f t="shared" si="294"/>
        <v>Gatilho não atingido</v>
      </c>
      <c r="BM72" s="46" t="str">
        <f t="shared" si="294"/>
        <v>Gatilho não atingido</v>
      </c>
      <c r="BN72" s="46" t="str">
        <f t="shared" si="294"/>
        <v>Gatilho não atingido</v>
      </c>
      <c r="BO72" s="46" t="str">
        <f t="shared" ref="BO72:BP72" si="295">IF(BO70&gt;VLOOKUP(BO67,$DR$3:$DT$75,3,0),"Gatilho atingido","Gatilho não atingido")</f>
        <v>Gatilho não atingido</v>
      </c>
      <c r="BP72" s="46" t="str">
        <f t="shared" si="295"/>
        <v>Gatilho não atingido</v>
      </c>
      <c r="BQ72" s="46" t="str">
        <f t="shared" ref="BQ72" si="296">IF(BQ70&gt;VLOOKUP(BQ67,$DR$3:$DT$75,3,0),"Gatilho atingido","Gatilho não atingido")</f>
        <v>Gatilho não atingido</v>
      </c>
      <c r="BR72" s="46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52">
        <v>69</v>
      </c>
      <c r="DS72" s="53">
        <v>7.0000000000000007E-2</v>
      </c>
      <c r="DT72" s="53">
        <v>0.09</v>
      </c>
    </row>
    <row r="73" spans="2:124" x14ac:dyDescent="0.35">
      <c r="DR73" s="52">
        <v>70</v>
      </c>
      <c r="DS73" s="53">
        <v>7.0000000000000007E-2</v>
      </c>
      <c r="DT73" s="53">
        <v>0.09</v>
      </c>
    </row>
    <row r="74" spans="2:124" x14ac:dyDescent="0.35">
      <c r="F74" s="13"/>
      <c r="G74" s="103" t="s">
        <v>116</v>
      </c>
      <c r="H74" s="103"/>
      <c r="I74" s="103"/>
      <c r="J74" s="103"/>
      <c r="K74" s="103"/>
      <c r="L74" s="103"/>
      <c r="M74" s="103"/>
      <c r="N74" s="103"/>
      <c r="O74" s="103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71"/>
      <c r="DR74" s="52">
        <v>71</v>
      </c>
      <c r="DS74" s="53">
        <v>7.0000000000000007E-2</v>
      </c>
      <c r="DT74" s="53">
        <v>0.09</v>
      </c>
    </row>
    <row r="75" spans="2:124" x14ac:dyDescent="0.35">
      <c r="F75" s="37" t="s">
        <v>141</v>
      </c>
      <c r="G75" s="38">
        <v>43770</v>
      </c>
      <c r="H75" s="38">
        <f t="shared" ref="H75" si="297">EDATE(G75,1)</f>
        <v>43800</v>
      </c>
      <c r="I75" s="38">
        <f t="shared" ref="I75" si="298">EDATE(H75,1)</f>
        <v>43831</v>
      </c>
      <c r="J75" s="38">
        <f t="shared" ref="J75" si="299">EDATE(I75,1)</f>
        <v>43862</v>
      </c>
      <c r="K75" s="38">
        <f t="shared" ref="K75" si="300">EDATE(J75,1)</f>
        <v>43891</v>
      </c>
      <c r="L75" s="38">
        <f t="shared" ref="L75" si="301">EDATE(K75,1)</f>
        <v>43922</v>
      </c>
      <c r="M75" s="38">
        <f t="shared" ref="M75" si="302">EDATE(L75,1)</f>
        <v>43952</v>
      </c>
      <c r="N75" s="38">
        <f t="shared" ref="N75" si="303">EDATE(M75,1)</f>
        <v>43983</v>
      </c>
      <c r="O75" s="38">
        <f t="shared" ref="O75" si="304">EDATE(N75,1)</f>
        <v>44013</v>
      </c>
      <c r="P75" s="38">
        <f t="shared" ref="P75:U75" si="305">EDATE(O75,1)</f>
        <v>44044</v>
      </c>
      <c r="Q75" s="38">
        <f t="shared" si="305"/>
        <v>44075</v>
      </c>
      <c r="R75" s="38">
        <f t="shared" si="305"/>
        <v>44105</v>
      </c>
      <c r="S75" s="38">
        <f t="shared" si="305"/>
        <v>44136</v>
      </c>
      <c r="T75" s="38">
        <f t="shared" si="305"/>
        <v>44166</v>
      </c>
      <c r="U75" s="38">
        <f t="shared" si="305"/>
        <v>44197</v>
      </c>
      <c r="V75" s="38">
        <f t="shared" ref="V75:BQ75" si="306">EDATE(U75,1)</f>
        <v>44228</v>
      </c>
      <c r="W75" s="38">
        <f t="shared" si="306"/>
        <v>44256</v>
      </c>
      <c r="X75" s="38">
        <f t="shared" si="306"/>
        <v>44287</v>
      </c>
      <c r="Y75" s="38">
        <f t="shared" si="306"/>
        <v>44317</v>
      </c>
      <c r="Z75" s="38">
        <f t="shared" si="306"/>
        <v>44348</v>
      </c>
      <c r="AA75" s="38">
        <f t="shared" si="306"/>
        <v>44378</v>
      </c>
      <c r="AB75" s="38">
        <f t="shared" si="306"/>
        <v>44409</v>
      </c>
      <c r="AC75" s="38">
        <f t="shared" si="306"/>
        <v>44440</v>
      </c>
      <c r="AD75" s="38">
        <f t="shared" si="306"/>
        <v>44470</v>
      </c>
      <c r="AE75" s="38">
        <f t="shared" si="306"/>
        <v>44501</v>
      </c>
      <c r="AF75" s="38">
        <f t="shared" si="306"/>
        <v>44531</v>
      </c>
      <c r="AG75" s="38">
        <f t="shared" si="306"/>
        <v>44562</v>
      </c>
      <c r="AH75" s="38">
        <f t="shared" si="306"/>
        <v>44593</v>
      </c>
      <c r="AI75" s="38">
        <f t="shared" si="306"/>
        <v>44621</v>
      </c>
      <c r="AJ75" s="38">
        <f t="shared" si="306"/>
        <v>44652</v>
      </c>
      <c r="AK75" s="38">
        <f t="shared" si="306"/>
        <v>44682</v>
      </c>
      <c r="AL75" s="38">
        <f t="shared" si="306"/>
        <v>44713</v>
      </c>
      <c r="AM75" s="38">
        <f t="shared" si="306"/>
        <v>44743</v>
      </c>
      <c r="AN75" s="38">
        <f t="shared" si="306"/>
        <v>44774</v>
      </c>
      <c r="AO75" s="38">
        <f t="shared" si="306"/>
        <v>44805</v>
      </c>
      <c r="AP75" s="38">
        <f t="shared" si="306"/>
        <v>44835</v>
      </c>
      <c r="AQ75" s="38">
        <f t="shared" si="306"/>
        <v>44866</v>
      </c>
      <c r="AR75" s="38">
        <f t="shared" si="306"/>
        <v>44896</v>
      </c>
      <c r="AS75" s="38">
        <f t="shared" si="306"/>
        <v>44927</v>
      </c>
      <c r="AT75" s="38">
        <f t="shared" si="306"/>
        <v>44958</v>
      </c>
      <c r="AU75" s="38">
        <f t="shared" si="306"/>
        <v>44986</v>
      </c>
      <c r="AV75" s="38">
        <f t="shared" si="306"/>
        <v>45017</v>
      </c>
      <c r="AW75" s="38">
        <f t="shared" si="306"/>
        <v>45047</v>
      </c>
      <c r="AX75" s="38">
        <f t="shared" si="306"/>
        <v>45078</v>
      </c>
      <c r="AY75" s="38">
        <f t="shared" si="306"/>
        <v>45108</v>
      </c>
      <c r="AZ75" s="38">
        <f t="shared" si="306"/>
        <v>45139</v>
      </c>
      <c r="BA75" s="38">
        <f t="shared" si="306"/>
        <v>45170</v>
      </c>
      <c r="BB75" s="38">
        <f t="shared" si="306"/>
        <v>45200</v>
      </c>
      <c r="BC75" s="38">
        <f t="shared" si="306"/>
        <v>45231</v>
      </c>
      <c r="BD75" s="38">
        <f t="shared" si="306"/>
        <v>45261</v>
      </c>
      <c r="BE75" s="38">
        <f t="shared" si="306"/>
        <v>45292</v>
      </c>
      <c r="BF75" s="38">
        <f t="shared" si="306"/>
        <v>45323</v>
      </c>
      <c r="BG75" s="38">
        <f t="shared" si="306"/>
        <v>45352</v>
      </c>
      <c r="BH75" s="38">
        <f t="shared" si="306"/>
        <v>45383</v>
      </c>
      <c r="BI75" s="38">
        <f t="shared" si="306"/>
        <v>45413</v>
      </c>
      <c r="BJ75" s="38">
        <f t="shared" si="306"/>
        <v>45444</v>
      </c>
      <c r="BK75" s="38">
        <f t="shared" si="306"/>
        <v>45474</v>
      </c>
      <c r="BL75" s="38">
        <f t="shared" si="306"/>
        <v>45505</v>
      </c>
      <c r="BM75" s="38">
        <f t="shared" si="306"/>
        <v>45536</v>
      </c>
      <c r="BN75" s="38">
        <f t="shared" si="306"/>
        <v>45566</v>
      </c>
      <c r="BO75" s="38">
        <f t="shared" si="306"/>
        <v>45597</v>
      </c>
      <c r="BP75" s="38">
        <f t="shared" si="306"/>
        <v>45627</v>
      </c>
      <c r="BQ75" s="38">
        <f t="shared" si="306"/>
        <v>45658</v>
      </c>
      <c r="BR75" s="43"/>
      <c r="DR75" s="52" t="s">
        <v>137</v>
      </c>
      <c r="DS75" s="53">
        <v>7.0000000000000007E-2</v>
      </c>
      <c r="DT75" s="53">
        <v>0.09</v>
      </c>
    </row>
    <row r="76" spans="2:124" x14ac:dyDescent="0.35">
      <c r="F76" s="37" t="s">
        <v>130</v>
      </c>
      <c r="G76" s="50" t="s">
        <v>122</v>
      </c>
      <c r="H76" s="50" t="s">
        <v>122</v>
      </c>
      <c r="I76" s="50" t="s">
        <v>122</v>
      </c>
      <c r="J76" s="50" t="s">
        <v>122</v>
      </c>
      <c r="K76" s="50" t="s">
        <v>122</v>
      </c>
      <c r="L76" s="50" t="s">
        <v>122</v>
      </c>
      <c r="M76" s="50" t="s">
        <v>122</v>
      </c>
      <c r="N76" s="49">
        <v>0</v>
      </c>
      <c r="O76" s="49">
        <f t="shared" ref="O76" si="307">N76+1</f>
        <v>1</v>
      </c>
      <c r="P76" s="49">
        <f t="shared" ref="P76:U76" si="308">O76+1</f>
        <v>2</v>
      </c>
      <c r="Q76" s="49">
        <f t="shared" si="308"/>
        <v>3</v>
      </c>
      <c r="R76" s="49">
        <f t="shared" si="308"/>
        <v>4</v>
      </c>
      <c r="S76" s="49">
        <f t="shared" si="308"/>
        <v>5</v>
      </c>
      <c r="T76" s="49">
        <f t="shared" si="308"/>
        <v>6</v>
      </c>
      <c r="U76" s="49">
        <f t="shared" si="308"/>
        <v>7</v>
      </c>
      <c r="V76" s="49">
        <f t="shared" ref="V76:BQ76" si="309">U76+1</f>
        <v>8</v>
      </c>
      <c r="W76" s="49">
        <f t="shared" si="309"/>
        <v>9</v>
      </c>
      <c r="X76" s="49">
        <f t="shared" si="309"/>
        <v>10</v>
      </c>
      <c r="Y76" s="49">
        <f t="shared" si="309"/>
        <v>11</v>
      </c>
      <c r="Z76" s="49">
        <f t="shared" si="309"/>
        <v>12</v>
      </c>
      <c r="AA76" s="49">
        <f t="shared" si="309"/>
        <v>13</v>
      </c>
      <c r="AB76" s="49">
        <f t="shared" si="309"/>
        <v>14</v>
      </c>
      <c r="AC76" s="49">
        <f t="shared" si="309"/>
        <v>15</v>
      </c>
      <c r="AD76" s="49">
        <f t="shared" si="309"/>
        <v>16</v>
      </c>
      <c r="AE76" s="49">
        <f t="shared" si="309"/>
        <v>17</v>
      </c>
      <c r="AF76" s="49">
        <f t="shared" si="309"/>
        <v>18</v>
      </c>
      <c r="AG76" s="49">
        <f t="shared" si="309"/>
        <v>19</v>
      </c>
      <c r="AH76" s="49">
        <f t="shared" si="309"/>
        <v>20</v>
      </c>
      <c r="AI76" s="49">
        <f t="shared" si="309"/>
        <v>21</v>
      </c>
      <c r="AJ76" s="49">
        <f t="shared" si="309"/>
        <v>22</v>
      </c>
      <c r="AK76" s="49">
        <f t="shared" si="309"/>
        <v>23</v>
      </c>
      <c r="AL76" s="49">
        <f t="shared" si="309"/>
        <v>24</v>
      </c>
      <c r="AM76" s="49">
        <f t="shared" si="309"/>
        <v>25</v>
      </c>
      <c r="AN76" s="49">
        <f t="shared" si="309"/>
        <v>26</v>
      </c>
      <c r="AO76" s="49">
        <f t="shared" si="309"/>
        <v>27</v>
      </c>
      <c r="AP76" s="49">
        <f t="shared" si="309"/>
        <v>28</v>
      </c>
      <c r="AQ76" s="49">
        <f t="shared" si="309"/>
        <v>29</v>
      </c>
      <c r="AR76" s="49">
        <f t="shared" si="309"/>
        <v>30</v>
      </c>
      <c r="AS76" s="49">
        <f t="shared" si="309"/>
        <v>31</v>
      </c>
      <c r="AT76" s="49">
        <f t="shared" si="309"/>
        <v>32</v>
      </c>
      <c r="AU76" s="49">
        <f t="shared" si="309"/>
        <v>33</v>
      </c>
      <c r="AV76" s="49">
        <f t="shared" si="309"/>
        <v>34</v>
      </c>
      <c r="AW76" s="49">
        <f t="shared" si="309"/>
        <v>35</v>
      </c>
      <c r="AX76" s="49">
        <f t="shared" si="309"/>
        <v>36</v>
      </c>
      <c r="AY76" s="49">
        <f t="shared" si="309"/>
        <v>37</v>
      </c>
      <c r="AZ76" s="49">
        <f t="shared" si="309"/>
        <v>38</v>
      </c>
      <c r="BA76" s="49">
        <f t="shared" si="309"/>
        <v>39</v>
      </c>
      <c r="BB76" s="49">
        <f t="shared" si="309"/>
        <v>40</v>
      </c>
      <c r="BC76" s="49">
        <f t="shared" si="309"/>
        <v>41</v>
      </c>
      <c r="BD76" s="49">
        <f t="shared" si="309"/>
        <v>42</v>
      </c>
      <c r="BE76" s="49">
        <f t="shared" si="309"/>
        <v>43</v>
      </c>
      <c r="BF76" s="49">
        <f t="shared" si="309"/>
        <v>44</v>
      </c>
      <c r="BG76" s="49">
        <f t="shared" si="309"/>
        <v>45</v>
      </c>
      <c r="BH76" s="49">
        <f t="shared" si="309"/>
        <v>46</v>
      </c>
      <c r="BI76" s="49">
        <f t="shared" si="309"/>
        <v>47</v>
      </c>
      <c r="BJ76" s="49">
        <f t="shared" si="309"/>
        <v>48</v>
      </c>
      <c r="BK76" s="49">
        <f t="shared" si="309"/>
        <v>49</v>
      </c>
      <c r="BL76" s="49">
        <f t="shared" si="309"/>
        <v>50</v>
      </c>
      <c r="BM76" s="49">
        <f t="shared" si="309"/>
        <v>51</v>
      </c>
      <c r="BN76" s="49">
        <f t="shared" si="309"/>
        <v>52</v>
      </c>
      <c r="BO76" s="49">
        <f t="shared" si="309"/>
        <v>53</v>
      </c>
      <c r="BP76" s="49">
        <f t="shared" si="309"/>
        <v>54</v>
      </c>
      <c r="BQ76" s="49">
        <f t="shared" si="309"/>
        <v>55</v>
      </c>
      <c r="BR76" s="73"/>
      <c r="DR76" s="52"/>
      <c r="DS76" s="53"/>
      <c r="DT76" s="53"/>
    </row>
    <row r="77" spans="2:124" x14ac:dyDescent="0.35">
      <c r="F77" s="37" t="s">
        <v>60</v>
      </c>
      <c r="G77" s="20" t="s">
        <v>122</v>
      </c>
      <c r="H77" s="20" t="s">
        <v>122</v>
      </c>
      <c r="I77" s="20" t="s">
        <v>122</v>
      </c>
      <c r="J77" s="20" t="s">
        <v>122</v>
      </c>
      <c r="K77" s="20" t="s">
        <v>122</v>
      </c>
      <c r="L77" s="20" t="s">
        <v>122</v>
      </c>
      <c r="M77" s="20" t="s">
        <v>122</v>
      </c>
      <c r="N77" s="20" t="s">
        <v>122</v>
      </c>
      <c r="O77" s="20">
        <v>0</v>
      </c>
      <c r="P77" s="20">
        <v>0</v>
      </c>
      <c r="Q77" s="20">
        <v>0</v>
      </c>
      <c r="R77" s="20">
        <v>49115.991118000005</v>
      </c>
      <c r="S77" s="20">
        <v>320421.88658300007</v>
      </c>
      <c r="T77" s="20">
        <v>535293.28592699999</v>
      </c>
      <c r="U77" s="20">
        <v>985828.48893999995</v>
      </c>
      <c r="V77" s="20">
        <v>595313.47285700007</v>
      </c>
      <c r="W77" s="20">
        <v>955340.73369600007</v>
      </c>
      <c r="X77" s="20">
        <v>1674474.7659199997</v>
      </c>
      <c r="Y77" s="20">
        <v>1988052.5412519998</v>
      </c>
      <c r="Z77" s="20">
        <v>2101264.4387050001</v>
      </c>
      <c r="AA77" s="20">
        <v>2390920.7550620008</v>
      </c>
      <c r="AB77" s="20">
        <v>2631063.1381279994</v>
      </c>
      <c r="AC77" s="20">
        <v>2909662.6972930003</v>
      </c>
      <c r="AD77" s="20">
        <v>3269376.1420489997</v>
      </c>
      <c r="AE77" s="20">
        <v>3416252.6739490009</v>
      </c>
      <c r="AF77" s="20">
        <v>3570813.2915980001</v>
      </c>
      <c r="AG77" s="20">
        <v>3576904.2906849999</v>
      </c>
      <c r="AH77" s="20">
        <v>3690297.5620180015</v>
      </c>
      <c r="AI77" s="20">
        <v>3768914.6429549996</v>
      </c>
      <c r="AJ77" s="20">
        <v>3826563.7175550004</v>
      </c>
      <c r="AK77" s="20">
        <v>3886522.0112060001</v>
      </c>
      <c r="AL77" s="20">
        <v>3976926.9068999989</v>
      </c>
      <c r="AM77" s="20">
        <v>4033214.6444449993</v>
      </c>
      <c r="AN77" s="20">
        <v>3829957.6706640003</v>
      </c>
      <c r="AO77" s="20">
        <v>3924874.8349089995</v>
      </c>
      <c r="AP77" s="20">
        <v>3903323.6536869989</v>
      </c>
      <c r="AQ77" s="20">
        <v>3976712.7844430003</v>
      </c>
      <c r="AR77" s="20">
        <v>4085215.5401939992</v>
      </c>
      <c r="AS77" s="20">
        <v>4162375.9347119979</v>
      </c>
      <c r="AT77" s="20">
        <v>4207186.855672</v>
      </c>
      <c r="AU77" s="20">
        <v>4162777.6325439997</v>
      </c>
      <c r="AV77" s="20">
        <v>4234505.9921229994</v>
      </c>
      <c r="AW77" s="20">
        <v>4213737.5554859992</v>
      </c>
      <c r="AX77" s="20">
        <v>4286554.6705709985</v>
      </c>
      <c r="AY77" s="20">
        <v>4308905.7000549994</v>
      </c>
      <c r="AZ77" s="20">
        <v>4361001.9734059991</v>
      </c>
      <c r="BA77" s="20">
        <v>4396655.7382409982</v>
      </c>
      <c r="BB77" s="20">
        <v>4426159.5980829997</v>
      </c>
      <c r="BC77" s="20">
        <v>4450569.4224989992</v>
      </c>
      <c r="BD77" s="20">
        <v>4476366.0603980012</v>
      </c>
      <c r="BE77" s="20">
        <v>4482928.9554119986</v>
      </c>
      <c r="BF77" s="20">
        <v>4494776.943903001</v>
      </c>
      <c r="BG77" s="20">
        <v>4574907.3152849991</v>
      </c>
      <c r="BH77" s="20">
        <v>4587600.0563829988</v>
      </c>
      <c r="BI77" s="20">
        <v>4600217.6083729984</v>
      </c>
      <c r="BJ77" s="20">
        <v>4595342.6653759992</v>
      </c>
      <c r="BK77" s="20">
        <v>4645039.4548070002</v>
      </c>
      <c r="BL77" s="20">
        <v>4653244.0139239989</v>
      </c>
      <c r="BM77" s="20">
        <v>4633138.4222320002</v>
      </c>
      <c r="BN77" s="20">
        <v>4661997.3358849976</v>
      </c>
      <c r="BO77" s="20">
        <v>4684178.2995520011</v>
      </c>
      <c r="BP77" s="20">
        <v>4716011.108798001</v>
      </c>
      <c r="BQ77" s="20">
        <f>SUM('Capa Final'!$K$39:$K$40)+SUM('Capa Final'!$K$48:$K$49)</f>
        <v>4715370.4159390004</v>
      </c>
      <c r="BR77" s="20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</row>
    <row r="78" spans="2:124" x14ac:dyDescent="0.35">
      <c r="F78" s="37" t="s">
        <v>62</v>
      </c>
      <c r="G78" s="20" t="s">
        <v>122</v>
      </c>
      <c r="H78" s="20" t="s">
        <v>122</v>
      </c>
      <c r="I78" s="20" t="s">
        <v>122</v>
      </c>
      <c r="J78" s="20" t="s">
        <v>122</v>
      </c>
      <c r="K78" s="20" t="s">
        <v>122</v>
      </c>
      <c r="L78" s="20" t="s">
        <v>122</v>
      </c>
      <c r="M78" s="20" t="s">
        <v>122</v>
      </c>
      <c r="N78" s="20" t="s">
        <v>122</v>
      </c>
      <c r="O78" s="20">
        <v>0</v>
      </c>
      <c r="P78" s="20">
        <v>0</v>
      </c>
      <c r="Q78" s="20">
        <v>0</v>
      </c>
      <c r="R78" s="20">
        <v>49115.991118000005</v>
      </c>
      <c r="S78" s="20">
        <v>320421.88658300007</v>
      </c>
      <c r="T78" s="20">
        <v>176652.51278699999</v>
      </c>
      <c r="U78" s="20">
        <v>262592.40845300001</v>
      </c>
      <c r="V78" s="20">
        <v>118095.14430499999</v>
      </c>
      <c r="W78" s="20">
        <v>422305.50376600004</v>
      </c>
      <c r="X78" s="20">
        <v>298061.97908500006</v>
      </c>
      <c r="Y78" s="20">
        <v>302503.08197200007</v>
      </c>
      <c r="Z78" s="20">
        <v>127988.01209400001</v>
      </c>
      <c r="AA78" s="20">
        <v>314414.396053</v>
      </c>
      <c r="AB78" s="20">
        <v>231264.62892399996</v>
      </c>
      <c r="AC78" s="20">
        <v>211296.89431299994</v>
      </c>
      <c r="AD78" s="20">
        <v>349177.71770400001</v>
      </c>
      <c r="AE78" s="20">
        <v>102266.89267299999</v>
      </c>
      <c r="AF78" s="20">
        <v>39067.974412999989</v>
      </c>
      <c r="AG78" s="20">
        <v>71826.126424999995</v>
      </c>
      <c r="AH78" s="20">
        <v>100748.528345</v>
      </c>
      <c r="AI78" s="20">
        <v>74124.393404000002</v>
      </c>
      <c r="AJ78" s="20">
        <v>71127.432421000005</v>
      </c>
      <c r="AK78" s="20">
        <v>54204.575134000013</v>
      </c>
      <c r="AL78" s="20">
        <v>72850.080042999994</v>
      </c>
      <c r="AM78" s="20">
        <v>70543.12649699999</v>
      </c>
      <c r="AN78" s="20">
        <v>40237.001879999996</v>
      </c>
      <c r="AO78" s="20">
        <v>103604.377049</v>
      </c>
      <c r="AP78" s="20">
        <v>7302.7463060000009</v>
      </c>
      <c r="AQ78" s="20">
        <v>62843.166712999999</v>
      </c>
      <c r="AR78" s="20">
        <v>107326.71150400002</v>
      </c>
      <c r="AS78" s="20">
        <v>75858.978610999999</v>
      </c>
      <c r="AT78" s="20">
        <v>37690.675842000004</v>
      </c>
      <c r="AU78" s="20">
        <v>24888.014735000001</v>
      </c>
      <c r="AV78" s="20">
        <v>20798.616327000003</v>
      </c>
      <c r="AW78" s="20">
        <v>19838.270988</v>
      </c>
      <c r="AX78" s="20">
        <v>75210.961192000002</v>
      </c>
      <c r="AY78" s="20">
        <v>16271.444100000002</v>
      </c>
      <c r="AZ78" s="20">
        <v>65650.502248000004</v>
      </c>
      <c r="BA78" s="20">
        <v>34989.285349999998</v>
      </c>
      <c r="BB78" s="20">
        <v>23513.861586000003</v>
      </c>
      <c r="BC78" s="20">
        <v>23411.939450999998</v>
      </c>
      <c r="BD78" s="20">
        <v>28459.483644000004</v>
      </c>
      <c r="BE78" s="20">
        <v>9217.3886439999987</v>
      </c>
      <c r="BF78" s="20">
        <v>10584.737164</v>
      </c>
      <c r="BG78" s="20">
        <v>78170.702695999978</v>
      </c>
      <c r="BH78" s="20">
        <v>12918.063212999999</v>
      </c>
      <c r="BI78" s="20">
        <v>5950.0490720000007</v>
      </c>
      <c r="BJ78" s="20">
        <v>9918.6423679999989</v>
      </c>
      <c r="BK78" s="20">
        <v>34556.141346000004</v>
      </c>
      <c r="BL78" s="20">
        <v>16378.011832</v>
      </c>
      <c r="BM78" s="20">
        <v>13767.763129999999</v>
      </c>
      <c r="BN78" s="20">
        <v>33178.548750999995</v>
      </c>
      <c r="BO78" s="20">
        <v>22343.780413</v>
      </c>
      <c r="BP78" s="20">
        <v>39912.183850000001</v>
      </c>
      <c r="BQ78" s="20">
        <f>'Capa Final'!$K$39+'Capa Final'!$K$48</f>
        <v>9772.027376</v>
      </c>
      <c r="BR78" s="20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</row>
    <row r="79" spans="2:124" x14ac:dyDescent="0.35">
      <c r="F79" s="37" t="s">
        <v>90</v>
      </c>
      <c r="G79" s="20" t="s">
        <v>122</v>
      </c>
      <c r="H79" s="20" t="s">
        <v>122</v>
      </c>
      <c r="I79" s="20" t="s">
        <v>122</v>
      </c>
      <c r="J79" s="20" t="s">
        <v>122</v>
      </c>
      <c r="K79" s="20" t="s">
        <v>122</v>
      </c>
      <c r="L79" s="20" t="s">
        <v>122</v>
      </c>
      <c r="M79" s="20" t="s">
        <v>122</v>
      </c>
      <c r="N79" s="20" t="s">
        <v>122</v>
      </c>
      <c r="O79" s="46">
        <v>0</v>
      </c>
      <c r="P79" s="46">
        <v>0</v>
      </c>
      <c r="Q79" s="46">
        <v>0</v>
      </c>
      <c r="R79" s="46">
        <v>3.6340165855608587E-4</v>
      </c>
      <c r="S79" s="46">
        <v>2.3707522208435841E-3</v>
      </c>
      <c r="T79" s="46">
        <v>3.9605526324911914E-3</v>
      </c>
      <c r="U79" s="46">
        <v>7.2939932551079898E-3</v>
      </c>
      <c r="V79" s="46">
        <v>4.4046327575324815E-3</v>
      </c>
      <c r="W79" s="46">
        <v>7.0684190466042086E-3</v>
      </c>
      <c r="X79" s="46">
        <f t="shared" ref="X79:AC79" si="310">X77/$B$12</f>
        <v>1.2389181064955365E-2</v>
      </c>
      <c r="Y79" s="46">
        <f t="shared" si="310"/>
        <v>1.470929476006951E-2</v>
      </c>
      <c r="Z79" s="46">
        <f t="shared" si="310"/>
        <v>1.554693216422696E-2</v>
      </c>
      <c r="AA79" s="46">
        <f t="shared" si="310"/>
        <v>1.7690054666275056E-2</v>
      </c>
      <c r="AB79" s="46">
        <f t="shared" si="310"/>
        <v>1.9466831196878608E-2</v>
      </c>
      <c r="AC79" s="46">
        <f t="shared" si="310"/>
        <v>2.1528146454272486E-2</v>
      </c>
      <c r="AD79" s="46">
        <f t="shared" ref="AD79:AE79" si="311">AD77/$B$12</f>
        <v>2.4189610866447338E-2</v>
      </c>
      <c r="AE79" s="46">
        <f t="shared" si="311"/>
        <v>2.527632771935974E-2</v>
      </c>
      <c r="AF79" s="46">
        <f t="shared" ref="AF79:AG79" si="312">AF77/$B$12</f>
        <v>2.6419897940026936E-2</v>
      </c>
      <c r="AG79" s="46">
        <f t="shared" si="312"/>
        <v>2.6464964304770782E-2</v>
      </c>
      <c r="AH79" s="46">
        <f t="shared" ref="AH79:AI79" si="313">AH77/$B$12</f>
        <v>2.7303943666350059E-2</v>
      </c>
      <c r="AI79" s="46">
        <f t="shared" si="313"/>
        <v>2.7885619347793714E-2</v>
      </c>
      <c r="AJ79" s="46">
        <f t="shared" ref="AJ79:AK79" si="314">AJ77/$B$12</f>
        <v>2.831215597765694E-2</v>
      </c>
      <c r="AK79" s="46">
        <f t="shared" si="314"/>
        <v>2.8755778163853257E-2</v>
      </c>
      <c r="AL79" s="46">
        <f t="shared" ref="AL79:AM79" si="315">AL77/$B$12</f>
        <v>2.942467007235328E-2</v>
      </c>
      <c r="AM79" s="46">
        <f t="shared" si="315"/>
        <v>2.9841134378877806E-2</v>
      </c>
      <c r="AN79" s="46">
        <f t="shared" ref="AN79:AO79" si="316">AN77/$B$12</f>
        <v>2.8337267314327494E-2</v>
      </c>
      <c r="AO79" s="46">
        <f t="shared" si="316"/>
        <v>2.9039544803327041E-2</v>
      </c>
      <c r="AP79" s="46">
        <f t="shared" ref="AP79:AQ79" si="317">AP77/$B$12</f>
        <v>2.8880090930532287E-2</v>
      </c>
      <c r="AQ79" s="46">
        <f t="shared" si="317"/>
        <v>2.942308581325077E-2</v>
      </c>
      <c r="AR79" s="46">
        <f t="shared" ref="AR79:AS79" si="318">AR77/$B$12</f>
        <v>3.0225881002766321E-2</v>
      </c>
      <c r="AS79" s="46">
        <f t="shared" si="318"/>
        <v>3.0796778885602821E-2</v>
      </c>
      <c r="AT79" s="46">
        <f t="shared" ref="AT79:AU79" si="319">AT77/$B$12</f>
        <v>3.1128327992678104E-2</v>
      </c>
      <c r="AU79" s="46">
        <f t="shared" si="319"/>
        <v>3.0799750986034168E-2</v>
      </c>
      <c r="AV79" s="46">
        <f t="shared" ref="AV79:AW79" si="320">AV77/$B$12</f>
        <v>3.1330458078432905E-2</v>
      </c>
      <c r="AW79" s="46">
        <f t="shared" si="320"/>
        <v>3.1176795612345827E-2</v>
      </c>
      <c r="AX79" s="46">
        <f t="shared" ref="AX79:AY79" si="321">AX77/$B$12</f>
        <v>3.1715558239156796E-2</v>
      </c>
      <c r="AY79" s="46">
        <f t="shared" si="321"/>
        <v>3.1880930066132823E-2</v>
      </c>
      <c r="AZ79" s="46">
        <f t="shared" ref="AZ79:BA79" si="322">AZ77/$B$12</f>
        <v>3.2266382374218416E-2</v>
      </c>
      <c r="BA79" s="46">
        <f t="shared" si="322"/>
        <v>3.2530179092555615E-2</v>
      </c>
      <c r="BB79" s="46">
        <f t="shared" ref="BB79:BC79" si="323">BB77/$B$12</f>
        <v>3.2748473610417037E-2</v>
      </c>
      <c r="BC79" s="46">
        <f t="shared" si="323"/>
        <v>3.2929078144213891E-2</v>
      </c>
      <c r="BD79" s="46">
        <f t="shared" ref="BD79:BE79" si="324">BD77/$B$12</f>
        <v>3.3119943497519011E-2</v>
      </c>
      <c r="BE79" s="46">
        <f t="shared" si="324"/>
        <v>3.3168501347594484E-2</v>
      </c>
      <c r="BF79" s="46">
        <f t="shared" ref="BF79:BG79" si="325">BF77/$B$12</f>
        <v>3.3256162790847039E-2</v>
      </c>
      <c r="BG79" s="46">
        <f t="shared" si="325"/>
        <v>3.3849035075373977E-2</v>
      </c>
      <c r="BH79" s="46">
        <f t="shared" ref="BH79:BI79" si="326">BH77/$B$12</f>
        <v>3.3942946713144954E-2</v>
      </c>
      <c r="BI79" s="46">
        <f t="shared" si="326"/>
        <v>3.4036302038278628E-2</v>
      </c>
      <c r="BJ79" s="46">
        <f t="shared" ref="BJ79:BK79" si="327">BJ77/$B$12</f>
        <v>3.4000233085374469E-2</v>
      </c>
      <c r="BK79" s="46">
        <f t="shared" si="327"/>
        <v>3.4367931981254429E-2</v>
      </c>
      <c r="BL79" s="46">
        <f t="shared" ref="BL79:BM79" si="328">BL77/$B$12</f>
        <v>3.4428636251350002E-2</v>
      </c>
      <c r="BM79" s="46">
        <f t="shared" si="328"/>
        <v>3.4279878072988691E-2</v>
      </c>
      <c r="BN79" s="46">
        <f t="shared" ref="BN79:BO79" si="329">BN77/$B$12</f>
        <v>3.4493400733265067E-2</v>
      </c>
      <c r="BO79" s="46">
        <f t="shared" si="329"/>
        <v>3.4657514269436945E-2</v>
      </c>
      <c r="BP79" s="46">
        <f t="shared" ref="BP79:BQ79" si="330">BP77/$B$12</f>
        <v>3.4893040325476486E-2</v>
      </c>
      <c r="BQ79" s="46">
        <f t="shared" si="330"/>
        <v>3.4888299937625482E-2</v>
      </c>
      <c r="BR79" s="46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</row>
    <row r="80" spans="2:124" x14ac:dyDescent="0.35">
      <c r="F80" s="37" t="s">
        <v>134</v>
      </c>
      <c r="G80" s="46" t="s">
        <v>122</v>
      </c>
      <c r="H80" s="46" t="s">
        <v>122</v>
      </c>
      <c r="I80" s="46" t="s">
        <v>122</v>
      </c>
      <c r="J80" s="46" t="s">
        <v>122</v>
      </c>
      <c r="K80" s="46" t="s">
        <v>122</v>
      </c>
      <c r="L80" s="46" t="s">
        <v>122</v>
      </c>
      <c r="M80" s="46" t="s">
        <v>122</v>
      </c>
      <c r="N80" s="20" t="s">
        <v>122</v>
      </c>
      <c r="O80" s="20" t="s">
        <v>122</v>
      </c>
      <c r="P80" s="46" t="str">
        <f t="shared" ref="P80:AU80" si="331">IF(P79&gt;VLOOKUP(P76,$DR$3:$DT$75,2,0),"Gatilho atingido","Gatilho não atingido")</f>
        <v>Gatilho não atingido</v>
      </c>
      <c r="Q80" s="46" t="str">
        <f t="shared" si="331"/>
        <v>Gatilho não atingido</v>
      </c>
      <c r="R80" s="46" t="str">
        <f t="shared" si="331"/>
        <v>Gatilho não atingido</v>
      </c>
      <c r="S80" s="46" t="str">
        <f t="shared" si="331"/>
        <v>Gatilho não atingido</v>
      </c>
      <c r="T80" s="46" t="str">
        <f t="shared" si="331"/>
        <v>Gatilho não atingido</v>
      </c>
      <c r="U80" s="46" t="str">
        <f t="shared" si="331"/>
        <v>Gatilho não atingido</v>
      </c>
      <c r="V80" s="46" t="str">
        <f t="shared" si="331"/>
        <v>Gatilho não atingido</v>
      </c>
      <c r="W80" s="46" t="str">
        <f t="shared" si="331"/>
        <v>Gatilho não atingido</v>
      </c>
      <c r="X80" s="46" t="str">
        <f t="shared" si="331"/>
        <v>Gatilho não atingido</v>
      </c>
      <c r="Y80" s="46" t="str">
        <f t="shared" si="331"/>
        <v>Gatilho não atingido</v>
      </c>
      <c r="Z80" s="46" t="str">
        <f t="shared" si="331"/>
        <v>Gatilho não atingido</v>
      </c>
      <c r="AA80" s="46" t="str">
        <f t="shared" si="331"/>
        <v>Gatilho não atingido</v>
      </c>
      <c r="AB80" s="46" t="str">
        <f t="shared" si="331"/>
        <v>Gatilho não atingido</v>
      </c>
      <c r="AC80" s="46" t="str">
        <f t="shared" si="331"/>
        <v>Gatilho não atingido</v>
      </c>
      <c r="AD80" s="46" t="str">
        <f t="shared" si="331"/>
        <v>Gatilho não atingido</v>
      </c>
      <c r="AE80" s="46" t="str">
        <f t="shared" si="331"/>
        <v>Gatilho não atingido</v>
      </c>
      <c r="AF80" s="46" t="str">
        <f t="shared" si="331"/>
        <v>Gatilho não atingido</v>
      </c>
      <c r="AG80" s="46" t="str">
        <f t="shared" si="331"/>
        <v>Gatilho não atingido</v>
      </c>
      <c r="AH80" s="46" t="str">
        <f t="shared" si="331"/>
        <v>Gatilho não atingido</v>
      </c>
      <c r="AI80" s="46" t="str">
        <f t="shared" si="331"/>
        <v>Gatilho não atingido</v>
      </c>
      <c r="AJ80" s="46" t="str">
        <f t="shared" si="331"/>
        <v>Gatilho não atingido</v>
      </c>
      <c r="AK80" s="46" t="str">
        <f t="shared" si="331"/>
        <v>Gatilho não atingido</v>
      </c>
      <c r="AL80" s="46" t="str">
        <f t="shared" si="331"/>
        <v>Gatilho não atingido</v>
      </c>
      <c r="AM80" s="46" t="str">
        <f t="shared" si="331"/>
        <v>Gatilho não atingido</v>
      </c>
      <c r="AN80" s="46" t="str">
        <f t="shared" si="331"/>
        <v>Gatilho não atingido</v>
      </c>
      <c r="AO80" s="46" t="str">
        <f t="shared" si="331"/>
        <v>Gatilho não atingido</v>
      </c>
      <c r="AP80" s="46" t="str">
        <f t="shared" si="331"/>
        <v>Gatilho não atingido</v>
      </c>
      <c r="AQ80" s="46" t="str">
        <f t="shared" si="331"/>
        <v>Gatilho não atingido</v>
      </c>
      <c r="AR80" s="46" t="str">
        <f t="shared" si="331"/>
        <v>Gatilho não atingido</v>
      </c>
      <c r="AS80" s="46" t="str">
        <f t="shared" si="331"/>
        <v>Gatilho não atingido</v>
      </c>
      <c r="AT80" s="46" t="str">
        <f t="shared" si="331"/>
        <v>Gatilho não atingido</v>
      </c>
      <c r="AU80" s="46" t="str">
        <f t="shared" si="331"/>
        <v>Gatilho não atingido</v>
      </c>
      <c r="AV80" s="46" t="str">
        <f t="shared" ref="AV80:BN80" si="332">IF(AV79&gt;VLOOKUP(AV76,$DR$3:$DT$75,2,0),"Gatilho atingido","Gatilho não atingido")</f>
        <v>Gatilho não atingido</v>
      </c>
      <c r="AW80" s="46" t="str">
        <f t="shared" si="332"/>
        <v>Gatilho não atingido</v>
      </c>
      <c r="AX80" s="46" t="str">
        <f t="shared" si="332"/>
        <v>Gatilho não atingido</v>
      </c>
      <c r="AY80" s="46" t="str">
        <f t="shared" si="332"/>
        <v>Gatilho não atingido</v>
      </c>
      <c r="AZ80" s="46" t="str">
        <f t="shared" si="332"/>
        <v>Gatilho não atingido</v>
      </c>
      <c r="BA80" s="46" t="str">
        <f t="shared" si="332"/>
        <v>Gatilho não atingido</v>
      </c>
      <c r="BB80" s="46" t="str">
        <f t="shared" si="332"/>
        <v>Gatilho não atingido</v>
      </c>
      <c r="BC80" s="46" t="str">
        <f t="shared" si="332"/>
        <v>Gatilho não atingido</v>
      </c>
      <c r="BD80" s="46" t="str">
        <f t="shared" si="332"/>
        <v>Gatilho não atingido</v>
      </c>
      <c r="BE80" s="46" t="str">
        <f t="shared" si="332"/>
        <v>Gatilho não atingido</v>
      </c>
      <c r="BF80" s="46" t="str">
        <f t="shared" si="332"/>
        <v>Gatilho não atingido</v>
      </c>
      <c r="BG80" s="46" t="str">
        <f t="shared" si="332"/>
        <v>Gatilho não atingido</v>
      </c>
      <c r="BH80" s="46" t="str">
        <f t="shared" si="332"/>
        <v>Gatilho não atingido</v>
      </c>
      <c r="BI80" s="46" t="str">
        <f t="shared" si="332"/>
        <v>Gatilho não atingido</v>
      </c>
      <c r="BJ80" s="46" t="str">
        <f t="shared" si="332"/>
        <v>Gatilho não atingido</v>
      </c>
      <c r="BK80" s="46" t="str">
        <f t="shared" si="332"/>
        <v>Gatilho não atingido</v>
      </c>
      <c r="BL80" s="46" t="str">
        <f t="shared" si="332"/>
        <v>Gatilho não atingido</v>
      </c>
      <c r="BM80" s="46" t="str">
        <f t="shared" si="332"/>
        <v>Gatilho não atingido</v>
      </c>
      <c r="BN80" s="46" t="str">
        <f t="shared" si="332"/>
        <v>Gatilho não atingido</v>
      </c>
      <c r="BO80" s="46" t="str">
        <f t="shared" ref="BO80:BP80" si="333">IF(BO79&gt;VLOOKUP(BO76,$DR$3:$DT$75,2,0),"Gatilho atingido","Gatilho não atingido")</f>
        <v>Gatilho não atingido</v>
      </c>
      <c r="BP80" s="46" t="str">
        <f t="shared" si="333"/>
        <v>Gatilho não atingido</v>
      </c>
      <c r="BQ80" s="46" t="str">
        <f t="shared" ref="BQ80" si="334">IF(BQ79&gt;VLOOKUP(BQ76,$DR$3:$DT$75,2,0),"Gatilho atingido","Gatilho não atingido")</f>
        <v>Gatilho não atingido</v>
      </c>
      <c r="BR80" s="46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</row>
    <row r="81" spans="2:124" x14ac:dyDescent="0.35">
      <c r="F81" s="37" t="s">
        <v>139</v>
      </c>
      <c r="G81" s="46" t="s">
        <v>122</v>
      </c>
      <c r="H81" s="46" t="s">
        <v>122</v>
      </c>
      <c r="I81" s="46" t="s">
        <v>122</v>
      </c>
      <c r="J81" s="46" t="s">
        <v>122</v>
      </c>
      <c r="K81" s="46" t="s">
        <v>122</v>
      </c>
      <c r="L81" s="46" t="s">
        <v>122</v>
      </c>
      <c r="M81" s="46" t="s">
        <v>122</v>
      </c>
      <c r="N81" s="20" t="s">
        <v>122</v>
      </c>
      <c r="O81" s="20" t="s">
        <v>122</v>
      </c>
      <c r="P81" s="46" t="str">
        <f t="shared" ref="P81:AU81" si="335">IF(P79&gt;VLOOKUP(P76,$DR$3:$DT$75,3,0),"Gatilho atingido","Gatilho não atingido")</f>
        <v>Gatilho não atingido</v>
      </c>
      <c r="Q81" s="46" t="str">
        <f t="shared" si="335"/>
        <v>Gatilho não atingido</v>
      </c>
      <c r="R81" s="46" t="str">
        <f t="shared" si="335"/>
        <v>Gatilho não atingido</v>
      </c>
      <c r="S81" s="46" t="str">
        <f t="shared" si="335"/>
        <v>Gatilho não atingido</v>
      </c>
      <c r="T81" s="46" t="str">
        <f t="shared" si="335"/>
        <v>Gatilho não atingido</v>
      </c>
      <c r="U81" s="46" t="str">
        <f t="shared" si="335"/>
        <v>Gatilho não atingido</v>
      </c>
      <c r="V81" s="46" t="str">
        <f t="shared" si="335"/>
        <v>Gatilho não atingido</v>
      </c>
      <c r="W81" s="46" t="str">
        <f t="shared" si="335"/>
        <v>Gatilho não atingido</v>
      </c>
      <c r="X81" s="46" t="str">
        <f t="shared" si="335"/>
        <v>Gatilho não atingido</v>
      </c>
      <c r="Y81" s="46" t="str">
        <f t="shared" si="335"/>
        <v>Gatilho não atingido</v>
      </c>
      <c r="Z81" s="46" t="str">
        <f t="shared" si="335"/>
        <v>Gatilho não atingido</v>
      </c>
      <c r="AA81" s="46" t="str">
        <f t="shared" si="335"/>
        <v>Gatilho não atingido</v>
      </c>
      <c r="AB81" s="46" t="str">
        <f t="shared" si="335"/>
        <v>Gatilho não atingido</v>
      </c>
      <c r="AC81" s="46" t="str">
        <f t="shared" si="335"/>
        <v>Gatilho não atingido</v>
      </c>
      <c r="AD81" s="46" t="str">
        <f t="shared" si="335"/>
        <v>Gatilho não atingido</v>
      </c>
      <c r="AE81" s="46" t="str">
        <f t="shared" si="335"/>
        <v>Gatilho não atingido</v>
      </c>
      <c r="AF81" s="46" t="str">
        <f t="shared" si="335"/>
        <v>Gatilho não atingido</v>
      </c>
      <c r="AG81" s="46" t="str">
        <f t="shared" si="335"/>
        <v>Gatilho não atingido</v>
      </c>
      <c r="AH81" s="46" t="str">
        <f t="shared" si="335"/>
        <v>Gatilho não atingido</v>
      </c>
      <c r="AI81" s="46" t="str">
        <f t="shared" si="335"/>
        <v>Gatilho não atingido</v>
      </c>
      <c r="AJ81" s="46" t="str">
        <f t="shared" si="335"/>
        <v>Gatilho não atingido</v>
      </c>
      <c r="AK81" s="46" t="str">
        <f t="shared" si="335"/>
        <v>Gatilho não atingido</v>
      </c>
      <c r="AL81" s="46" t="str">
        <f t="shared" si="335"/>
        <v>Gatilho não atingido</v>
      </c>
      <c r="AM81" s="46" t="str">
        <f t="shared" si="335"/>
        <v>Gatilho não atingido</v>
      </c>
      <c r="AN81" s="46" t="str">
        <f t="shared" si="335"/>
        <v>Gatilho não atingido</v>
      </c>
      <c r="AO81" s="46" t="str">
        <f t="shared" si="335"/>
        <v>Gatilho não atingido</v>
      </c>
      <c r="AP81" s="46" t="str">
        <f t="shared" si="335"/>
        <v>Gatilho não atingido</v>
      </c>
      <c r="AQ81" s="46" t="str">
        <f t="shared" si="335"/>
        <v>Gatilho não atingido</v>
      </c>
      <c r="AR81" s="46" t="str">
        <f t="shared" si="335"/>
        <v>Gatilho não atingido</v>
      </c>
      <c r="AS81" s="46" t="str">
        <f t="shared" si="335"/>
        <v>Gatilho não atingido</v>
      </c>
      <c r="AT81" s="46" t="str">
        <f t="shared" si="335"/>
        <v>Gatilho não atingido</v>
      </c>
      <c r="AU81" s="46" t="str">
        <f t="shared" si="335"/>
        <v>Gatilho não atingido</v>
      </c>
      <c r="AV81" s="46" t="str">
        <f t="shared" ref="AV81:BN81" si="336">IF(AV79&gt;VLOOKUP(AV76,$DR$3:$DT$75,3,0),"Gatilho atingido","Gatilho não atingido")</f>
        <v>Gatilho não atingido</v>
      </c>
      <c r="AW81" s="46" t="str">
        <f t="shared" si="336"/>
        <v>Gatilho não atingido</v>
      </c>
      <c r="AX81" s="46" t="str">
        <f t="shared" si="336"/>
        <v>Gatilho não atingido</v>
      </c>
      <c r="AY81" s="46" t="str">
        <f t="shared" si="336"/>
        <v>Gatilho não atingido</v>
      </c>
      <c r="AZ81" s="46" t="str">
        <f t="shared" si="336"/>
        <v>Gatilho não atingido</v>
      </c>
      <c r="BA81" s="46" t="str">
        <f t="shared" si="336"/>
        <v>Gatilho não atingido</v>
      </c>
      <c r="BB81" s="46" t="str">
        <f t="shared" si="336"/>
        <v>Gatilho não atingido</v>
      </c>
      <c r="BC81" s="46" t="str">
        <f t="shared" si="336"/>
        <v>Gatilho não atingido</v>
      </c>
      <c r="BD81" s="46" t="str">
        <f t="shared" si="336"/>
        <v>Gatilho não atingido</v>
      </c>
      <c r="BE81" s="46" t="str">
        <f t="shared" si="336"/>
        <v>Gatilho não atingido</v>
      </c>
      <c r="BF81" s="46" t="str">
        <f t="shared" si="336"/>
        <v>Gatilho não atingido</v>
      </c>
      <c r="BG81" s="46" t="str">
        <f t="shared" si="336"/>
        <v>Gatilho não atingido</v>
      </c>
      <c r="BH81" s="46" t="str">
        <f t="shared" si="336"/>
        <v>Gatilho não atingido</v>
      </c>
      <c r="BI81" s="46" t="str">
        <f t="shared" si="336"/>
        <v>Gatilho não atingido</v>
      </c>
      <c r="BJ81" s="46" t="str">
        <f t="shared" si="336"/>
        <v>Gatilho não atingido</v>
      </c>
      <c r="BK81" s="46" t="str">
        <f t="shared" si="336"/>
        <v>Gatilho não atingido</v>
      </c>
      <c r="BL81" s="46" t="str">
        <f t="shared" si="336"/>
        <v>Gatilho não atingido</v>
      </c>
      <c r="BM81" s="46" t="str">
        <f t="shared" si="336"/>
        <v>Gatilho não atingido</v>
      </c>
      <c r="BN81" s="46" t="str">
        <f t="shared" si="336"/>
        <v>Gatilho não atingido</v>
      </c>
      <c r="BO81" s="46" t="str">
        <f t="shared" ref="BO81:BP81" si="337">IF(BO79&gt;VLOOKUP(BO76,$DR$3:$DT$75,3,0),"Gatilho atingido","Gatilho não atingido")</f>
        <v>Gatilho não atingido</v>
      </c>
      <c r="BP81" s="46" t="str">
        <f t="shared" si="337"/>
        <v>Gatilho não atingido</v>
      </c>
      <c r="BQ81" s="46" t="str">
        <f t="shared" ref="BQ81" si="338">IF(BQ79&gt;VLOOKUP(BQ76,$DR$3:$DT$75,3,0),"Gatilho atingido","Gatilho não atingido")</f>
        <v>Gatilho não atingido</v>
      </c>
      <c r="BR81" s="46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</row>
    <row r="82" spans="2:124" x14ac:dyDescent="0.35">
      <c r="B82" s="42"/>
      <c r="C82" s="77"/>
      <c r="D82" s="42"/>
      <c r="E82" s="43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</row>
    <row r="83" spans="2:124" x14ac:dyDescent="0.35">
      <c r="F83" s="13"/>
      <c r="G83" s="103" t="s">
        <v>116</v>
      </c>
      <c r="H83" s="103"/>
      <c r="I83" s="103"/>
      <c r="J83" s="103"/>
      <c r="K83" s="103"/>
      <c r="L83" s="103"/>
      <c r="M83" s="103"/>
      <c r="N83" s="103"/>
      <c r="O83" s="103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71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  <c r="DP83" s="45"/>
      <c r="DQ83" s="45"/>
    </row>
    <row r="84" spans="2:124" x14ac:dyDescent="0.35">
      <c r="F84" s="37" t="s">
        <v>149</v>
      </c>
      <c r="G84" s="38">
        <v>43770</v>
      </c>
      <c r="H84" s="38">
        <f t="shared" ref="H84" si="339">EDATE(G84,1)</f>
        <v>43800</v>
      </c>
      <c r="I84" s="38">
        <f t="shared" ref="I84" si="340">EDATE(H84,1)</f>
        <v>43831</v>
      </c>
      <c r="J84" s="38">
        <f t="shared" ref="J84" si="341">EDATE(I84,1)</f>
        <v>43862</v>
      </c>
      <c r="K84" s="38">
        <f t="shared" ref="K84" si="342">EDATE(J84,1)</f>
        <v>43891</v>
      </c>
      <c r="L84" s="38">
        <f t="shared" ref="L84" si="343">EDATE(K84,1)</f>
        <v>43922</v>
      </c>
      <c r="M84" s="38">
        <f t="shared" ref="M84" si="344">EDATE(L84,1)</f>
        <v>43952</v>
      </c>
      <c r="N84" s="38">
        <f t="shared" ref="N84" si="345">EDATE(M84,1)</f>
        <v>43983</v>
      </c>
      <c r="O84" s="38">
        <f t="shared" ref="O84" si="346">EDATE(N84,1)</f>
        <v>44013</v>
      </c>
      <c r="P84" s="38">
        <f t="shared" ref="P84:U84" si="347">EDATE(O84,1)</f>
        <v>44044</v>
      </c>
      <c r="Q84" s="38">
        <f t="shared" si="347"/>
        <v>44075</v>
      </c>
      <c r="R84" s="38">
        <f t="shared" si="347"/>
        <v>44105</v>
      </c>
      <c r="S84" s="38">
        <f t="shared" si="347"/>
        <v>44136</v>
      </c>
      <c r="T84" s="38">
        <f t="shared" si="347"/>
        <v>44166</v>
      </c>
      <c r="U84" s="38">
        <f t="shared" si="347"/>
        <v>44197</v>
      </c>
      <c r="V84" s="38">
        <f t="shared" ref="V84:BQ84" si="348">EDATE(U84,1)</f>
        <v>44228</v>
      </c>
      <c r="W84" s="38">
        <f t="shared" si="348"/>
        <v>44256</v>
      </c>
      <c r="X84" s="38">
        <f t="shared" si="348"/>
        <v>44287</v>
      </c>
      <c r="Y84" s="38">
        <f t="shared" si="348"/>
        <v>44317</v>
      </c>
      <c r="Z84" s="38">
        <f t="shared" si="348"/>
        <v>44348</v>
      </c>
      <c r="AA84" s="38">
        <f t="shared" si="348"/>
        <v>44378</v>
      </c>
      <c r="AB84" s="38">
        <f t="shared" si="348"/>
        <v>44409</v>
      </c>
      <c r="AC84" s="38">
        <f t="shared" si="348"/>
        <v>44440</v>
      </c>
      <c r="AD84" s="38">
        <f t="shared" si="348"/>
        <v>44470</v>
      </c>
      <c r="AE84" s="38">
        <f t="shared" si="348"/>
        <v>44501</v>
      </c>
      <c r="AF84" s="38">
        <f t="shared" si="348"/>
        <v>44531</v>
      </c>
      <c r="AG84" s="38">
        <f t="shared" si="348"/>
        <v>44562</v>
      </c>
      <c r="AH84" s="38">
        <f t="shared" si="348"/>
        <v>44593</v>
      </c>
      <c r="AI84" s="38">
        <f t="shared" si="348"/>
        <v>44621</v>
      </c>
      <c r="AJ84" s="38">
        <f t="shared" si="348"/>
        <v>44652</v>
      </c>
      <c r="AK84" s="38">
        <f t="shared" si="348"/>
        <v>44682</v>
      </c>
      <c r="AL84" s="38">
        <f t="shared" si="348"/>
        <v>44713</v>
      </c>
      <c r="AM84" s="38">
        <f t="shared" si="348"/>
        <v>44743</v>
      </c>
      <c r="AN84" s="38">
        <f t="shared" si="348"/>
        <v>44774</v>
      </c>
      <c r="AO84" s="38">
        <f t="shared" si="348"/>
        <v>44805</v>
      </c>
      <c r="AP84" s="38">
        <f t="shared" si="348"/>
        <v>44835</v>
      </c>
      <c r="AQ84" s="38">
        <f t="shared" si="348"/>
        <v>44866</v>
      </c>
      <c r="AR84" s="38">
        <f t="shared" si="348"/>
        <v>44896</v>
      </c>
      <c r="AS84" s="38">
        <f t="shared" si="348"/>
        <v>44927</v>
      </c>
      <c r="AT84" s="38">
        <f t="shared" si="348"/>
        <v>44958</v>
      </c>
      <c r="AU84" s="38">
        <f t="shared" si="348"/>
        <v>44986</v>
      </c>
      <c r="AV84" s="38">
        <f t="shared" si="348"/>
        <v>45017</v>
      </c>
      <c r="AW84" s="38">
        <f t="shared" si="348"/>
        <v>45047</v>
      </c>
      <c r="AX84" s="38">
        <f t="shared" si="348"/>
        <v>45078</v>
      </c>
      <c r="AY84" s="38">
        <f t="shared" si="348"/>
        <v>45108</v>
      </c>
      <c r="AZ84" s="38">
        <f t="shared" si="348"/>
        <v>45139</v>
      </c>
      <c r="BA84" s="38">
        <f t="shared" si="348"/>
        <v>45170</v>
      </c>
      <c r="BB84" s="38">
        <f t="shared" si="348"/>
        <v>45200</v>
      </c>
      <c r="BC84" s="38">
        <f t="shared" si="348"/>
        <v>45231</v>
      </c>
      <c r="BD84" s="38">
        <f t="shared" si="348"/>
        <v>45261</v>
      </c>
      <c r="BE84" s="38">
        <f t="shared" si="348"/>
        <v>45292</v>
      </c>
      <c r="BF84" s="38">
        <f t="shared" si="348"/>
        <v>45323</v>
      </c>
      <c r="BG84" s="38">
        <f t="shared" si="348"/>
        <v>45352</v>
      </c>
      <c r="BH84" s="38">
        <f t="shared" si="348"/>
        <v>45383</v>
      </c>
      <c r="BI84" s="38">
        <f t="shared" si="348"/>
        <v>45413</v>
      </c>
      <c r="BJ84" s="38">
        <f t="shared" si="348"/>
        <v>45444</v>
      </c>
      <c r="BK84" s="38">
        <f t="shared" si="348"/>
        <v>45474</v>
      </c>
      <c r="BL84" s="38">
        <f t="shared" si="348"/>
        <v>45505</v>
      </c>
      <c r="BM84" s="38">
        <f t="shared" si="348"/>
        <v>45536</v>
      </c>
      <c r="BN84" s="38">
        <f t="shared" si="348"/>
        <v>45566</v>
      </c>
      <c r="BO84" s="38">
        <f t="shared" si="348"/>
        <v>45597</v>
      </c>
      <c r="BP84" s="38">
        <f t="shared" si="348"/>
        <v>45627</v>
      </c>
      <c r="BQ84" s="38">
        <f t="shared" si="348"/>
        <v>45658</v>
      </c>
      <c r="BR84" s="43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</row>
    <row r="85" spans="2:124" x14ac:dyDescent="0.35">
      <c r="F85" s="37" t="s">
        <v>130</v>
      </c>
      <c r="G85" s="50" t="s">
        <v>122</v>
      </c>
      <c r="H85" s="50" t="s">
        <v>122</v>
      </c>
      <c r="I85" s="50" t="s">
        <v>122</v>
      </c>
      <c r="J85" s="50" t="s">
        <v>122</v>
      </c>
      <c r="K85" s="50" t="s">
        <v>122</v>
      </c>
      <c r="L85" s="50" t="s">
        <v>122</v>
      </c>
      <c r="M85" s="50" t="s">
        <v>122</v>
      </c>
      <c r="N85" s="49">
        <v>0</v>
      </c>
      <c r="O85" s="49">
        <v>0</v>
      </c>
      <c r="P85" s="49">
        <f t="shared" ref="P85:U85" si="349">O85+1</f>
        <v>1</v>
      </c>
      <c r="Q85" s="49">
        <f t="shared" si="349"/>
        <v>2</v>
      </c>
      <c r="R85" s="49">
        <f t="shared" si="349"/>
        <v>3</v>
      </c>
      <c r="S85" s="49">
        <f t="shared" si="349"/>
        <v>4</v>
      </c>
      <c r="T85" s="49">
        <f t="shared" si="349"/>
        <v>5</v>
      </c>
      <c r="U85" s="49">
        <f t="shared" si="349"/>
        <v>6</v>
      </c>
      <c r="V85" s="49">
        <f t="shared" ref="V85:BQ85" si="350">U85+1</f>
        <v>7</v>
      </c>
      <c r="W85" s="49">
        <f t="shared" si="350"/>
        <v>8</v>
      </c>
      <c r="X85" s="49">
        <f t="shared" si="350"/>
        <v>9</v>
      </c>
      <c r="Y85" s="49">
        <f t="shared" si="350"/>
        <v>10</v>
      </c>
      <c r="Z85" s="49">
        <f t="shared" si="350"/>
        <v>11</v>
      </c>
      <c r="AA85" s="49">
        <f t="shared" si="350"/>
        <v>12</v>
      </c>
      <c r="AB85" s="49">
        <f t="shared" si="350"/>
        <v>13</v>
      </c>
      <c r="AC85" s="49">
        <f t="shared" si="350"/>
        <v>14</v>
      </c>
      <c r="AD85" s="49">
        <f t="shared" si="350"/>
        <v>15</v>
      </c>
      <c r="AE85" s="49">
        <f t="shared" si="350"/>
        <v>16</v>
      </c>
      <c r="AF85" s="49">
        <f t="shared" si="350"/>
        <v>17</v>
      </c>
      <c r="AG85" s="49">
        <f t="shared" si="350"/>
        <v>18</v>
      </c>
      <c r="AH85" s="49">
        <f t="shared" si="350"/>
        <v>19</v>
      </c>
      <c r="AI85" s="49">
        <f t="shared" si="350"/>
        <v>20</v>
      </c>
      <c r="AJ85" s="49">
        <f t="shared" si="350"/>
        <v>21</v>
      </c>
      <c r="AK85" s="49">
        <f t="shared" si="350"/>
        <v>22</v>
      </c>
      <c r="AL85" s="49">
        <f t="shared" si="350"/>
        <v>23</v>
      </c>
      <c r="AM85" s="49">
        <f t="shared" si="350"/>
        <v>24</v>
      </c>
      <c r="AN85" s="49">
        <f t="shared" si="350"/>
        <v>25</v>
      </c>
      <c r="AO85" s="49">
        <f t="shared" si="350"/>
        <v>26</v>
      </c>
      <c r="AP85" s="49">
        <f t="shared" si="350"/>
        <v>27</v>
      </c>
      <c r="AQ85" s="49">
        <f t="shared" si="350"/>
        <v>28</v>
      </c>
      <c r="AR85" s="49">
        <f t="shared" si="350"/>
        <v>29</v>
      </c>
      <c r="AS85" s="49">
        <f t="shared" si="350"/>
        <v>30</v>
      </c>
      <c r="AT85" s="49">
        <f t="shared" si="350"/>
        <v>31</v>
      </c>
      <c r="AU85" s="49">
        <f t="shared" si="350"/>
        <v>32</v>
      </c>
      <c r="AV85" s="49">
        <f t="shared" si="350"/>
        <v>33</v>
      </c>
      <c r="AW85" s="49">
        <f t="shared" si="350"/>
        <v>34</v>
      </c>
      <c r="AX85" s="49">
        <f t="shared" si="350"/>
        <v>35</v>
      </c>
      <c r="AY85" s="49">
        <f t="shared" si="350"/>
        <v>36</v>
      </c>
      <c r="AZ85" s="49">
        <f t="shared" si="350"/>
        <v>37</v>
      </c>
      <c r="BA85" s="49">
        <f t="shared" si="350"/>
        <v>38</v>
      </c>
      <c r="BB85" s="49">
        <f t="shared" si="350"/>
        <v>39</v>
      </c>
      <c r="BC85" s="49">
        <f t="shared" si="350"/>
        <v>40</v>
      </c>
      <c r="BD85" s="49">
        <f t="shared" si="350"/>
        <v>41</v>
      </c>
      <c r="BE85" s="49">
        <f t="shared" si="350"/>
        <v>42</v>
      </c>
      <c r="BF85" s="49">
        <f t="shared" si="350"/>
        <v>43</v>
      </c>
      <c r="BG85" s="49">
        <f t="shared" si="350"/>
        <v>44</v>
      </c>
      <c r="BH85" s="49">
        <f t="shared" si="350"/>
        <v>45</v>
      </c>
      <c r="BI85" s="49">
        <f t="shared" si="350"/>
        <v>46</v>
      </c>
      <c r="BJ85" s="49">
        <f t="shared" si="350"/>
        <v>47</v>
      </c>
      <c r="BK85" s="49">
        <f t="shared" si="350"/>
        <v>48</v>
      </c>
      <c r="BL85" s="49">
        <f t="shared" si="350"/>
        <v>49</v>
      </c>
      <c r="BM85" s="49">
        <f t="shared" si="350"/>
        <v>50</v>
      </c>
      <c r="BN85" s="49">
        <f t="shared" si="350"/>
        <v>51</v>
      </c>
      <c r="BO85" s="49">
        <f t="shared" si="350"/>
        <v>52</v>
      </c>
      <c r="BP85" s="49">
        <f t="shared" si="350"/>
        <v>53</v>
      </c>
      <c r="BQ85" s="49">
        <f t="shared" si="350"/>
        <v>54</v>
      </c>
      <c r="BR85" s="73"/>
    </row>
    <row r="86" spans="2:124" x14ac:dyDescent="0.35">
      <c r="F86" s="37" t="s">
        <v>60</v>
      </c>
      <c r="G86" s="20" t="s">
        <v>122</v>
      </c>
      <c r="H86" s="20" t="s">
        <v>122</v>
      </c>
      <c r="I86" s="20" t="s">
        <v>122</v>
      </c>
      <c r="J86" s="20" t="s">
        <v>122</v>
      </c>
      <c r="K86" s="20" t="s">
        <v>122</v>
      </c>
      <c r="L86" s="20" t="s">
        <v>122</v>
      </c>
      <c r="M86" s="20" t="s">
        <v>122</v>
      </c>
      <c r="N86" s="20" t="s">
        <v>122</v>
      </c>
      <c r="O86" s="20" t="s">
        <v>122</v>
      </c>
      <c r="P86" s="20">
        <v>0</v>
      </c>
      <c r="Q86" s="20">
        <v>0</v>
      </c>
      <c r="R86" s="20">
        <v>0</v>
      </c>
      <c r="S86" s="20">
        <v>0</v>
      </c>
      <c r="T86" s="20">
        <v>739726.83548599994</v>
      </c>
      <c r="U86" s="20">
        <v>1461089.4765269998</v>
      </c>
      <c r="V86" s="20">
        <v>998288.89356100024</v>
      </c>
      <c r="W86" s="20">
        <v>2045773.5056569991</v>
      </c>
      <c r="X86" s="20">
        <v>3101929.6602710001</v>
      </c>
      <c r="Y86" s="20">
        <v>4339311.2408949975</v>
      </c>
      <c r="Z86" s="20">
        <v>4742390.112836997</v>
      </c>
      <c r="AA86" s="20">
        <v>5470090.0271559972</v>
      </c>
      <c r="AB86" s="20">
        <v>6015519.6989350002</v>
      </c>
      <c r="AC86" s="20">
        <v>6637311.3094309988</v>
      </c>
      <c r="AD86" s="20">
        <v>7258240.2748099957</v>
      </c>
      <c r="AE86" s="20">
        <v>7805068.5775909927</v>
      </c>
      <c r="AF86" s="20">
        <v>8110599.5586319966</v>
      </c>
      <c r="AG86" s="20">
        <v>8418102.9068799969</v>
      </c>
      <c r="AH86" s="20">
        <v>8476168.7027550004</v>
      </c>
      <c r="AI86" s="20">
        <v>8625372.2769820001</v>
      </c>
      <c r="AJ86" s="20">
        <v>9004816.8991210014</v>
      </c>
      <c r="AK86" s="20">
        <v>9173355.7386210039</v>
      </c>
      <c r="AL86" s="20">
        <v>9417577.6832639966</v>
      </c>
      <c r="AM86" s="20">
        <v>9556098.2286510076</v>
      </c>
      <c r="AN86" s="20">
        <v>8844504.4533620011</v>
      </c>
      <c r="AO86" s="20">
        <v>9004507.7061810065</v>
      </c>
      <c r="AP86" s="20">
        <v>9030793.9693670105</v>
      </c>
      <c r="AQ86" s="20">
        <v>9099492.7823420037</v>
      </c>
      <c r="AR86" s="20">
        <v>9338251.1072270088</v>
      </c>
      <c r="AS86" s="20">
        <v>9492544.9966080002</v>
      </c>
      <c r="AT86" s="20">
        <v>9654261.2094020061</v>
      </c>
      <c r="AU86" s="20">
        <v>9590574.6202870104</v>
      </c>
      <c r="AV86" s="20">
        <v>9755203.161417</v>
      </c>
      <c r="AW86" s="20">
        <v>9769451.9620690029</v>
      </c>
      <c r="AX86" s="20">
        <v>10015567.316166002</v>
      </c>
      <c r="AY86" s="20">
        <v>10170721.693515997</v>
      </c>
      <c r="AZ86" s="20">
        <v>10315251.787259001</v>
      </c>
      <c r="BA86" s="20">
        <v>10456675.308626</v>
      </c>
      <c r="BB86" s="20">
        <v>10548869.126832005</v>
      </c>
      <c r="BC86" s="20">
        <v>10583280.719151009</v>
      </c>
      <c r="BD86" s="20">
        <v>10698269.579481009</v>
      </c>
      <c r="BE86" s="20">
        <v>10718547.130561003</v>
      </c>
      <c r="BF86" s="20">
        <v>10753103.967917006</v>
      </c>
      <c r="BG86" s="20">
        <v>10859374.039943008</v>
      </c>
      <c r="BH86" s="20">
        <v>10979530.047812006</v>
      </c>
      <c r="BI86" s="20">
        <v>11062790.301058006</v>
      </c>
      <c r="BJ86" s="20">
        <v>11072877.417568004</v>
      </c>
      <c r="BK86" s="20">
        <v>11344676.931603005</v>
      </c>
      <c r="BL86" s="20">
        <v>11417792.729224006</v>
      </c>
      <c r="BM86" s="20">
        <v>11528247.103026001</v>
      </c>
      <c r="BN86" s="20">
        <v>11595004.846991006</v>
      </c>
      <c r="BO86" s="20">
        <v>11670898.534185</v>
      </c>
      <c r="BP86" s="20">
        <v>11734863.97822801</v>
      </c>
      <c r="BQ86" s="20">
        <f>SUM('Capa Final'!$L$39:$L$40)+SUM('Capa Final'!$L$48:$L$49)</f>
        <v>11778983.952327002</v>
      </c>
      <c r="BR86" s="20"/>
    </row>
    <row r="87" spans="2:124" x14ac:dyDescent="0.35">
      <c r="F87" s="37" t="s">
        <v>62</v>
      </c>
      <c r="G87" s="20" t="s">
        <v>122</v>
      </c>
      <c r="H87" s="20" t="s">
        <v>122</v>
      </c>
      <c r="I87" s="20" t="s">
        <v>122</v>
      </c>
      <c r="J87" s="20" t="s">
        <v>122</v>
      </c>
      <c r="K87" s="20" t="s">
        <v>122</v>
      </c>
      <c r="L87" s="20" t="s">
        <v>122</v>
      </c>
      <c r="M87" s="20" t="s">
        <v>122</v>
      </c>
      <c r="N87" s="20" t="s">
        <v>122</v>
      </c>
      <c r="O87" s="20" t="s">
        <v>122</v>
      </c>
      <c r="P87" s="20">
        <v>0</v>
      </c>
      <c r="Q87" s="20">
        <v>0</v>
      </c>
      <c r="R87" s="20">
        <v>0</v>
      </c>
      <c r="S87" s="20">
        <v>0</v>
      </c>
      <c r="T87" s="20">
        <v>365767.47616799996</v>
      </c>
      <c r="U87" s="20">
        <v>543793.50220799993</v>
      </c>
      <c r="V87" s="20">
        <v>313104.81215099996</v>
      </c>
      <c r="W87" s="20">
        <v>1081445.547886</v>
      </c>
      <c r="X87" s="20">
        <v>650038.09863599984</v>
      </c>
      <c r="Y87" s="20">
        <v>773910.05393400008</v>
      </c>
      <c r="Z87" s="20">
        <v>428557.59341799992</v>
      </c>
      <c r="AA87" s="20">
        <v>859697.76693600009</v>
      </c>
      <c r="AB87" s="20">
        <v>533054.72069900006</v>
      </c>
      <c r="AC87" s="20">
        <v>575861.77843200008</v>
      </c>
      <c r="AD87" s="20">
        <v>527805.53768800001</v>
      </c>
      <c r="AE87" s="20">
        <v>538179.71420200006</v>
      </c>
      <c r="AF87" s="20">
        <v>281206.02581000002</v>
      </c>
      <c r="AG87" s="20">
        <v>326278.43040000001</v>
      </c>
      <c r="AH87" s="20">
        <v>162977.10605900001</v>
      </c>
      <c r="AI87" s="20">
        <v>151578.89116600002</v>
      </c>
      <c r="AJ87" s="20">
        <v>359368.62435499998</v>
      </c>
      <c r="AK87" s="20">
        <v>191587.959569</v>
      </c>
      <c r="AL87" s="20">
        <v>230684.48850700003</v>
      </c>
      <c r="AM87" s="20">
        <v>354910.63739899994</v>
      </c>
      <c r="AN87" s="20">
        <v>190549.88480300002</v>
      </c>
      <c r="AO87" s="20">
        <v>216809.60824199999</v>
      </c>
      <c r="AP87" s="20">
        <v>57726.06381</v>
      </c>
      <c r="AQ87" s="20">
        <v>78864.161946000007</v>
      </c>
      <c r="AR87" s="20">
        <v>328441.74306599994</v>
      </c>
      <c r="AS87" s="20">
        <v>159973.60065800004</v>
      </c>
      <c r="AT87" s="20">
        <v>131215.21494800001</v>
      </c>
      <c r="AU87" s="20">
        <v>159968.92267300002</v>
      </c>
      <c r="AV87" s="20">
        <v>98238.472096000012</v>
      </c>
      <c r="AW87" s="20">
        <v>98201.339963999999</v>
      </c>
      <c r="AX87" s="20">
        <v>260579.49006700001</v>
      </c>
      <c r="AY87" s="20">
        <v>148019.118563</v>
      </c>
      <c r="AZ87" s="20">
        <v>129094.48422299999</v>
      </c>
      <c r="BA87" s="20">
        <v>118338.327443</v>
      </c>
      <c r="BB87" s="20">
        <v>140005.59408000001</v>
      </c>
      <c r="BC87" s="20">
        <v>106987.75420600001</v>
      </c>
      <c r="BD87" s="20">
        <v>129825.55899800002</v>
      </c>
      <c r="BE87" s="20">
        <v>57085.905063000006</v>
      </c>
      <c r="BF87" s="20">
        <v>74026.055204999997</v>
      </c>
      <c r="BG87" s="20">
        <v>125347.35721100002</v>
      </c>
      <c r="BH87" s="20">
        <v>124701.79983200002</v>
      </c>
      <c r="BI87" s="20">
        <v>75264.825153999991</v>
      </c>
      <c r="BJ87" s="20">
        <v>46649.442018999995</v>
      </c>
      <c r="BK87" s="20">
        <v>194390.36423299997</v>
      </c>
      <c r="BL87" s="20">
        <v>73020.021103999985</v>
      </c>
      <c r="BM87" s="20">
        <v>129434.482239</v>
      </c>
      <c r="BN87" s="20">
        <v>80245.237765999991</v>
      </c>
      <c r="BO87" s="20">
        <v>103021.22799500001</v>
      </c>
      <c r="BP87" s="20">
        <v>90806.948499999999</v>
      </c>
      <c r="BQ87" s="20">
        <f>'Capa Final'!$L$39+'Capa Final'!$L$48</f>
        <v>66702.289170000004</v>
      </c>
      <c r="BR87" s="20"/>
    </row>
    <row r="88" spans="2:124" x14ac:dyDescent="0.35">
      <c r="F88" s="37" t="s">
        <v>90</v>
      </c>
      <c r="G88" s="20" t="s">
        <v>122</v>
      </c>
      <c r="H88" s="20" t="s">
        <v>122</v>
      </c>
      <c r="I88" s="20" t="s">
        <v>122</v>
      </c>
      <c r="J88" s="20" t="s">
        <v>122</v>
      </c>
      <c r="K88" s="20" t="s">
        <v>122</v>
      </c>
      <c r="L88" s="20" t="s">
        <v>122</v>
      </c>
      <c r="M88" s="20" t="s">
        <v>122</v>
      </c>
      <c r="N88" s="20" t="s">
        <v>122</v>
      </c>
      <c r="O88" s="20" t="s">
        <v>122</v>
      </c>
      <c r="P88" s="46">
        <v>0</v>
      </c>
      <c r="Q88" s="46">
        <v>0</v>
      </c>
      <c r="R88" s="46">
        <v>0</v>
      </c>
      <c r="S88" s="46">
        <v>0</v>
      </c>
      <c r="T88" s="46">
        <v>2.622338138094398E-3</v>
      </c>
      <c r="U88" s="46">
        <v>5.1795750453582749E-3</v>
      </c>
      <c r="V88" s="46">
        <v>3.5389429081630437E-3</v>
      </c>
      <c r="W88" s="46">
        <v>7.2522850712355381E-3</v>
      </c>
      <c r="X88" s="46">
        <f t="shared" ref="X88:AC88" si="351">X86/$B$13</f>
        <v>1.0996367928805244E-2</v>
      </c>
      <c r="Y88" s="46">
        <f t="shared" si="351"/>
        <v>1.5382896515555761E-2</v>
      </c>
      <c r="Z88" s="46">
        <f t="shared" si="351"/>
        <v>1.6811814661886252E-2</v>
      </c>
      <c r="AA88" s="46">
        <f t="shared" si="351"/>
        <v>1.9391517258660375E-2</v>
      </c>
      <c r="AB88" s="46">
        <f t="shared" si="351"/>
        <v>2.1325070242465109E-2</v>
      </c>
      <c r="AC88" s="46">
        <f t="shared" si="351"/>
        <v>2.3529326970666033E-2</v>
      </c>
      <c r="AD88" s="46">
        <f t="shared" ref="AD88:AE88" si="352">AD86/$B$13</f>
        <v>2.573052561433976E-2</v>
      </c>
      <c r="AE88" s="46">
        <f t="shared" si="352"/>
        <v>2.7669036757348275E-2</v>
      </c>
      <c r="AF88" s="46">
        <f t="shared" ref="AF88:AG88" si="353">AF86/$B$13</f>
        <v>2.8752146772448417E-2</v>
      </c>
      <c r="AG88" s="46">
        <f t="shared" si="353"/>
        <v>2.9842248846645394E-2</v>
      </c>
      <c r="AH88" s="46">
        <f t="shared" ref="AH88:AI88" si="354">AH86/$B$13</f>
        <v>3.0048092603742277E-2</v>
      </c>
      <c r="AI88" s="46">
        <f t="shared" si="354"/>
        <v>3.0577020586702908E-2</v>
      </c>
      <c r="AJ88" s="46">
        <f t="shared" ref="AJ88:AK88" si="355">AJ86/$B$13</f>
        <v>3.192215510960579E-2</v>
      </c>
      <c r="AK88" s="46">
        <f t="shared" si="355"/>
        <v>3.2519626778023301E-2</v>
      </c>
      <c r="AL88" s="46">
        <f t="shared" ref="AL88:AM88" si="356">AL86/$B$13</f>
        <v>3.3385395719846452E-2</v>
      </c>
      <c r="AM88" s="46">
        <f t="shared" si="356"/>
        <v>3.3876452271606322E-2</v>
      </c>
      <c r="AN88" s="46">
        <f t="shared" ref="AN88:AO88" si="357">AN86/$B$13</f>
        <v>3.13538460793557E-2</v>
      </c>
      <c r="AO88" s="46">
        <f t="shared" si="357"/>
        <v>3.1921059017913991E-2</v>
      </c>
      <c r="AP88" s="46">
        <f t="shared" ref="AP88:AQ88" si="358">AP86/$B$13</f>
        <v>3.2014244052110237E-2</v>
      </c>
      <c r="AQ88" s="46">
        <f t="shared" si="358"/>
        <v>3.2257781948349704E-2</v>
      </c>
      <c r="AR88" s="46">
        <f t="shared" ref="AR88:AS88" si="359">AR86/$B$13</f>
        <v>3.3104182310075302E-2</v>
      </c>
      <c r="AS88" s="46">
        <f t="shared" si="359"/>
        <v>3.3651155505028903E-2</v>
      </c>
      <c r="AT88" s="46">
        <f t="shared" ref="AT88:AU88" si="360">AT86/$B$13</f>
        <v>3.4224440901764977E-2</v>
      </c>
      <c r="AU88" s="46">
        <f t="shared" si="360"/>
        <v>3.3998671383194408E-2</v>
      </c>
      <c r="AV88" s="46">
        <f t="shared" ref="AV88:AW88" si="361">AV86/$B$13</f>
        <v>3.4582281009497041E-2</v>
      </c>
      <c r="AW88" s="46">
        <f t="shared" si="361"/>
        <v>3.4632793133134283E-2</v>
      </c>
      <c r="AX88" s="46">
        <f t="shared" ref="AX88:AY88" si="362">AX86/$B$13</f>
        <v>3.5505274228125439E-2</v>
      </c>
      <c r="AY88" s="46">
        <f t="shared" si="362"/>
        <v>3.6055297860497611E-2</v>
      </c>
      <c r="AZ88" s="46">
        <f t="shared" ref="AZ88:BA88" si="363">AZ86/$B$13</f>
        <v>3.6567658314036695E-2</v>
      </c>
      <c r="BA88" s="46">
        <f t="shared" si="363"/>
        <v>3.7069005941178859E-2</v>
      </c>
      <c r="BB88" s="46">
        <f t="shared" ref="BB88:BC88" si="364">BB86/$B$13</f>
        <v>3.7395833837613503E-2</v>
      </c>
      <c r="BC88" s="46">
        <f t="shared" si="364"/>
        <v>3.7517823235052893E-2</v>
      </c>
      <c r="BD88" s="46">
        <f t="shared" ref="BD88:BE88" si="365">BD86/$B$13</f>
        <v>3.7925459756311793E-2</v>
      </c>
      <c r="BE88" s="46">
        <f t="shared" si="365"/>
        <v>3.7997343853242375E-2</v>
      </c>
      <c r="BF88" s="46">
        <f t="shared" ref="BF88:BG88" si="366">BF86/$B$13</f>
        <v>3.8119848145615427E-2</v>
      </c>
      <c r="BG88" s="46">
        <f t="shared" si="366"/>
        <v>3.8496576485650212E-2</v>
      </c>
      <c r="BH88" s="46">
        <f t="shared" ref="BH88:BI88" si="367">BH86/$B$13</f>
        <v>3.8922530590382705E-2</v>
      </c>
      <c r="BI88" s="46">
        <f t="shared" si="367"/>
        <v>3.921768892045862E-2</v>
      </c>
      <c r="BJ88" s="46">
        <f t="shared" ref="BJ88:BK88" si="368">BJ86/$B$13</f>
        <v>3.9253447837208189E-2</v>
      </c>
      <c r="BK88" s="46">
        <f t="shared" si="368"/>
        <v>4.0216979505085605E-2</v>
      </c>
      <c r="BL88" s="46">
        <f t="shared" ref="BL88:BM88" si="369">BL86/$B$13</f>
        <v>4.0476175650744933E-2</v>
      </c>
      <c r="BM88" s="46">
        <f t="shared" si="369"/>
        <v>4.0867737377378803E-2</v>
      </c>
      <c r="BN88" s="46">
        <f t="shared" ref="BN88:BO88" si="370">BN86/$B$13</f>
        <v>4.110439416690511E-2</v>
      </c>
      <c r="BO88" s="46">
        <f t="shared" si="370"/>
        <v>4.1373437955533734E-2</v>
      </c>
      <c r="BP88" s="46">
        <f t="shared" ref="BP88:BQ88" si="371">BP86/$B$13</f>
        <v>4.160019601727679E-2</v>
      </c>
      <c r="BQ88" s="46">
        <f t="shared" si="371"/>
        <v>4.1756601713516688E-2</v>
      </c>
      <c r="BR88" s="46"/>
      <c r="DS88" s="67"/>
      <c r="DT88" s="67"/>
    </row>
    <row r="89" spans="2:124" x14ac:dyDescent="0.35">
      <c r="F89" s="37" t="s">
        <v>134</v>
      </c>
      <c r="G89" s="46" t="s">
        <v>122</v>
      </c>
      <c r="H89" s="46" t="s">
        <v>122</v>
      </c>
      <c r="I89" s="46" t="s">
        <v>122</v>
      </c>
      <c r="J89" s="46" t="s">
        <v>122</v>
      </c>
      <c r="K89" s="46" t="s">
        <v>122</v>
      </c>
      <c r="L89" s="46" t="s">
        <v>122</v>
      </c>
      <c r="M89" s="46" t="s">
        <v>122</v>
      </c>
      <c r="N89" s="20" t="s">
        <v>122</v>
      </c>
      <c r="O89" s="20" t="s">
        <v>122</v>
      </c>
      <c r="P89" s="20" t="s">
        <v>122</v>
      </c>
      <c r="Q89" s="46" t="str">
        <f t="shared" ref="Q89:AV89" si="372">IF(Q88&gt;VLOOKUP(Q85,$DR$3:$DT$75,2,0),"Gatilho atingido","Gatilho não atingido")</f>
        <v>Gatilho não atingido</v>
      </c>
      <c r="R89" s="46" t="str">
        <f t="shared" si="372"/>
        <v>Gatilho não atingido</v>
      </c>
      <c r="S89" s="46" t="str">
        <f t="shared" si="372"/>
        <v>Gatilho não atingido</v>
      </c>
      <c r="T89" s="46" t="str">
        <f t="shared" si="372"/>
        <v>Gatilho não atingido</v>
      </c>
      <c r="U89" s="46" t="str">
        <f t="shared" si="372"/>
        <v>Gatilho não atingido</v>
      </c>
      <c r="V89" s="46" t="str">
        <f t="shared" si="372"/>
        <v>Gatilho não atingido</v>
      </c>
      <c r="W89" s="46" t="str">
        <f t="shared" si="372"/>
        <v>Gatilho não atingido</v>
      </c>
      <c r="X89" s="46" t="str">
        <f t="shared" si="372"/>
        <v>Gatilho não atingido</v>
      </c>
      <c r="Y89" s="46" t="str">
        <f t="shared" si="372"/>
        <v>Gatilho não atingido</v>
      </c>
      <c r="Z89" s="46" t="str">
        <f t="shared" si="372"/>
        <v>Gatilho não atingido</v>
      </c>
      <c r="AA89" s="46" t="str">
        <f t="shared" si="372"/>
        <v>Gatilho não atingido</v>
      </c>
      <c r="AB89" s="46" t="str">
        <f t="shared" si="372"/>
        <v>Gatilho não atingido</v>
      </c>
      <c r="AC89" s="46" t="str">
        <f t="shared" si="372"/>
        <v>Gatilho não atingido</v>
      </c>
      <c r="AD89" s="46" t="str">
        <f t="shared" si="372"/>
        <v>Gatilho não atingido</v>
      </c>
      <c r="AE89" s="46" t="str">
        <f t="shared" si="372"/>
        <v>Gatilho não atingido</v>
      </c>
      <c r="AF89" s="46" t="str">
        <f t="shared" si="372"/>
        <v>Gatilho não atingido</v>
      </c>
      <c r="AG89" s="46" t="str">
        <f t="shared" si="372"/>
        <v>Gatilho não atingido</v>
      </c>
      <c r="AH89" s="46" t="str">
        <f t="shared" si="372"/>
        <v>Gatilho não atingido</v>
      </c>
      <c r="AI89" s="46" t="str">
        <f t="shared" si="372"/>
        <v>Gatilho não atingido</v>
      </c>
      <c r="AJ89" s="46" t="str">
        <f t="shared" si="372"/>
        <v>Gatilho não atingido</v>
      </c>
      <c r="AK89" s="46" t="str">
        <f t="shared" si="372"/>
        <v>Gatilho não atingido</v>
      </c>
      <c r="AL89" s="46" t="str">
        <f t="shared" si="372"/>
        <v>Gatilho não atingido</v>
      </c>
      <c r="AM89" s="46" t="str">
        <f t="shared" si="372"/>
        <v>Gatilho não atingido</v>
      </c>
      <c r="AN89" s="46" t="str">
        <f t="shared" si="372"/>
        <v>Gatilho não atingido</v>
      </c>
      <c r="AO89" s="46" t="str">
        <f t="shared" si="372"/>
        <v>Gatilho não atingido</v>
      </c>
      <c r="AP89" s="46" t="str">
        <f t="shared" si="372"/>
        <v>Gatilho não atingido</v>
      </c>
      <c r="AQ89" s="46" t="str">
        <f t="shared" si="372"/>
        <v>Gatilho não atingido</v>
      </c>
      <c r="AR89" s="46" t="str">
        <f t="shared" si="372"/>
        <v>Gatilho não atingido</v>
      </c>
      <c r="AS89" s="46" t="str">
        <f t="shared" si="372"/>
        <v>Gatilho não atingido</v>
      </c>
      <c r="AT89" s="46" t="str">
        <f t="shared" si="372"/>
        <v>Gatilho não atingido</v>
      </c>
      <c r="AU89" s="46" t="str">
        <f t="shared" si="372"/>
        <v>Gatilho não atingido</v>
      </c>
      <c r="AV89" s="46" t="str">
        <f t="shared" si="372"/>
        <v>Gatilho não atingido</v>
      </c>
      <c r="AW89" s="46" t="str">
        <f t="shared" ref="AW89:BN89" si="373">IF(AW88&gt;VLOOKUP(AW85,$DR$3:$DT$75,2,0),"Gatilho atingido","Gatilho não atingido")</f>
        <v>Gatilho não atingido</v>
      </c>
      <c r="AX89" s="46" t="str">
        <f t="shared" si="373"/>
        <v>Gatilho não atingido</v>
      </c>
      <c r="AY89" s="46" t="str">
        <f t="shared" si="373"/>
        <v>Gatilho não atingido</v>
      </c>
      <c r="AZ89" s="46" t="str">
        <f t="shared" si="373"/>
        <v>Gatilho não atingido</v>
      </c>
      <c r="BA89" s="46" t="str">
        <f t="shared" si="373"/>
        <v>Gatilho não atingido</v>
      </c>
      <c r="BB89" s="46" t="str">
        <f t="shared" si="373"/>
        <v>Gatilho não atingido</v>
      </c>
      <c r="BC89" s="46" t="str">
        <f t="shared" si="373"/>
        <v>Gatilho não atingido</v>
      </c>
      <c r="BD89" s="46" t="str">
        <f t="shared" si="373"/>
        <v>Gatilho não atingido</v>
      </c>
      <c r="BE89" s="46" t="str">
        <f t="shared" si="373"/>
        <v>Gatilho não atingido</v>
      </c>
      <c r="BF89" s="46" t="str">
        <f t="shared" si="373"/>
        <v>Gatilho não atingido</v>
      </c>
      <c r="BG89" s="46" t="str">
        <f t="shared" si="373"/>
        <v>Gatilho não atingido</v>
      </c>
      <c r="BH89" s="46" t="str">
        <f t="shared" si="373"/>
        <v>Gatilho não atingido</v>
      </c>
      <c r="BI89" s="46" t="str">
        <f t="shared" si="373"/>
        <v>Gatilho não atingido</v>
      </c>
      <c r="BJ89" s="46" t="str">
        <f t="shared" si="373"/>
        <v>Gatilho não atingido</v>
      </c>
      <c r="BK89" s="46" t="str">
        <f t="shared" si="373"/>
        <v>Gatilho não atingido</v>
      </c>
      <c r="BL89" s="46" t="str">
        <f t="shared" si="373"/>
        <v>Gatilho não atingido</v>
      </c>
      <c r="BM89" s="46" t="str">
        <f t="shared" si="373"/>
        <v>Gatilho não atingido</v>
      </c>
      <c r="BN89" s="46" t="str">
        <f t="shared" si="373"/>
        <v>Gatilho não atingido</v>
      </c>
      <c r="BO89" s="46" t="str">
        <f t="shared" ref="BO89:BP89" si="374">IF(BO88&gt;VLOOKUP(BO85,$DR$3:$DT$75,2,0),"Gatilho atingido","Gatilho não atingido")</f>
        <v>Gatilho não atingido</v>
      </c>
      <c r="BP89" s="46" t="str">
        <f t="shared" si="374"/>
        <v>Gatilho não atingido</v>
      </c>
      <c r="BQ89" s="46" t="str">
        <f t="shared" ref="BQ89" si="375">IF(BQ88&gt;VLOOKUP(BQ85,$DR$3:$DT$75,2,0),"Gatilho atingido","Gatilho não atingido")</f>
        <v>Gatilho não atingido</v>
      </c>
      <c r="BR89" s="46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</row>
    <row r="90" spans="2:124" x14ac:dyDescent="0.35">
      <c r="F90" s="37" t="s">
        <v>139</v>
      </c>
      <c r="G90" s="46" t="s">
        <v>122</v>
      </c>
      <c r="H90" s="46" t="s">
        <v>122</v>
      </c>
      <c r="I90" s="46" t="s">
        <v>122</v>
      </c>
      <c r="J90" s="46" t="s">
        <v>122</v>
      </c>
      <c r="K90" s="46" t="s">
        <v>122</v>
      </c>
      <c r="L90" s="46" t="s">
        <v>122</v>
      </c>
      <c r="M90" s="46" t="s">
        <v>122</v>
      </c>
      <c r="N90" s="20" t="s">
        <v>122</v>
      </c>
      <c r="O90" s="20" t="s">
        <v>122</v>
      </c>
      <c r="P90" s="20" t="s">
        <v>122</v>
      </c>
      <c r="Q90" s="46" t="str">
        <f t="shared" ref="Q90:AV90" si="376">IF(Q88&gt;VLOOKUP(Q85,$DR$3:$DT$75,3,0),"Gatilho atingido","Gatilho não atingido")</f>
        <v>Gatilho não atingido</v>
      </c>
      <c r="R90" s="46" t="str">
        <f t="shared" si="376"/>
        <v>Gatilho não atingido</v>
      </c>
      <c r="S90" s="46" t="str">
        <f t="shared" si="376"/>
        <v>Gatilho não atingido</v>
      </c>
      <c r="T90" s="46" t="str">
        <f t="shared" si="376"/>
        <v>Gatilho não atingido</v>
      </c>
      <c r="U90" s="46" t="str">
        <f t="shared" si="376"/>
        <v>Gatilho não atingido</v>
      </c>
      <c r="V90" s="46" t="str">
        <f t="shared" si="376"/>
        <v>Gatilho não atingido</v>
      </c>
      <c r="W90" s="46" t="str">
        <f t="shared" si="376"/>
        <v>Gatilho não atingido</v>
      </c>
      <c r="X90" s="46" t="str">
        <f t="shared" si="376"/>
        <v>Gatilho não atingido</v>
      </c>
      <c r="Y90" s="46" t="str">
        <f t="shared" si="376"/>
        <v>Gatilho não atingido</v>
      </c>
      <c r="Z90" s="46" t="str">
        <f t="shared" si="376"/>
        <v>Gatilho não atingido</v>
      </c>
      <c r="AA90" s="46" t="str">
        <f t="shared" si="376"/>
        <v>Gatilho não atingido</v>
      </c>
      <c r="AB90" s="46" t="str">
        <f t="shared" si="376"/>
        <v>Gatilho não atingido</v>
      </c>
      <c r="AC90" s="46" t="str">
        <f t="shared" si="376"/>
        <v>Gatilho não atingido</v>
      </c>
      <c r="AD90" s="46" t="str">
        <f t="shared" si="376"/>
        <v>Gatilho não atingido</v>
      </c>
      <c r="AE90" s="46" t="str">
        <f t="shared" si="376"/>
        <v>Gatilho não atingido</v>
      </c>
      <c r="AF90" s="46" t="str">
        <f t="shared" si="376"/>
        <v>Gatilho não atingido</v>
      </c>
      <c r="AG90" s="46" t="str">
        <f t="shared" si="376"/>
        <v>Gatilho não atingido</v>
      </c>
      <c r="AH90" s="46" t="str">
        <f t="shared" si="376"/>
        <v>Gatilho não atingido</v>
      </c>
      <c r="AI90" s="46" t="str">
        <f t="shared" si="376"/>
        <v>Gatilho não atingido</v>
      </c>
      <c r="AJ90" s="46" t="str">
        <f t="shared" si="376"/>
        <v>Gatilho não atingido</v>
      </c>
      <c r="AK90" s="46" t="str">
        <f t="shared" si="376"/>
        <v>Gatilho não atingido</v>
      </c>
      <c r="AL90" s="46" t="str">
        <f t="shared" si="376"/>
        <v>Gatilho não atingido</v>
      </c>
      <c r="AM90" s="46" t="str">
        <f t="shared" si="376"/>
        <v>Gatilho não atingido</v>
      </c>
      <c r="AN90" s="46" t="str">
        <f t="shared" si="376"/>
        <v>Gatilho não atingido</v>
      </c>
      <c r="AO90" s="46" t="str">
        <f t="shared" si="376"/>
        <v>Gatilho não atingido</v>
      </c>
      <c r="AP90" s="46" t="str">
        <f t="shared" si="376"/>
        <v>Gatilho não atingido</v>
      </c>
      <c r="AQ90" s="46" t="str">
        <f t="shared" si="376"/>
        <v>Gatilho não atingido</v>
      </c>
      <c r="AR90" s="46" t="str">
        <f t="shared" si="376"/>
        <v>Gatilho não atingido</v>
      </c>
      <c r="AS90" s="46" t="str">
        <f t="shared" si="376"/>
        <v>Gatilho não atingido</v>
      </c>
      <c r="AT90" s="46" t="str">
        <f t="shared" si="376"/>
        <v>Gatilho não atingido</v>
      </c>
      <c r="AU90" s="46" t="str">
        <f t="shared" si="376"/>
        <v>Gatilho não atingido</v>
      </c>
      <c r="AV90" s="46" t="str">
        <f t="shared" si="376"/>
        <v>Gatilho não atingido</v>
      </c>
      <c r="AW90" s="46" t="str">
        <f t="shared" ref="AW90:BN90" si="377">IF(AW88&gt;VLOOKUP(AW85,$DR$3:$DT$75,3,0),"Gatilho atingido","Gatilho não atingido")</f>
        <v>Gatilho não atingido</v>
      </c>
      <c r="AX90" s="46" t="str">
        <f t="shared" si="377"/>
        <v>Gatilho não atingido</v>
      </c>
      <c r="AY90" s="46" t="str">
        <f t="shared" si="377"/>
        <v>Gatilho não atingido</v>
      </c>
      <c r="AZ90" s="46" t="str">
        <f t="shared" si="377"/>
        <v>Gatilho não atingido</v>
      </c>
      <c r="BA90" s="46" t="str">
        <f t="shared" si="377"/>
        <v>Gatilho não atingido</v>
      </c>
      <c r="BB90" s="46" t="str">
        <f t="shared" si="377"/>
        <v>Gatilho não atingido</v>
      </c>
      <c r="BC90" s="46" t="str">
        <f t="shared" si="377"/>
        <v>Gatilho não atingido</v>
      </c>
      <c r="BD90" s="46" t="str">
        <f t="shared" si="377"/>
        <v>Gatilho não atingido</v>
      </c>
      <c r="BE90" s="46" t="str">
        <f t="shared" si="377"/>
        <v>Gatilho não atingido</v>
      </c>
      <c r="BF90" s="46" t="str">
        <f t="shared" si="377"/>
        <v>Gatilho não atingido</v>
      </c>
      <c r="BG90" s="46" t="str">
        <f t="shared" si="377"/>
        <v>Gatilho não atingido</v>
      </c>
      <c r="BH90" s="46" t="str">
        <f t="shared" si="377"/>
        <v>Gatilho não atingido</v>
      </c>
      <c r="BI90" s="46" t="str">
        <f t="shared" si="377"/>
        <v>Gatilho não atingido</v>
      </c>
      <c r="BJ90" s="46" t="str">
        <f t="shared" si="377"/>
        <v>Gatilho não atingido</v>
      </c>
      <c r="BK90" s="46" t="str">
        <f t="shared" si="377"/>
        <v>Gatilho não atingido</v>
      </c>
      <c r="BL90" s="46" t="str">
        <f t="shared" si="377"/>
        <v>Gatilho não atingido</v>
      </c>
      <c r="BM90" s="46" t="str">
        <f t="shared" si="377"/>
        <v>Gatilho não atingido</v>
      </c>
      <c r="BN90" s="46" t="str">
        <f t="shared" si="377"/>
        <v>Gatilho não atingido</v>
      </c>
      <c r="BO90" s="46" t="str">
        <f t="shared" ref="BO90:BP90" si="378">IF(BO88&gt;VLOOKUP(BO85,$DR$3:$DT$75,3,0),"Gatilho atingido","Gatilho não atingido")</f>
        <v>Gatilho não atingido</v>
      </c>
      <c r="BP90" s="46" t="str">
        <f t="shared" si="378"/>
        <v>Gatilho não atingido</v>
      </c>
      <c r="BQ90" s="46" t="str">
        <f t="shared" ref="BQ90" si="379">IF(BQ88&gt;VLOOKUP(BQ85,$DR$3:$DT$75,3,0),"Gatilho atingido","Gatilho não atingido")</f>
        <v>Gatilho não atingido</v>
      </c>
      <c r="BR90" s="46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</row>
    <row r="91" spans="2:124" x14ac:dyDescent="0.35"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</row>
    <row r="92" spans="2:124" x14ac:dyDescent="0.35">
      <c r="F92" s="13"/>
      <c r="G92" s="103" t="s">
        <v>116</v>
      </c>
      <c r="H92" s="103"/>
      <c r="I92" s="103"/>
      <c r="J92" s="103"/>
      <c r="K92" s="103"/>
      <c r="L92" s="103"/>
      <c r="M92" s="103"/>
      <c r="N92" s="103"/>
      <c r="O92" s="103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71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</row>
    <row r="93" spans="2:124" x14ac:dyDescent="0.35">
      <c r="F93" s="37" t="s">
        <v>169</v>
      </c>
      <c r="G93" s="38">
        <v>43770</v>
      </c>
      <c r="H93" s="38">
        <f t="shared" ref="H93" si="380">EDATE(G93,1)</f>
        <v>43800</v>
      </c>
      <c r="I93" s="38">
        <f t="shared" ref="I93" si="381">EDATE(H93,1)</f>
        <v>43831</v>
      </c>
      <c r="J93" s="38">
        <f t="shared" ref="J93" si="382">EDATE(I93,1)</f>
        <v>43862</v>
      </c>
      <c r="K93" s="38">
        <f t="shared" ref="K93" si="383">EDATE(J93,1)</f>
        <v>43891</v>
      </c>
      <c r="L93" s="38">
        <f t="shared" ref="L93" si="384">EDATE(K93,1)</f>
        <v>43922</v>
      </c>
      <c r="M93" s="38">
        <f t="shared" ref="M93" si="385">EDATE(L93,1)</f>
        <v>43952</v>
      </c>
      <c r="N93" s="38">
        <f t="shared" ref="N93" si="386">EDATE(M93,1)</f>
        <v>43983</v>
      </c>
      <c r="O93" s="38">
        <f t="shared" ref="O93" si="387">EDATE(N93,1)</f>
        <v>44013</v>
      </c>
      <c r="P93" s="38">
        <f t="shared" ref="P93:U93" si="388">EDATE(O93,1)</f>
        <v>44044</v>
      </c>
      <c r="Q93" s="38">
        <f t="shared" si="388"/>
        <v>44075</v>
      </c>
      <c r="R93" s="38">
        <f t="shared" si="388"/>
        <v>44105</v>
      </c>
      <c r="S93" s="38">
        <f t="shared" si="388"/>
        <v>44136</v>
      </c>
      <c r="T93" s="38">
        <f t="shared" si="388"/>
        <v>44166</v>
      </c>
      <c r="U93" s="38">
        <f t="shared" si="388"/>
        <v>44197</v>
      </c>
      <c r="V93" s="38">
        <f t="shared" ref="V93:BQ93" si="389">EDATE(U93,1)</f>
        <v>44228</v>
      </c>
      <c r="W93" s="38">
        <f t="shared" si="389"/>
        <v>44256</v>
      </c>
      <c r="X93" s="38">
        <f t="shared" si="389"/>
        <v>44287</v>
      </c>
      <c r="Y93" s="38">
        <f t="shared" si="389"/>
        <v>44317</v>
      </c>
      <c r="Z93" s="38">
        <f t="shared" si="389"/>
        <v>44348</v>
      </c>
      <c r="AA93" s="38">
        <f t="shared" si="389"/>
        <v>44378</v>
      </c>
      <c r="AB93" s="38">
        <f t="shared" si="389"/>
        <v>44409</v>
      </c>
      <c r="AC93" s="38">
        <f t="shared" si="389"/>
        <v>44440</v>
      </c>
      <c r="AD93" s="38">
        <f t="shared" si="389"/>
        <v>44470</v>
      </c>
      <c r="AE93" s="38">
        <f t="shared" si="389"/>
        <v>44501</v>
      </c>
      <c r="AF93" s="38">
        <f t="shared" si="389"/>
        <v>44531</v>
      </c>
      <c r="AG93" s="38">
        <f t="shared" si="389"/>
        <v>44562</v>
      </c>
      <c r="AH93" s="38">
        <f t="shared" si="389"/>
        <v>44593</v>
      </c>
      <c r="AI93" s="38">
        <f t="shared" si="389"/>
        <v>44621</v>
      </c>
      <c r="AJ93" s="38">
        <f t="shared" si="389"/>
        <v>44652</v>
      </c>
      <c r="AK93" s="38">
        <f t="shared" si="389"/>
        <v>44682</v>
      </c>
      <c r="AL93" s="38">
        <f t="shared" si="389"/>
        <v>44713</v>
      </c>
      <c r="AM93" s="38">
        <f t="shared" si="389"/>
        <v>44743</v>
      </c>
      <c r="AN93" s="38">
        <f t="shared" si="389"/>
        <v>44774</v>
      </c>
      <c r="AO93" s="38">
        <f t="shared" si="389"/>
        <v>44805</v>
      </c>
      <c r="AP93" s="38">
        <f t="shared" si="389"/>
        <v>44835</v>
      </c>
      <c r="AQ93" s="38">
        <f t="shared" si="389"/>
        <v>44866</v>
      </c>
      <c r="AR93" s="38">
        <f t="shared" si="389"/>
        <v>44896</v>
      </c>
      <c r="AS93" s="38">
        <f t="shared" si="389"/>
        <v>44927</v>
      </c>
      <c r="AT93" s="38">
        <f t="shared" si="389"/>
        <v>44958</v>
      </c>
      <c r="AU93" s="38">
        <f t="shared" si="389"/>
        <v>44986</v>
      </c>
      <c r="AV93" s="38">
        <f t="shared" si="389"/>
        <v>45017</v>
      </c>
      <c r="AW93" s="38">
        <f t="shared" si="389"/>
        <v>45047</v>
      </c>
      <c r="AX93" s="38">
        <f t="shared" si="389"/>
        <v>45078</v>
      </c>
      <c r="AY93" s="38">
        <f t="shared" si="389"/>
        <v>45108</v>
      </c>
      <c r="AZ93" s="38">
        <f t="shared" si="389"/>
        <v>45139</v>
      </c>
      <c r="BA93" s="38">
        <f t="shared" si="389"/>
        <v>45170</v>
      </c>
      <c r="BB93" s="38">
        <f t="shared" si="389"/>
        <v>45200</v>
      </c>
      <c r="BC93" s="38">
        <f t="shared" si="389"/>
        <v>45231</v>
      </c>
      <c r="BD93" s="38">
        <f t="shared" si="389"/>
        <v>45261</v>
      </c>
      <c r="BE93" s="38">
        <f t="shared" si="389"/>
        <v>45292</v>
      </c>
      <c r="BF93" s="38">
        <f t="shared" si="389"/>
        <v>45323</v>
      </c>
      <c r="BG93" s="38">
        <f t="shared" si="389"/>
        <v>45352</v>
      </c>
      <c r="BH93" s="38">
        <f t="shared" si="389"/>
        <v>45383</v>
      </c>
      <c r="BI93" s="38">
        <f t="shared" si="389"/>
        <v>45413</v>
      </c>
      <c r="BJ93" s="38">
        <f t="shared" si="389"/>
        <v>45444</v>
      </c>
      <c r="BK93" s="38">
        <f t="shared" si="389"/>
        <v>45474</v>
      </c>
      <c r="BL93" s="38">
        <f t="shared" si="389"/>
        <v>45505</v>
      </c>
      <c r="BM93" s="38">
        <f t="shared" si="389"/>
        <v>45536</v>
      </c>
      <c r="BN93" s="38">
        <f t="shared" si="389"/>
        <v>45566</v>
      </c>
      <c r="BO93" s="38">
        <f t="shared" si="389"/>
        <v>45597</v>
      </c>
      <c r="BP93" s="38">
        <f t="shared" si="389"/>
        <v>45627</v>
      </c>
      <c r="BQ93" s="38">
        <f t="shared" si="389"/>
        <v>45658</v>
      </c>
      <c r="BR93" s="43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  <c r="DL93" s="45"/>
      <c r="DM93" s="45"/>
      <c r="DN93" s="45"/>
      <c r="DO93" s="45"/>
      <c r="DP93" s="45"/>
      <c r="DQ93" s="45"/>
    </row>
    <row r="94" spans="2:124" x14ac:dyDescent="0.35">
      <c r="B94" s="42"/>
      <c r="C94" s="77"/>
      <c r="D94" s="42"/>
      <c r="E94" s="43"/>
      <c r="F94" s="37" t="s">
        <v>130</v>
      </c>
      <c r="G94" s="50" t="s">
        <v>122</v>
      </c>
      <c r="H94" s="50" t="s">
        <v>122</v>
      </c>
      <c r="I94" s="50" t="s">
        <v>122</v>
      </c>
      <c r="J94" s="50" t="s">
        <v>122</v>
      </c>
      <c r="K94" s="50" t="s">
        <v>122</v>
      </c>
      <c r="L94" s="50" t="s">
        <v>122</v>
      </c>
      <c r="M94" s="50" t="s">
        <v>122</v>
      </c>
      <c r="N94" s="50" t="s">
        <v>122</v>
      </c>
      <c r="O94" s="50" t="s">
        <v>122</v>
      </c>
      <c r="P94" s="50" t="s">
        <v>122</v>
      </c>
      <c r="Q94" s="49">
        <v>1</v>
      </c>
      <c r="R94" s="49">
        <f t="shared" ref="R94:BQ94" si="390">Q94+1</f>
        <v>2</v>
      </c>
      <c r="S94" s="49">
        <f t="shared" si="390"/>
        <v>3</v>
      </c>
      <c r="T94" s="49">
        <f t="shared" si="390"/>
        <v>4</v>
      </c>
      <c r="U94" s="49">
        <f t="shared" si="390"/>
        <v>5</v>
      </c>
      <c r="V94" s="49">
        <f t="shared" si="390"/>
        <v>6</v>
      </c>
      <c r="W94" s="49">
        <f t="shared" si="390"/>
        <v>7</v>
      </c>
      <c r="X94" s="49">
        <f t="shared" si="390"/>
        <v>8</v>
      </c>
      <c r="Y94" s="49">
        <f t="shared" si="390"/>
        <v>9</v>
      </c>
      <c r="Z94" s="49">
        <f t="shared" si="390"/>
        <v>10</v>
      </c>
      <c r="AA94" s="49">
        <f t="shared" si="390"/>
        <v>11</v>
      </c>
      <c r="AB94" s="49">
        <f t="shared" si="390"/>
        <v>12</v>
      </c>
      <c r="AC94" s="49">
        <f t="shared" si="390"/>
        <v>13</v>
      </c>
      <c r="AD94" s="49">
        <f t="shared" si="390"/>
        <v>14</v>
      </c>
      <c r="AE94" s="49">
        <f t="shared" si="390"/>
        <v>15</v>
      </c>
      <c r="AF94" s="49">
        <f t="shared" si="390"/>
        <v>16</v>
      </c>
      <c r="AG94" s="49">
        <f t="shared" si="390"/>
        <v>17</v>
      </c>
      <c r="AH94" s="49">
        <f t="shared" si="390"/>
        <v>18</v>
      </c>
      <c r="AI94" s="49">
        <f t="shared" si="390"/>
        <v>19</v>
      </c>
      <c r="AJ94" s="49">
        <f t="shared" si="390"/>
        <v>20</v>
      </c>
      <c r="AK94" s="49">
        <f t="shared" si="390"/>
        <v>21</v>
      </c>
      <c r="AL94" s="49">
        <f t="shared" si="390"/>
        <v>22</v>
      </c>
      <c r="AM94" s="49">
        <f t="shared" si="390"/>
        <v>23</v>
      </c>
      <c r="AN94" s="49">
        <f t="shared" si="390"/>
        <v>24</v>
      </c>
      <c r="AO94" s="49">
        <f t="shared" si="390"/>
        <v>25</v>
      </c>
      <c r="AP94" s="49">
        <f t="shared" si="390"/>
        <v>26</v>
      </c>
      <c r="AQ94" s="49">
        <f t="shared" si="390"/>
        <v>27</v>
      </c>
      <c r="AR94" s="49">
        <f t="shared" si="390"/>
        <v>28</v>
      </c>
      <c r="AS94" s="49">
        <f t="shared" si="390"/>
        <v>29</v>
      </c>
      <c r="AT94" s="49">
        <f t="shared" si="390"/>
        <v>30</v>
      </c>
      <c r="AU94" s="49">
        <f t="shared" si="390"/>
        <v>31</v>
      </c>
      <c r="AV94" s="49">
        <f t="shared" si="390"/>
        <v>32</v>
      </c>
      <c r="AW94" s="49">
        <f t="shared" si="390"/>
        <v>33</v>
      </c>
      <c r="AX94" s="49">
        <f t="shared" si="390"/>
        <v>34</v>
      </c>
      <c r="AY94" s="49">
        <f t="shared" si="390"/>
        <v>35</v>
      </c>
      <c r="AZ94" s="49">
        <f t="shared" si="390"/>
        <v>36</v>
      </c>
      <c r="BA94" s="49">
        <f t="shared" si="390"/>
        <v>37</v>
      </c>
      <c r="BB94" s="49">
        <f t="shared" si="390"/>
        <v>38</v>
      </c>
      <c r="BC94" s="49">
        <f t="shared" si="390"/>
        <v>39</v>
      </c>
      <c r="BD94" s="49">
        <f t="shared" si="390"/>
        <v>40</v>
      </c>
      <c r="BE94" s="49">
        <f t="shared" si="390"/>
        <v>41</v>
      </c>
      <c r="BF94" s="49">
        <f t="shared" si="390"/>
        <v>42</v>
      </c>
      <c r="BG94" s="49">
        <f t="shared" si="390"/>
        <v>43</v>
      </c>
      <c r="BH94" s="49">
        <f t="shared" si="390"/>
        <v>44</v>
      </c>
      <c r="BI94" s="49">
        <f t="shared" si="390"/>
        <v>45</v>
      </c>
      <c r="BJ94" s="49">
        <f t="shared" si="390"/>
        <v>46</v>
      </c>
      <c r="BK94" s="49">
        <f t="shared" si="390"/>
        <v>47</v>
      </c>
      <c r="BL94" s="49">
        <f t="shared" si="390"/>
        <v>48</v>
      </c>
      <c r="BM94" s="49">
        <f t="shared" si="390"/>
        <v>49</v>
      </c>
      <c r="BN94" s="49">
        <f t="shared" si="390"/>
        <v>50</v>
      </c>
      <c r="BO94" s="49">
        <f t="shared" si="390"/>
        <v>51</v>
      </c>
      <c r="BP94" s="49">
        <f t="shared" si="390"/>
        <v>52</v>
      </c>
      <c r="BQ94" s="49">
        <f t="shared" si="390"/>
        <v>53</v>
      </c>
      <c r="BR94" s="73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</row>
    <row r="95" spans="2:124" x14ac:dyDescent="0.35">
      <c r="F95" s="37" t="s">
        <v>60</v>
      </c>
      <c r="G95" s="20" t="s">
        <v>122</v>
      </c>
      <c r="H95" s="20" t="s">
        <v>122</v>
      </c>
      <c r="I95" s="20" t="s">
        <v>122</v>
      </c>
      <c r="J95" s="20" t="s">
        <v>122</v>
      </c>
      <c r="K95" s="20" t="s">
        <v>122</v>
      </c>
      <c r="L95" s="20" t="s">
        <v>122</v>
      </c>
      <c r="M95" s="20" t="s">
        <v>122</v>
      </c>
      <c r="N95" s="20" t="s">
        <v>122</v>
      </c>
      <c r="O95" s="20" t="s">
        <v>122</v>
      </c>
      <c r="P95" s="20" t="s">
        <v>122</v>
      </c>
      <c r="Q95" s="20">
        <v>0</v>
      </c>
      <c r="R95" s="20">
        <v>0</v>
      </c>
      <c r="S95" s="20">
        <v>0</v>
      </c>
      <c r="T95" s="20">
        <v>178186.80958700003</v>
      </c>
      <c r="U95" s="20">
        <v>378055.49743299995</v>
      </c>
      <c r="V95" s="20">
        <v>295945.23838699993</v>
      </c>
      <c r="W95" s="20">
        <v>676823.75043699984</v>
      </c>
      <c r="X95" s="20">
        <v>1017001.420771</v>
      </c>
      <c r="Y95" s="20">
        <v>1536522.8685140004</v>
      </c>
      <c r="Z95" s="20">
        <v>1682641.8316950002</v>
      </c>
      <c r="AA95" s="20">
        <v>2160746.202019</v>
      </c>
      <c r="AB95" s="20">
        <v>2505835.8147740006</v>
      </c>
      <c r="AC95" s="20">
        <v>2802576.4887979999</v>
      </c>
      <c r="AD95" s="20">
        <v>3181362.8547530002</v>
      </c>
      <c r="AE95" s="20">
        <v>3349979.5207429994</v>
      </c>
      <c r="AF95" s="20">
        <v>3636904.6774829999</v>
      </c>
      <c r="AG95" s="20">
        <v>3806135.881000001</v>
      </c>
      <c r="AH95" s="20">
        <v>3936252.4851890015</v>
      </c>
      <c r="AI95" s="20">
        <v>4114577.0461519994</v>
      </c>
      <c r="AJ95" s="20">
        <v>4374867.8584660012</v>
      </c>
      <c r="AK95" s="20">
        <v>4405175.0352210002</v>
      </c>
      <c r="AL95" s="20">
        <v>4499989.1413630014</v>
      </c>
      <c r="AM95" s="20">
        <v>4490864.1072010007</v>
      </c>
      <c r="AN95" s="20">
        <v>4275555.4235350015</v>
      </c>
      <c r="AO95" s="20">
        <v>4446546.8551400015</v>
      </c>
      <c r="AP95" s="20">
        <v>4477997.1581599992</v>
      </c>
      <c r="AQ95" s="20">
        <v>4687257.0903279986</v>
      </c>
      <c r="AR95" s="20">
        <v>4666909.6218349999</v>
      </c>
      <c r="AS95" s="20">
        <v>4889740.5256060027</v>
      </c>
      <c r="AT95" s="20">
        <v>5014023.3710179999</v>
      </c>
      <c r="AU95" s="20">
        <v>4929878.4521180019</v>
      </c>
      <c r="AV95" s="20">
        <v>5128838.6323230006</v>
      </c>
      <c r="AW95" s="20">
        <v>5120525.3468870027</v>
      </c>
      <c r="AX95" s="20">
        <v>5268024.1460160017</v>
      </c>
      <c r="AY95" s="20">
        <v>5358601.3606780013</v>
      </c>
      <c r="AZ95" s="20">
        <v>5473553.2212150004</v>
      </c>
      <c r="BA95" s="20">
        <v>5509997.7882710015</v>
      </c>
      <c r="BB95" s="20">
        <v>5516571.9348200038</v>
      </c>
      <c r="BC95" s="20">
        <v>5587182.1444850024</v>
      </c>
      <c r="BD95" s="20">
        <v>5614532.9514150005</v>
      </c>
      <c r="BE95" s="20">
        <v>5614266.7838360034</v>
      </c>
      <c r="BF95" s="20">
        <v>5697071.4849650022</v>
      </c>
      <c r="BG95" s="20">
        <v>5764528.4564470025</v>
      </c>
      <c r="BH95" s="20">
        <v>5776597.7458880041</v>
      </c>
      <c r="BI95" s="20">
        <v>5802726.6499200016</v>
      </c>
      <c r="BJ95" s="20">
        <v>5811522.3361950023</v>
      </c>
      <c r="BK95" s="20">
        <v>5982067.5540810004</v>
      </c>
      <c r="BL95" s="20">
        <v>6019835.7283530012</v>
      </c>
      <c r="BM95" s="20">
        <v>6038280.6843670029</v>
      </c>
      <c r="BN95" s="20">
        <v>6057995.6880410016</v>
      </c>
      <c r="BO95" s="20">
        <v>6120078.2897520009</v>
      </c>
      <c r="BP95" s="20">
        <v>6141281.6892550047</v>
      </c>
      <c r="BQ95" s="20">
        <f>SUM('Capa Final'!$M$39:$M$40)+SUM('Capa Final'!$M$48:$M$49)</f>
        <v>6162256.3889840003</v>
      </c>
      <c r="BR95" s="20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  <c r="DP95" s="45"/>
      <c r="DQ95" s="45"/>
    </row>
    <row r="96" spans="2:124" x14ac:dyDescent="0.35">
      <c r="F96" s="37" t="s">
        <v>62</v>
      </c>
      <c r="G96" s="20" t="s">
        <v>122</v>
      </c>
      <c r="H96" s="20" t="s">
        <v>122</v>
      </c>
      <c r="I96" s="20" t="s">
        <v>122</v>
      </c>
      <c r="J96" s="20" t="s">
        <v>122</v>
      </c>
      <c r="K96" s="20" t="s">
        <v>122</v>
      </c>
      <c r="L96" s="20" t="s">
        <v>122</v>
      </c>
      <c r="M96" s="20" t="s">
        <v>122</v>
      </c>
      <c r="N96" s="20" t="s">
        <v>122</v>
      </c>
      <c r="O96" s="20" t="s">
        <v>122</v>
      </c>
      <c r="P96" s="20" t="s">
        <v>122</v>
      </c>
      <c r="Q96" s="20">
        <v>0</v>
      </c>
      <c r="R96" s="20">
        <v>0</v>
      </c>
      <c r="S96" s="20">
        <v>0</v>
      </c>
      <c r="T96" s="20">
        <v>178186.80958700003</v>
      </c>
      <c r="U96" s="20">
        <v>90879.660818999997</v>
      </c>
      <c r="V96" s="20">
        <v>65897.280678999989</v>
      </c>
      <c r="W96" s="20">
        <v>364740.21780499996</v>
      </c>
      <c r="X96" s="20">
        <v>262458.94389200001</v>
      </c>
      <c r="Y96" s="20">
        <v>246518.44352299999</v>
      </c>
      <c r="Z96" s="20">
        <v>163072.14473599999</v>
      </c>
      <c r="AA96" s="20">
        <v>498749.96916199999</v>
      </c>
      <c r="AB96" s="20">
        <v>275510.79776899994</v>
      </c>
      <c r="AC96" s="20">
        <v>244692.51095800003</v>
      </c>
      <c r="AD96" s="20">
        <v>304771.7061689999</v>
      </c>
      <c r="AE96" s="20">
        <v>120633.522278</v>
      </c>
      <c r="AF96" s="20">
        <v>266268.699998</v>
      </c>
      <c r="AG96" s="20">
        <v>168187.05386400002</v>
      </c>
      <c r="AH96" s="20">
        <v>105135.269986</v>
      </c>
      <c r="AI96" s="20">
        <v>206170.26647500001</v>
      </c>
      <c r="AJ96" s="20">
        <v>231764.47274300002</v>
      </c>
      <c r="AK96" s="20">
        <v>111111.94267399996</v>
      </c>
      <c r="AL96" s="20">
        <v>70544.15847200001</v>
      </c>
      <c r="AM96" s="20">
        <v>148000.407431</v>
      </c>
      <c r="AN96" s="20">
        <v>141778.20462400001</v>
      </c>
      <c r="AO96" s="20">
        <v>182804.64872300002</v>
      </c>
      <c r="AP96" s="20">
        <v>84250.720442999998</v>
      </c>
      <c r="AQ96" s="20">
        <v>189092.27008700001</v>
      </c>
      <c r="AR96" s="20">
        <v>70673.005298000004</v>
      </c>
      <c r="AS96" s="20">
        <v>167960.10127899999</v>
      </c>
      <c r="AT96" s="20">
        <v>88913.793326999992</v>
      </c>
      <c r="AU96" s="20">
        <v>32073.742617999997</v>
      </c>
      <c r="AV96" s="20">
        <v>60214.604442000011</v>
      </c>
      <c r="AW96" s="20">
        <v>47814.343314000005</v>
      </c>
      <c r="AX96" s="20">
        <v>144236.11715700003</v>
      </c>
      <c r="AY96" s="20">
        <v>53911.293823999993</v>
      </c>
      <c r="AZ96" s="20">
        <v>79916.761124000011</v>
      </c>
      <c r="BA96" s="20">
        <v>26153.182580000001</v>
      </c>
      <c r="BB96" s="20">
        <v>22250.814889000001</v>
      </c>
      <c r="BC96" s="20">
        <v>62043.449409999994</v>
      </c>
      <c r="BD96" s="20">
        <v>9903.6017270000011</v>
      </c>
      <c r="BE96" s="20">
        <v>10932.800098</v>
      </c>
      <c r="BF96" s="20">
        <v>60946.259373000001</v>
      </c>
      <c r="BG96" s="20">
        <v>59699.877317999999</v>
      </c>
      <c r="BH96" s="20">
        <v>24669.165876999999</v>
      </c>
      <c r="BI96" s="20">
        <v>17012.550463</v>
      </c>
      <c r="BJ96" s="20">
        <v>5289.9469389999995</v>
      </c>
      <c r="BK96" s="20">
        <v>98358.885828999992</v>
      </c>
      <c r="BL96" s="20">
        <v>40865.260816000002</v>
      </c>
      <c r="BM96" s="20">
        <v>13448.269187999998</v>
      </c>
      <c r="BN96" s="20">
        <v>12947.492913</v>
      </c>
      <c r="BO96" s="20">
        <v>60427.664549000001</v>
      </c>
      <c r="BP96" s="20">
        <v>20835.913777999998</v>
      </c>
      <c r="BQ96" s="20">
        <f>'Capa Final'!$M$39+'Capa Final'!$M$48</f>
        <v>36556.652879000001</v>
      </c>
      <c r="BR96" s="20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</row>
    <row r="97" spans="2:124" x14ac:dyDescent="0.35">
      <c r="F97" s="37" t="s">
        <v>90</v>
      </c>
      <c r="G97" s="20" t="s">
        <v>122</v>
      </c>
      <c r="H97" s="20" t="s">
        <v>122</v>
      </c>
      <c r="I97" s="20" t="s">
        <v>122</v>
      </c>
      <c r="J97" s="20" t="s">
        <v>122</v>
      </c>
      <c r="K97" s="20" t="s">
        <v>122</v>
      </c>
      <c r="L97" s="20" t="s">
        <v>122</v>
      </c>
      <c r="M97" s="20" t="s">
        <v>122</v>
      </c>
      <c r="N97" s="20" t="s">
        <v>122</v>
      </c>
      <c r="O97" s="20" t="s">
        <v>122</v>
      </c>
      <c r="P97" s="46" t="s">
        <v>122</v>
      </c>
      <c r="Q97" s="46">
        <v>0</v>
      </c>
      <c r="R97" s="46">
        <v>0</v>
      </c>
      <c r="S97" s="46">
        <v>0</v>
      </c>
      <c r="T97" s="46">
        <v>1.408993211520987E-3</v>
      </c>
      <c r="U97" s="46">
        <v>2.9894335652337167E-3</v>
      </c>
      <c r="V97" s="46">
        <v>2.3401554404376356E-3</v>
      </c>
      <c r="W97" s="46">
        <v>5.3519116929712524E-3</v>
      </c>
      <c r="X97" s="46">
        <f t="shared" ref="X97:AC97" si="391">X95/$B$14</f>
        <v>8.0418303761923427E-3</v>
      </c>
      <c r="Y97" s="46">
        <f t="shared" si="391"/>
        <v>1.2149890870715321E-2</v>
      </c>
      <c r="Z97" s="46">
        <f t="shared" si="391"/>
        <v>1.330531100351697E-2</v>
      </c>
      <c r="AA97" s="46">
        <f t="shared" si="391"/>
        <v>1.7085870371218781E-2</v>
      </c>
      <c r="AB97" s="46">
        <f t="shared" si="391"/>
        <v>1.9814629715780702E-2</v>
      </c>
      <c r="AC97" s="46">
        <f t="shared" si="391"/>
        <v>2.2161074978766546E-2</v>
      </c>
      <c r="AD97" s="46">
        <f t="shared" ref="AD97:AE97" si="392">AD95/$B$14</f>
        <v>2.5156287808966057E-2</v>
      </c>
      <c r="AE97" s="46">
        <f t="shared" si="392"/>
        <v>2.648960612966483E-2</v>
      </c>
      <c r="AF97" s="46">
        <f t="shared" ref="AF97:AG97" si="393">AF95/$B$14</f>
        <v>2.8758436235542379E-2</v>
      </c>
      <c r="AG97" s="46">
        <f t="shared" si="393"/>
        <v>3.0096613946258725E-2</v>
      </c>
      <c r="AH97" s="46">
        <f t="shared" ref="AH97:AI97" si="394">AH95/$B$14</f>
        <v>3.1125497130336119E-2</v>
      </c>
      <c r="AI97" s="46">
        <f t="shared" si="394"/>
        <v>3.2535579596185797E-2</v>
      </c>
      <c r="AJ97" s="46">
        <f t="shared" ref="AJ97:AK97" si="395">AJ95/$B$14</f>
        <v>3.4593801461326984E-2</v>
      </c>
      <c r="AK97" s="46">
        <f t="shared" si="395"/>
        <v>3.4833452232375273E-2</v>
      </c>
      <c r="AL97" s="46">
        <f t="shared" ref="AL97:AM97" si="396">AL95/$B$14</f>
        <v>3.5583184674524891E-2</v>
      </c>
      <c r="AM97" s="46">
        <f t="shared" si="396"/>
        <v>3.5511029439134818E-2</v>
      </c>
      <c r="AN97" s="46">
        <f t="shared" ref="AN97:AO97" si="397">AN95/$B$14</f>
        <v>3.3808498963562257E-2</v>
      </c>
      <c r="AO97" s="46">
        <f t="shared" si="397"/>
        <v>3.5160595490337253E-2</v>
      </c>
      <c r="AP97" s="46">
        <f t="shared" ref="AP97:AQ97" si="398">AP95/$B$14</f>
        <v>3.5409285410529234E-2</v>
      </c>
      <c r="AQ97" s="46">
        <f t="shared" si="398"/>
        <v>3.7063986028108308E-2</v>
      </c>
      <c r="AR97" s="46">
        <f t="shared" ref="AR97:AS97" si="399">AR95/$B$14</f>
        <v>3.6903090588963725E-2</v>
      </c>
      <c r="AS97" s="46">
        <f t="shared" si="399"/>
        <v>3.8665102218545848E-2</v>
      </c>
      <c r="AT97" s="46">
        <f t="shared" ref="AT97:AU97" si="400">AT95/$B$14</f>
        <v>3.9647855576664177E-2</v>
      </c>
      <c r="AU97" s="46">
        <f t="shared" si="400"/>
        <v>3.8982488595859718E-2</v>
      </c>
      <c r="AV97" s="46">
        <f t="shared" ref="AV97:AW97" si="401">AV95/$B$14</f>
        <v>4.0555745022200086E-2</v>
      </c>
      <c r="AW97" s="46">
        <f t="shared" si="401"/>
        <v>4.0490008603371409E-2</v>
      </c>
      <c r="AX97" s="46">
        <f t="shared" ref="AX97:AY97" si="402">AX95/$B$14</f>
        <v>4.1656339641914342E-2</v>
      </c>
      <c r="AY97" s="46">
        <f t="shared" si="402"/>
        <v>4.2372569316114349E-2</v>
      </c>
      <c r="AZ97" s="46">
        <f t="shared" ref="AZ97:BA97" si="403">AZ95/$B$14</f>
        <v>4.328153890552304E-2</v>
      </c>
      <c r="BA97" s="46">
        <f t="shared" si="403"/>
        <v>4.3569720436455357E-2</v>
      </c>
      <c r="BB97" s="46">
        <f t="shared" ref="BB97:BC97" si="404">BB95/$B$14</f>
        <v>4.3621704799835327E-2</v>
      </c>
      <c r="BC97" s="46">
        <f t="shared" si="404"/>
        <v>4.4180047509448074E-2</v>
      </c>
      <c r="BD97" s="46">
        <f t="shared" ref="BD97:BE97" si="405">BD95/$B$14</f>
        <v>4.4396321101097813E-2</v>
      </c>
      <c r="BE97" s="46">
        <f t="shared" si="405"/>
        <v>4.4394216409326274E-2</v>
      </c>
      <c r="BF97" s="46">
        <f t="shared" ref="BF97:BG97" si="406">BF95/$B$14</f>
        <v>4.5048985760902882E-2</v>
      </c>
      <c r="BG97" s="46">
        <f t="shared" si="406"/>
        <v>4.5582394575551959E-2</v>
      </c>
      <c r="BH97" s="46">
        <f t="shared" ref="BH97:BI97" si="407">BH95/$B$14</f>
        <v>4.5677831195858866E-2</v>
      </c>
      <c r="BI97" s="46">
        <f t="shared" si="407"/>
        <v>4.5884442720532874E-2</v>
      </c>
      <c r="BJ97" s="46">
        <f t="shared" ref="BJ97:BK97" si="408">BJ95/$B$14</f>
        <v>4.595399367259756E-2</v>
      </c>
      <c r="BK97" s="46">
        <f t="shared" si="408"/>
        <v>4.7302561811932327E-2</v>
      </c>
      <c r="BL97" s="46">
        <f t="shared" ref="BL97:BM97" si="409">BL95/$B$14</f>
        <v>4.7601209625898651E-2</v>
      </c>
      <c r="BM97" s="46">
        <f t="shared" si="409"/>
        <v>4.7747061150322755E-2</v>
      </c>
      <c r="BN97" s="46">
        <f t="shared" ref="BN97:BO97" si="410">BN95/$B$14</f>
        <v>4.7902955441298384E-2</v>
      </c>
      <c r="BO97" s="46">
        <f t="shared" si="410"/>
        <v>4.8393866999606801E-2</v>
      </c>
      <c r="BP97" s="46">
        <f t="shared" ref="BP97:BQ97" si="411">BP95/$B$14</f>
        <v>4.8561530622016028E-2</v>
      </c>
      <c r="BQ97" s="46">
        <f t="shared" si="411"/>
        <v>4.8727385825329587E-2</v>
      </c>
      <c r="BR97" s="46"/>
    </row>
    <row r="98" spans="2:124" x14ac:dyDescent="0.35">
      <c r="F98" s="37" t="s">
        <v>134</v>
      </c>
      <c r="G98" s="46" t="s">
        <v>122</v>
      </c>
      <c r="H98" s="46" t="s">
        <v>122</v>
      </c>
      <c r="I98" s="46" t="s">
        <v>122</v>
      </c>
      <c r="J98" s="46" t="s">
        <v>122</v>
      </c>
      <c r="K98" s="46" t="s">
        <v>122</v>
      </c>
      <c r="L98" s="46" t="s">
        <v>122</v>
      </c>
      <c r="M98" s="46" t="s">
        <v>122</v>
      </c>
      <c r="N98" s="20" t="s">
        <v>122</v>
      </c>
      <c r="O98" s="20" t="s">
        <v>122</v>
      </c>
      <c r="P98" s="20" t="s">
        <v>122</v>
      </c>
      <c r="Q98" s="46" t="str">
        <f t="shared" ref="Q98:AV98" si="412">IF(Q97&gt;VLOOKUP(Q94,$DR$3:$DT$75,2,0),"Gatilho atingido","Gatilho não atingido")</f>
        <v>Gatilho não atingido</v>
      </c>
      <c r="R98" s="46" t="str">
        <f t="shared" si="412"/>
        <v>Gatilho não atingido</v>
      </c>
      <c r="S98" s="46" t="str">
        <f t="shared" si="412"/>
        <v>Gatilho não atingido</v>
      </c>
      <c r="T98" s="46" t="str">
        <f t="shared" si="412"/>
        <v>Gatilho não atingido</v>
      </c>
      <c r="U98" s="46" t="str">
        <f t="shared" si="412"/>
        <v>Gatilho não atingido</v>
      </c>
      <c r="V98" s="46" t="str">
        <f t="shared" si="412"/>
        <v>Gatilho não atingido</v>
      </c>
      <c r="W98" s="46" t="str">
        <f t="shared" si="412"/>
        <v>Gatilho não atingido</v>
      </c>
      <c r="X98" s="46" t="str">
        <f t="shared" si="412"/>
        <v>Gatilho não atingido</v>
      </c>
      <c r="Y98" s="46" t="str">
        <f t="shared" si="412"/>
        <v>Gatilho não atingido</v>
      </c>
      <c r="Z98" s="46" t="str">
        <f t="shared" si="412"/>
        <v>Gatilho não atingido</v>
      </c>
      <c r="AA98" s="46" t="str">
        <f t="shared" si="412"/>
        <v>Gatilho não atingido</v>
      </c>
      <c r="AB98" s="46" t="str">
        <f t="shared" si="412"/>
        <v>Gatilho não atingido</v>
      </c>
      <c r="AC98" s="46" t="str">
        <f t="shared" si="412"/>
        <v>Gatilho não atingido</v>
      </c>
      <c r="AD98" s="46" t="str">
        <f t="shared" si="412"/>
        <v>Gatilho não atingido</v>
      </c>
      <c r="AE98" s="46" t="str">
        <f t="shared" si="412"/>
        <v>Gatilho não atingido</v>
      </c>
      <c r="AF98" s="46" t="str">
        <f t="shared" si="412"/>
        <v>Gatilho não atingido</v>
      </c>
      <c r="AG98" s="46" t="str">
        <f t="shared" si="412"/>
        <v>Gatilho não atingido</v>
      </c>
      <c r="AH98" s="46" t="str">
        <f t="shared" si="412"/>
        <v>Gatilho não atingido</v>
      </c>
      <c r="AI98" s="46" t="str">
        <f t="shared" si="412"/>
        <v>Gatilho não atingido</v>
      </c>
      <c r="AJ98" s="46" t="str">
        <f t="shared" si="412"/>
        <v>Gatilho não atingido</v>
      </c>
      <c r="AK98" s="46" t="str">
        <f t="shared" si="412"/>
        <v>Gatilho não atingido</v>
      </c>
      <c r="AL98" s="46" t="str">
        <f t="shared" si="412"/>
        <v>Gatilho não atingido</v>
      </c>
      <c r="AM98" s="46" t="str">
        <f t="shared" si="412"/>
        <v>Gatilho não atingido</v>
      </c>
      <c r="AN98" s="46" t="str">
        <f t="shared" si="412"/>
        <v>Gatilho não atingido</v>
      </c>
      <c r="AO98" s="46" t="str">
        <f t="shared" si="412"/>
        <v>Gatilho não atingido</v>
      </c>
      <c r="AP98" s="46" t="str">
        <f t="shared" si="412"/>
        <v>Gatilho não atingido</v>
      </c>
      <c r="AQ98" s="46" t="str">
        <f t="shared" si="412"/>
        <v>Gatilho não atingido</v>
      </c>
      <c r="AR98" s="46" t="str">
        <f t="shared" si="412"/>
        <v>Gatilho não atingido</v>
      </c>
      <c r="AS98" s="46" t="str">
        <f t="shared" si="412"/>
        <v>Gatilho não atingido</v>
      </c>
      <c r="AT98" s="46" t="str">
        <f t="shared" si="412"/>
        <v>Gatilho não atingido</v>
      </c>
      <c r="AU98" s="46" t="str">
        <f t="shared" si="412"/>
        <v>Gatilho não atingido</v>
      </c>
      <c r="AV98" s="46" t="str">
        <f t="shared" si="412"/>
        <v>Gatilho não atingido</v>
      </c>
      <c r="AW98" s="46" t="str">
        <f t="shared" ref="AW98:BN98" si="413">IF(AW97&gt;VLOOKUP(AW94,$DR$3:$DT$75,2,0),"Gatilho atingido","Gatilho não atingido")</f>
        <v>Gatilho não atingido</v>
      </c>
      <c r="AX98" s="46" t="str">
        <f t="shared" si="413"/>
        <v>Gatilho não atingido</v>
      </c>
      <c r="AY98" s="46" t="str">
        <f t="shared" si="413"/>
        <v>Gatilho não atingido</v>
      </c>
      <c r="AZ98" s="46" t="str">
        <f t="shared" si="413"/>
        <v>Gatilho não atingido</v>
      </c>
      <c r="BA98" s="46" t="str">
        <f t="shared" si="413"/>
        <v>Gatilho não atingido</v>
      </c>
      <c r="BB98" s="46" t="str">
        <f t="shared" si="413"/>
        <v>Gatilho não atingido</v>
      </c>
      <c r="BC98" s="46" t="str">
        <f t="shared" si="413"/>
        <v>Gatilho não atingido</v>
      </c>
      <c r="BD98" s="46" t="str">
        <f t="shared" si="413"/>
        <v>Gatilho não atingido</v>
      </c>
      <c r="BE98" s="46" t="str">
        <f t="shared" si="413"/>
        <v>Gatilho não atingido</v>
      </c>
      <c r="BF98" s="46" t="str">
        <f t="shared" si="413"/>
        <v>Gatilho não atingido</v>
      </c>
      <c r="BG98" s="46" t="str">
        <f t="shared" si="413"/>
        <v>Gatilho não atingido</v>
      </c>
      <c r="BH98" s="46" t="str">
        <f t="shared" si="413"/>
        <v>Gatilho não atingido</v>
      </c>
      <c r="BI98" s="46" t="str">
        <f t="shared" si="413"/>
        <v>Gatilho não atingido</v>
      </c>
      <c r="BJ98" s="46" t="str">
        <f t="shared" si="413"/>
        <v>Gatilho não atingido</v>
      </c>
      <c r="BK98" s="46" t="str">
        <f t="shared" si="413"/>
        <v>Gatilho não atingido</v>
      </c>
      <c r="BL98" s="46" t="str">
        <f t="shared" si="413"/>
        <v>Gatilho não atingido</v>
      </c>
      <c r="BM98" s="46" t="str">
        <f t="shared" si="413"/>
        <v>Gatilho não atingido</v>
      </c>
      <c r="BN98" s="46" t="str">
        <f t="shared" si="413"/>
        <v>Gatilho não atingido</v>
      </c>
      <c r="BO98" s="46" t="str">
        <f t="shared" ref="BO98:BP98" si="414">IF(BO97&gt;VLOOKUP(BO94,$DR$3:$DT$75,2,0),"Gatilho atingido","Gatilho não atingido")</f>
        <v>Gatilho não atingido</v>
      </c>
      <c r="BP98" s="46" t="str">
        <f t="shared" si="414"/>
        <v>Gatilho não atingido</v>
      </c>
      <c r="BQ98" s="46" t="str">
        <f t="shared" ref="BQ98" si="415">IF(BQ97&gt;VLOOKUP(BQ94,$DR$3:$DT$75,2,0),"Gatilho atingido","Gatilho não atingido")</f>
        <v>Gatilho não atingido</v>
      </c>
      <c r="BR98" s="46"/>
    </row>
    <row r="99" spans="2:124" x14ac:dyDescent="0.35">
      <c r="F99" s="37" t="s">
        <v>139</v>
      </c>
      <c r="G99" s="46" t="s">
        <v>122</v>
      </c>
      <c r="H99" s="46" t="s">
        <v>122</v>
      </c>
      <c r="I99" s="46" t="s">
        <v>122</v>
      </c>
      <c r="J99" s="46" t="s">
        <v>122</v>
      </c>
      <c r="K99" s="46" t="s">
        <v>122</v>
      </c>
      <c r="L99" s="46" t="s">
        <v>122</v>
      </c>
      <c r="M99" s="46" t="s">
        <v>122</v>
      </c>
      <c r="N99" s="20" t="s">
        <v>122</v>
      </c>
      <c r="O99" s="20" t="s">
        <v>122</v>
      </c>
      <c r="P99" s="20" t="s">
        <v>122</v>
      </c>
      <c r="Q99" s="46" t="str">
        <f t="shared" ref="Q99:AV99" si="416">IF(Q97&gt;VLOOKUP(Q94,$DR$3:$DT$75,3,0),"Gatilho atingido","Gatilho não atingido")</f>
        <v>Gatilho não atingido</v>
      </c>
      <c r="R99" s="46" t="str">
        <f t="shared" si="416"/>
        <v>Gatilho não atingido</v>
      </c>
      <c r="S99" s="46" t="str">
        <f t="shared" si="416"/>
        <v>Gatilho não atingido</v>
      </c>
      <c r="T99" s="46" t="str">
        <f t="shared" si="416"/>
        <v>Gatilho não atingido</v>
      </c>
      <c r="U99" s="46" t="str">
        <f t="shared" si="416"/>
        <v>Gatilho não atingido</v>
      </c>
      <c r="V99" s="46" t="str">
        <f t="shared" si="416"/>
        <v>Gatilho não atingido</v>
      </c>
      <c r="W99" s="46" t="str">
        <f t="shared" si="416"/>
        <v>Gatilho não atingido</v>
      </c>
      <c r="X99" s="46" t="str">
        <f t="shared" si="416"/>
        <v>Gatilho não atingido</v>
      </c>
      <c r="Y99" s="46" t="str">
        <f t="shared" si="416"/>
        <v>Gatilho não atingido</v>
      </c>
      <c r="Z99" s="46" t="str">
        <f t="shared" si="416"/>
        <v>Gatilho não atingido</v>
      </c>
      <c r="AA99" s="46" t="str">
        <f t="shared" si="416"/>
        <v>Gatilho não atingido</v>
      </c>
      <c r="AB99" s="46" t="str">
        <f t="shared" si="416"/>
        <v>Gatilho não atingido</v>
      </c>
      <c r="AC99" s="46" t="str">
        <f t="shared" si="416"/>
        <v>Gatilho não atingido</v>
      </c>
      <c r="AD99" s="46" t="str">
        <f t="shared" si="416"/>
        <v>Gatilho não atingido</v>
      </c>
      <c r="AE99" s="46" t="str">
        <f t="shared" si="416"/>
        <v>Gatilho não atingido</v>
      </c>
      <c r="AF99" s="46" t="str">
        <f t="shared" si="416"/>
        <v>Gatilho não atingido</v>
      </c>
      <c r="AG99" s="46" t="str">
        <f t="shared" si="416"/>
        <v>Gatilho não atingido</v>
      </c>
      <c r="AH99" s="46" t="str">
        <f t="shared" si="416"/>
        <v>Gatilho não atingido</v>
      </c>
      <c r="AI99" s="46" t="str">
        <f t="shared" si="416"/>
        <v>Gatilho não atingido</v>
      </c>
      <c r="AJ99" s="46" t="str">
        <f t="shared" si="416"/>
        <v>Gatilho não atingido</v>
      </c>
      <c r="AK99" s="46" t="str">
        <f t="shared" si="416"/>
        <v>Gatilho não atingido</v>
      </c>
      <c r="AL99" s="46" t="str">
        <f t="shared" si="416"/>
        <v>Gatilho não atingido</v>
      </c>
      <c r="AM99" s="46" t="str">
        <f t="shared" si="416"/>
        <v>Gatilho não atingido</v>
      </c>
      <c r="AN99" s="46" t="str">
        <f t="shared" si="416"/>
        <v>Gatilho não atingido</v>
      </c>
      <c r="AO99" s="46" t="str">
        <f t="shared" si="416"/>
        <v>Gatilho não atingido</v>
      </c>
      <c r="AP99" s="46" t="str">
        <f t="shared" si="416"/>
        <v>Gatilho não atingido</v>
      </c>
      <c r="AQ99" s="46" t="str">
        <f t="shared" si="416"/>
        <v>Gatilho não atingido</v>
      </c>
      <c r="AR99" s="46" t="str">
        <f t="shared" si="416"/>
        <v>Gatilho não atingido</v>
      </c>
      <c r="AS99" s="46" t="str">
        <f t="shared" si="416"/>
        <v>Gatilho não atingido</v>
      </c>
      <c r="AT99" s="46" t="str">
        <f t="shared" si="416"/>
        <v>Gatilho não atingido</v>
      </c>
      <c r="AU99" s="46" t="str">
        <f t="shared" si="416"/>
        <v>Gatilho não atingido</v>
      </c>
      <c r="AV99" s="46" t="str">
        <f t="shared" si="416"/>
        <v>Gatilho não atingido</v>
      </c>
      <c r="AW99" s="46" t="str">
        <f t="shared" ref="AW99:BN99" si="417">IF(AW97&gt;VLOOKUP(AW94,$DR$3:$DT$75,3,0),"Gatilho atingido","Gatilho não atingido")</f>
        <v>Gatilho não atingido</v>
      </c>
      <c r="AX99" s="46" t="str">
        <f t="shared" si="417"/>
        <v>Gatilho não atingido</v>
      </c>
      <c r="AY99" s="46" t="str">
        <f t="shared" si="417"/>
        <v>Gatilho não atingido</v>
      </c>
      <c r="AZ99" s="46" t="str">
        <f t="shared" si="417"/>
        <v>Gatilho não atingido</v>
      </c>
      <c r="BA99" s="46" t="str">
        <f t="shared" si="417"/>
        <v>Gatilho não atingido</v>
      </c>
      <c r="BB99" s="46" t="str">
        <f t="shared" si="417"/>
        <v>Gatilho não atingido</v>
      </c>
      <c r="BC99" s="46" t="str">
        <f t="shared" si="417"/>
        <v>Gatilho não atingido</v>
      </c>
      <c r="BD99" s="46" t="str">
        <f t="shared" si="417"/>
        <v>Gatilho não atingido</v>
      </c>
      <c r="BE99" s="46" t="str">
        <f t="shared" si="417"/>
        <v>Gatilho não atingido</v>
      </c>
      <c r="BF99" s="46" t="str">
        <f t="shared" si="417"/>
        <v>Gatilho não atingido</v>
      </c>
      <c r="BG99" s="46" t="str">
        <f t="shared" si="417"/>
        <v>Gatilho não atingido</v>
      </c>
      <c r="BH99" s="46" t="str">
        <f t="shared" si="417"/>
        <v>Gatilho não atingido</v>
      </c>
      <c r="BI99" s="46" t="str">
        <f t="shared" si="417"/>
        <v>Gatilho não atingido</v>
      </c>
      <c r="BJ99" s="46" t="str">
        <f t="shared" si="417"/>
        <v>Gatilho não atingido</v>
      </c>
      <c r="BK99" s="46" t="str">
        <f t="shared" si="417"/>
        <v>Gatilho não atingido</v>
      </c>
      <c r="BL99" s="46" t="str">
        <f t="shared" si="417"/>
        <v>Gatilho não atingido</v>
      </c>
      <c r="BM99" s="46" t="str">
        <f t="shared" si="417"/>
        <v>Gatilho não atingido</v>
      </c>
      <c r="BN99" s="46" t="str">
        <f t="shared" si="417"/>
        <v>Gatilho não atingido</v>
      </c>
      <c r="BO99" s="46" t="str">
        <f t="shared" ref="BO99:BP99" si="418">IF(BO97&gt;VLOOKUP(BO94,$DR$3:$DT$75,3,0),"Gatilho atingido","Gatilho não atingido")</f>
        <v>Gatilho não atingido</v>
      </c>
      <c r="BP99" s="46" t="str">
        <f t="shared" si="418"/>
        <v>Gatilho não atingido</v>
      </c>
      <c r="BQ99" s="46" t="str">
        <f t="shared" ref="BQ99" si="419">IF(BQ97&gt;VLOOKUP(BQ94,$DR$3:$DT$75,3,0),"Gatilho atingido","Gatilho não atingido")</f>
        <v>Gatilho não atingido</v>
      </c>
      <c r="BR99" s="46"/>
    </row>
    <row r="100" spans="2:124" x14ac:dyDescent="0.35">
      <c r="DS100" s="67"/>
      <c r="DT100" s="67"/>
    </row>
    <row r="101" spans="2:124" x14ac:dyDescent="0.35">
      <c r="F101" s="13"/>
      <c r="G101" s="103" t="s">
        <v>116</v>
      </c>
      <c r="H101" s="103"/>
      <c r="I101" s="103"/>
      <c r="J101" s="103"/>
      <c r="K101" s="103"/>
      <c r="L101" s="103"/>
      <c r="M101" s="103"/>
      <c r="N101" s="103"/>
      <c r="O101" s="103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71"/>
    </row>
    <row r="102" spans="2:124" x14ac:dyDescent="0.35">
      <c r="F102" s="37" t="s">
        <v>170</v>
      </c>
      <c r="G102" s="38">
        <v>43770</v>
      </c>
      <c r="H102" s="38">
        <f t="shared" ref="H102" si="420">EDATE(G102,1)</f>
        <v>43800</v>
      </c>
      <c r="I102" s="38">
        <f t="shared" ref="I102" si="421">EDATE(H102,1)</f>
        <v>43831</v>
      </c>
      <c r="J102" s="38">
        <f t="shared" ref="J102" si="422">EDATE(I102,1)</f>
        <v>43862</v>
      </c>
      <c r="K102" s="38">
        <f t="shared" ref="K102" si="423">EDATE(J102,1)</f>
        <v>43891</v>
      </c>
      <c r="L102" s="38">
        <f t="shared" ref="L102" si="424">EDATE(K102,1)</f>
        <v>43922</v>
      </c>
      <c r="M102" s="38">
        <f t="shared" ref="M102" si="425">EDATE(L102,1)</f>
        <v>43952</v>
      </c>
      <c r="N102" s="38">
        <f t="shared" ref="N102" si="426">EDATE(M102,1)</f>
        <v>43983</v>
      </c>
      <c r="O102" s="38">
        <f t="shared" ref="O102" si="427">EDATE(N102,1)</f>
        <v>44013</v>
      </c>
      <c r="P102" s="38">
        <f t="shared" ref="P102:U102" si="428">EDATE(O102,1)</f>
        <v>44044</v>
      </c>
      <c r="Q102" s="38">
        <f t="shared" si="428"/>
        <v>44075</v>
      </c>
      <c r="R102" s="38">
        <f t="shared" si="428"/>
        <v>44105</v>
      </c>
      <c r="S102" s="38">
        <f t="shared" si="428"/>
        <v>44136</v>
      </c>
      <c r="T102" s="38">
        <f t="shared" si="428"/>
        <v>44166</v>
      </c>
      <c r="U102" s="38">
        <f t="shared" si="428"/>
        <v>44197</v>
      </c>
      <c r="V102" s="38">
        <f t="shared" ref="V102:BQ102" si="429">EDATE(U102,1)</f>
        <v>44228</v>
      </c>
      <c r="W102" s="38">
        <f t="shared" si="429"/>
        <v>44256</v>
      </c>
      <c r="X102" s="38">
        <f t="shared" si="429"/>
        <v>44287</v>
      </c>
      <c r="Y102" s="38">
        <f t="shared" si="429"/>
        <v>44317</v>
      </c>
      <c r="Z102" s="38">
        <f t="shared" si="429"/>
        <v>44348</v>
      </c>
      <c r="AA102" s="38">
        <f t="shared" si="429"/>
        <v>44378</v>
      </c>
      <c r="AB102" s="38">
        <f t="shared" si="429"/>
        <v>44409</v>
      </c>
      <c r="AC102" s="38">
        <f t="shared" si="429"/>
        <v>44440</v>
      </c>
      <c r="AD102" s="38">
        <f t="shared" si="429"/>
        <v>44470</v>
      </c>
      <c r="AE102" s="38">
        <f t="shared" si="429"/>
        <v>44501</v>
      </c>
      <c r="AF102" s="38">
        <f t="shared" si="429"/>
        <v>44531</v>
      </c>
      <c r="AG102" s="38">
        <f t="shared" si="429"/>
        <v>44562</v>
      </c>
      <c r="AH102" s="38">
        <f t="shared" si="429"/>
        <v>44593</v>
      </c>
      <c r="AI102" s="38">
        <f t="shared" si="429"/>
        <v>44621</v>
      </c>
      <c r="AJ102" s="38">
        <f t="shared" si="429"/>
        <v>44652</v>
      </c>
      <c r="AK102" s="38">
        <f t="shared" si="429"/>
        <v>44682</v>
      </c>
      <c r="AL102" s="38">
        <f t="shared" si="429"/>
        <v>44713</v>
      </c>
      <c r="AM102" s="38">
        <f t="shared" si="429"/>
        <v>44743</v>
      </c>
      <c r="AN102" s="38">
        <f t="shared" si="429"/>
        <v>44774</v>
      </c>
      <c r="AO102" s="38">
        <f t="shared" si="429"/>
        <v>44805</v>
      </c>
      <c r="AP102" s="38">
        <f t="shared" si="429"/>
        <v>44835</v>
      </c>
      <c r="AQ102" s="38">
        <f t="shared" si="429"/>
        <v>44866</v>
      </c>
      <c r="AR102" s="38">
        <f t="shared" si="429"/>
        <v>44896</v>
      </c>
      <c r="AS102" s="38">
        <f t="shared" si="429"/>
        <v>44927</v>
      </c>
      <c r="AT102" s="38">
        <f t="shared" si="429"/>
        <v>44958</v>
      </c>
      <c r="AU102" s="38">
        <f t="shared" si="429"/>
        <v>44986</v>
      </c>
      <c r="AV102" s="38">
        <f t="shared" si="429"/>
        <v>45017</v>
      </c>
      <c r="AW102" s="38">
        <f t="shared" si="429"/>
        <v>45047</v>
      </c>
      <c r="AX102" s="38">
        <f t="shared" si="429"/>
        <v>45078</v>
      </c>
      <c r="AY102" s="38">
        <f t="shared" si="429"/>
        <v>45108</v>
      </c>
      <c r="AZ102" s="38">
        <f t="shared" si="429"/>
        <v>45139</v>
      </c>
      <c r="BA102" s="38">
        <f t="shared" si="429"/>
        <v>45170</v>
      </c>
      <c r="BB102" s="38">
        <f t="shared" si="429"/>
        <v>45200</v>
      </c>
      <c r="BC102" s="38">
        <f t="shared" si="429"/>
        <v>45231</v>
      </c>
      <c r="BD102" s="38">
        <f t="shared" si="429"/>
        <v>45261</v>
      </c>
      <c r="BE102" s="38">
        <f t="shared" si="429"/>
        <v>45292</v>
      </c>
      <c r="BF102" s="38">
        <f t="shared" si="429"/>
        <v>45323</v>
      </c>
      <c r="BG102" s="38">
        <f t="shared" si="429"/>
        <v>45352</v>
      </c>
      <c r="BH102" s="38">
        <f t="shared" si="429"/>
        <v>45383</v>
      </c>
      <c r="BI102" s="38">
        <f t="shared" si="429"/>
        <v>45413</v>
      </c>
      <c r="BJ102" s="38">
        <f t="shared" si="429"/>
        <v>45444</v>
      </c>
      <c r="BK102" s="38">
        <f t="shared" si="429"/>
        <v>45474</v>
      </c>
      <c r="BL102" s="38">
        <f t="shared" si="429"/>
        <v>45505</v>
      </c>
      <c r="BM102" s="38">
        <f t="shared" si="429"/>
        <v>45536</v>
      </c>
      <c r="BN102" s="38">
        <f t="shared" si="429"/>
        <v>45566</v>
      </c>
      <c r="BO102" s="38">
        <f t="shared" si="429"/>
        <v>45597</v>
      </c>
      <c r="BP102" s="38">
        <f t="shared" si="429"/>
        <v>45627</v>
      </c>
      <c r="BQ102" s="38">
        <f t="shared" si="429"/>
        <v>45658</v>
      </c>
      <c r="BR102" s="43"/>
    </row>
    <row r="103" spans="2:124" x14ac:dyDescent="0.35">
      <c r="F103" s="37" t="s">
        <v>130</v>
      </c>
      <c r="G103" s="50" t="s">
        <v>122</v>
      </c>
      <c r="H103" s="50" t="s">
        <v>122</v>
      </c>
      <c r="I103" s="50" t="s">
        <v>122</v>
      </c>
      <c r="J103" s="50" t="s">
        <v>122</v>
      </c>
      <c r="K103" s="50" t="s">
        <v>122</v>
      </c>
      <c r="L103" s="50" t="s">
        <v>122</v>
      </c>
      <c r="M103" s="50" t="s">
        <v>122</v>
      </c>
      <c r="N103" s="50" t="s">
        <v>122</v>
      </c>
      <c r="O103" s="50" t="s">
        <v>122</v>
      </c>
      <c r="P103" s="50" t="s">
        <v>122</v>
      </c>
      <c r="Q103" s="50" t="s">
        <v>122</v>
      </c>
      <c r="R103" s="49">
        <v>1</v>
      </c>
      <c r="S103" s="49">
        <f t="shared" ref="S103:BQ103" si="430">R103+1</f>
        <v>2</v>
      </c>
      <c r="T103" s="49">
        <f t="shared" si="430"/>
        <v>3</v>
      </c>
      <c r="U103" s="49">
        <f t="shared" si="430"/>
        <v>4</v>
      </c>
      <c r="V103" s="49">
        <f t="shared" si="430"/>
        <v>5</v>
      </c>
      <c r="W103" s="49">
        <f t="shared" si="430"/>
        <v>6</v>
      </c>
      <c r="X103" s="49">
        <f t="shared" si="430"/>
        <v>7</v>
      </c>
      <c r="Y103" s="49">
        <f t="shared" si="430"/>
        <v>8</v>
      </c>
      <c r="Z103" s="49">
        <f t="shared" si="430"/>
        <v>9</v>
      </c>
      <c r="AA103" s="49">
        <f t="shared" si="430"/>
        <v>10</v>
      </c>
      <c r="AB103" s="49">
        <f t="shared" si="430"/>
        <v>11</v>
      </c>
      <c r="AC103" s="49">
        <f t="shared" si="430"/>
        <v>12</v>
      </c>
      <c r="AD103" s="49">
        <f t="shared" si="430"/>
        <v>13</v>
      </c>
      <c r="AE103" s="49">
        <f t="shared" si="430"/>
        <v>14</v>
      </c>
      <c r="AF103" s="49">
        <f t="shared" si="430"/>
        <v>15</v>
      </c>
      <c r="AG103" s="49">
        <f t="shared" si="430"/>
        <v>16</v>
      </c>
      <c r="AH103" s="49">
        <f t="shared" si="430"/>
        <v>17</v>
      </c>
      <c r="AI103" s="49">
        <f t="shared" si="430"/>
        <v>18</v>
      </c>
      <c r="AJ103" s="49">
        <f t="shared" si="430"/>
        <v>19</v>
      </c>
      <c r="AK103" s="49">
        <f t="shared" si="430"/>
        <v>20</v>
      </c>
      <c r="AL103" s="49">
        <f t="shared" si="430"/>
        <v>21</v>
      </c>
      <c r="AM103" s="49">
        <f t="shared" si="430"/>
        <v>22</v>
      </c>
      <c r="AN103" s="49">
        <f t="shared" si="430"/>
        <v>23</v>
      </c>
      <c r="AO103" s="49">
        <f t="shared" si="430"/>
        <v>24</v>
      </c>
      <c r="AP103" s="49">
        <f t="shared" si="430"/>
        <v>25</v>
      </c>
      <c r="AQ103" s="49">
        <f t="shared" si="430"/>
        <v>26</v>
      </c>
      <c r="AR103" s="49">
        <f t="shared" si="430"/>
        <v>27</v>
      </c>
      <c r="AS103" s="49">
        <f t="shared" si="430"/>
        <v>28</v>
      </c>
      <c r="AT103" s="49">
        <f t="shared" si="430"/>
        <v>29</v>
      </c>
      <c r="AU103" s="49">
        <f t="shared" si="430"/>
        <v>30</v>
      </c>
      <c r="AV103" s="49">
        <f t="shared" si="430"/>
        <v>31</v>
      </c>
      <c r="AW103" s="49">
        <f t="shared" si="430"/>
        <v>32</v>
      </c>
      <c r="AX103" s="49">
        <f t="shared" si="430"/>
        <v>33</v>
      </c>
      <c r="AY103" s="49">
        <f t="shared" si="430"/>
        <v>34</v>
      </c>
      <c r="AZ103" s="49">
        <f t="shared" si="430"/>
        <v>35</v>
      </c>
      <c r="BA103" s="49">
        <f t="shared" si="430"/>
        <v>36</v>
      </c>
      <c r="BB103" s="49">
        <f t="shared" si="430"/>
        <v>37</v>
      </c>
      <c r="BC103" s="49">
        <f t="shared" si="430"/>
        <v>38</v>
      </c>
      <c r="BD103" s="49">
        <f t="shared" si="430"/>
        <v>39</v>
      </c>
      <c r="BE103" s="49">
        <f t="shared" si="430"/>
        <v>40</v>
      </c>
      <c r="BF103" s="49">
        <f t="shared" si="430"/>
        <v>41</v>
      </c>
      <c r="BG103" s="49">
        <f t="shared" si="430"/>
        <v>42</v>
      </c>
      <c r="BH103" s="49">
        <f t="shared" si="430"/>
        <v>43</v>
      </c>
      <c r="BI103" s="49">
        <f t="shared" si="430"/>
        <v>44</v>
      </c>
      <c r="BJ103" s="49">
        <f t="shared" si="430"/>
        <v>45</v>
      </c>
      <c r="BK103" s="49">
        <f t="shared" si="430"/>
        <v>46</v>
      </c>
      <c r="BL103" s="49">
        <f t="shared" si="430"/>
        <v>47</v>
      </c>
      <c r="BM103" s="49">
        <f t="shared" si="430"/>
        <v>48</v>
      </c>
      <c r="BN103" s="49">
        <f t="shared" si="430"/>
        <v>49</v>
      </c>
      <c r="BO103" s="49">
        <f t="shared" si="430"/>
        <v>50</v>
      </c>
      <c r="BP103" s="49">
        <f t="shared" si="430"/>
        <v>51</v>
      </c>
      <c r="BQ103" s="49">
        <f t="shared" si="430"/>
        <v>52</v>
      </c>
      <c r="BR103" s="73"/>
    </row>
    <row r="104" spans="2:124" x14ac:dyDescent="0.35">
      <c r="F104" s="37" t="s">
        <v>60</v>
      </c>
      <c r="G104" s="20" t="s">
        <v>122</v>
      </c>
      <c r="H104" s="20" t="s">
        <v>122</v>
      </c>
      <c r="I104" s="20" t="s">
        <v>122</v>
      </c>
      <c r="J104" s="20" t="s">
        <v>122</v>
      </c>
      <c r="K104" s="20" t="s">
        <v>122</v>
      </c>
      <c r="L104" s="20" t="s">
        <v>122</v>
      </c>
      <c r="M104" s="20" t="s">
        <v>122</v>
      </c>
      <c r="N104" s="20" t="s">
        <v>122</v>
      </c>
      <c r="O104" s="20" t="s">
        <v>122</v>
      </c>
      <c r="P104" s="20" t="s">
        <v>122</v>
      </c>
      <c r="Q104" s="20" t="s">
        <v>122</v>
      </c>
      <c r="R104" s="20">
        <v>0</v>
      </c>
      <c r="S104" s="20">
        <v>0</v>
      </c>
      <c r="T104" s="20">
        <v>0</v>
      </c>
      <c r="U104" s="20">
        <v>146887.05693600001</v>
      </c>
      <c r="V104" s="20">
        <v>107898.846173</v>
      </c>
      <c r="W104" s="20">
        <v>624882.13304299989</v>
      </c>
      <c r="X104" s="20">
        <v>826936.77931599983</v>
      </c>
      <c r="Y104" s="20">
        <v>1344375.0746670002</v>
      </c>
      <c r="Z104" s="20">
        <v>1821977.3995909998</v>
      </c>
      <c r="AA104" s="20">
        <v>1754955.5735519999</v>
      </c>
      <c r="AB104" s="20">
        <v>2249711.8347230004</v>
      </c>
      <c r="AC104" s="20">
        <v>2574763.8350379998</v>
      </c>
      <c r="AD104" s="20">
        <v>2980248.3065029997</v>
      </c>
      <c r="AE104" s="20">
        <v>3192717.8522510026</v>
      </c>
      <c r="AF104" s="20">
        <v>3378301.1227379991</v>
      </c>
      <c r="AG104" s="20">
        <v>3610289.271048001</v>
      </c>
      <c r="AH104" s="20">
        <v>3824219.9573610001</v>
      </c>
      <c r="AI104" s="20">
        <v>3981545.9910280006</v>
      </c>
      <c r="AJ104" s="20">
        <v>4079450.8043769989</v>
      </c>
      <c r="AK104" s="20">
        <v>4187839.6111359997</v>
      </c>
      <c r="AL104" s="20">
        <v>4356623.0954099987</v>
      </c>
      <c r="AM104" s="20">
        <v>4540449.6475629993</v>
      </c>
      <c r="AN104" s="20">
        <v>4246830.498211002</v>
      </c>
      <c r="AO104" s="20">
        <v>4257654.1883079987</v>
      </c>
      <c r="AP104" s="20">
        <v>4269083.1095359996</v>
      </c>
      <c r="AQ104" s="20">
        <v>4405682.5225340007</v>
      </c>
      <c r="AR104" s="20">
        <v>4535267.456778001</v>
      </c>
      <c r="AS104" s="20">
        <v>4606677.0364870001</v>
      </c>
      <c r="AT104" s="20">
        <v>4686776.3513580002</v>
      </c>
      <c r="AU104" s="20">
        <v>4551324.6305190008</v>
      </c>
      <c r="AV104" s="20">
        <v>4715075.4720159993</v>
      </c>
      <c r="AW104" s="20">
        <v>4666826.5237520002</v>
      </c>
      <c r="AX104" s="20">
        <v>4756017.1939690011</v>
      </c>
      <c r="AY104" s="20">
        <v>4808991.3594030011</v>
      </c>
      <c r="AZ104" s="20">
        <v>4867258.1083070002</v>
      </c>
      <c r="BA104" s="20">
        <v>4932673.4036220005</v>
      </c>
      <c r="BB104" s="20">
        <v>5006415.6775170006</v>
      </c>
      <c r="BC104" s="20">
        <v>5065597.937442001</v>
      </c>
      <c r="BD104" s="20">
        <v>5094685.5712979995</v>
      </c>
      <c r="BE104" s="20">
        <v>5142466.350629</v>
      </c>
      <c r="BF104" s="20">
        <v>5182405.9521460002</v>
      </c>
      <c r="BG104" s="20">
        <v>5288774.001069</v>
      </c>
      <c r="BH104" s="20">
        <v>5304605.8986360002</v>
      </c>
      <c r="BI104" s="20">
        <v>5351854.2606929988</v>
      </c>
      <c r="BJ104" s="20">
        <v>5376783.7944970001</v>
      </c>
      <c r="BK104" s="20">
        <v>5463693.1300270017</v>
      </c>
      <c r="BL104" s="20">
        <v>5496492.999493001</v>
      </c>
      <c r="BM104" s="20">
        <v>5548083.0098820012</v>
      </c>
      <c r="BN104" s="20">
        <v>5590145.1956119975</v>
      </c>
      <c r="BO104" s="20">
        <v>5622742.1198590025</v>
      </c>
      <c r="BP104" s="20">
        <v>5677433.2662149994</v>
      </c>
      <c r="BQ104" s="20">
        <f>SUM('Capa Final'!$N$39:$N$40)+SUM('Capa Final'!$N$48:$N$49)</f>
        <v>5690152.4239660017</v>
      </c>
      <c r="BR104" s="20"/>
    </row>
    <row r="105" spans="2:124" x14ac:dyDescent="0.35">
      <c r="F105" s="37" t="s">
        <v>62</v>
      </c>
      <c r="G105" s="20" t="s">
        <v>122</v>
      </c>
      <c r="H105" s="20" t="s">
        <v>122</v>
      </c>
      <c r="I105" s="20" t="s">
        <v>122</v>
      </c>
      <c r="J105" s="20" t="s">
        <v>122</v>
      </c>
      <c r="K105" s="20" t="s">
        <v>122</v>
      </c>
      <c r="L105" s="20" t="s">
        <v>122</v>
      </c>
      <c r="M105" s="20" t="s">
        <v>122</v>
      </c>
      <c r="N105" s="20" t="s">
        <v>122</v>
      </c>
      <c r="O105" s="20" t="s">
        <v>122</v>
      </c>
      <c r="P105" s="20" t="s">
        <v>122</v>
      </c>
      <c r="Q105" s="20" t="s">
        <v>122</v>
      </c>
      <c r="R105" s="20">
        <v>0</v>
      </c>
      <c r="S105" s="20">
        <v>0</v>
      </c>
      <c r="T105" s="20">
        <v>0</v>
      </c>
      <c r="U105" s="20">
        <v>146887.05693600001</v>
      </c>
      <c r="V105" s="20">
        <v>91309.664099999995</v>
      </c>
      <c r="W105" s="20">
        <v>560848.86383499985</v>
      </c>
      <c r="X105" s="20">
        <v>367203.62882899994</v>
      </c>
      <c r="Y105" s="20">
        <v>372600.01981200004</v>
      </c>
      <c r="Z105" s="20">
        <v>463491.626024</v>
      </c>
      <c r="AA105" s="20">
        <v>504965.77217500005</v>
      </c>
      <c r="AB105" s="20">
        <v>512178.75714700011</v>
      </c>
      <c r="AC105" s="20">
        <v>271003.50295400003</v>
      </c>
      <c r="AD105" s="20">
        <v>381737.06732700008</v>
      </c>
      <c r="AE105" s="20">
        <v>192022.38113100003</v>
      </c>
      <c r="AF105" s="20">
        <v>252582.98918900004</v>
      </c>
      <c r="AG105" s="20">
        <v>312115.56226100004</v>
      </c>
      <c r="AH105" s="20">
        <v>268640.74318300001</v>
      </c>
      <c r="AI105" s="20">
        <v>207491.41686</v>
      </c>
      <c r="AJ105" s="20">
        <v>205654.65946500003</v>
      </c>
      <c r="AK105" s="20">
        <v>186455.34099500001</v>
      </c>
      <c r="AL105" s="20">
        <v>240021.76047100002</v>
      </c>
      <c r="AM105" s="20">
        <v>285691.78462400002</v>
      </c>
      <c r="AN105" s="20">
        <v>188568.598948</v>
      </c>
      <c r="AO105" s="20">
        <v>145828.22023199999</v>
      </c>
      <c r="AP105" s="20">
        <v>71312.932229999991</v>
      </c>
      <c r="AQ105" s="20">
        <v>148467.59218399998</v>
      </c>
      <c r="AR105" s="20">
        <v>141573.2205</v>
      </c>
      <c r="AS105" s="20">
        <v>77249.319606999998</v>
      </c>
      <c r="AT105" s="20">
        <v>79899.465915000008</v>
      </c>
      <c r="AU105" s="20">
        <v>69235.445074999996</v>
      </c>
      <c r="AV105" s="20">
        <v>59083.890900999992</v>
      </c>
      <c r="AW105" s="20">
        <v>95680.560410999999</v>
      </c>
      <c r="AX105" s="20">
        <v>116660.612482</v>
      </c>
      <c r="AY105" s="20">
        <v>77197.750881999993</v>
      </c>
      <c r="AZ105" s="20">
        <v>86791.081611999994</v>
      </c>
      <c r="BA105" s="20">
        <v>95116.342124000003</v>
      </c>
      <c r="BB105" s="20">
        <v>78080.422705999998</v>
      </c>
      <c r="BC105" s="20">
        <v>97435.046512999994</v>
      </c>
      <c r="BD105" s="20">
        <v>84078.121494999999</v>
      </c>
      <c r="BE105" s="20">
        <v>77847.245580000017</v>
      </c>
      <c r="BF105" s="20">
        <v>53282.006665000008</v>
      </c>
      <c r="BG105" s="20">
        <v>131710.702941</v>
      </c>
      <c r="BH105" s="20">
        <v>50404.994587999994</v>
      </c>
      <c r="BI105" s="20">
        <v>48594.649677999994</v>
      </c>
      <c r="BJ105" s="20">
        <v>51884.126713999998</v>
      </c>
      <c r="BK105" s="20">
        <v>98095.821065000011</v>
      </c>
      <c r="BL105" s="20">
        <v>41820.678048000002</v>
      </c>
      <c r="BM105" s="20">
        <v>61778.170369999993</v>
      </c>
      <c r="BN105" s="20">
        <v>59080.905994000008</v>
      </c>
      <c r="BO105" s="20">
        <v>29667.343828000001</v>
      </c>
      <c r="BP105" s="20">
        <v>75272.731016999998</v>
      </c>
      <c r="BQ105" s="20">
        <f>'Capa Final'!$N$39+'Capa Final'!$N$48</f>
        <v>16501.956394000001</v>
      </c>
      <c r="BR105" s="20"/>
    </row>
    <row r="106" spans="2:124" x14ac:dyDescent="0.35">
      <c r="B106" s="42"/>
      <c r="C106" s="77"/>
      <c r="D106" s="42"/>
      <c r="E106" s="43"/>
      <c r="F106" s="37" t="s">
        <v>90</v>
      </c>
      <c r="G106" s="20" t="s">
        <v>122</v>
      </c>
      <c r="H106" s="20" t="s">
        <v>122</v>
      </c>
      <c r="I106" s="20" t="s">
        <v>122</v>
      </c>
      <c r="J106" s="20" t="s">
        <v>122</v>
      </c>
      <c r="K106" s="20" t="s">
        <v>122</v>
      </c>
      <c r="L106" s="20" t="s">
        <v>122</v>
      </c>
      <c r="M106" s="20" t="s">
        <v>122</v>
      </c>
      <c r="N106" s="20" t="s">
        <v>122</v>
      </c>
      <c r="O106" s="20" t="s">
        <v>122</v>
      </c>
      <c r="P106" s="46" t="s">
        <v>122</v>
      </c>
      <c r="Q106" s="46" t="s">
        <v>122</v>
      </c>
      <c r="R106" s="46" t="e">
        <v>#DIV/0!</v>
      </c>
      <c r="S106" s="46" t="e">
        <v>#DIV/0!</v>
      </c>
      <c r="T106" s="46" t="e">
        <v>#DIV/0!</v>
      </c>
      <c r="U106" s="46">
        <v>1.1847581391566926E-3</v>
      </c>
      <c r="V106" s="46">
        <v>8.7028795372199555E-4</v>
      </c>
      <c r="W106" s="46">
        <v>5.0401594842958801E-3</v>
      </c>
      <c r="X106" s="46">
        <f t="shared" ref="X106:AC106" si="431">X104/$B$15</f>
        <v>6.6698870567576648E-3</v>
      </c>
      <c r="Y106" s="46">
        <f t="shared" si="431"/>
        <v>1.0843428583943202E-2</v>
      </c>
      <c r="Z106" s="46">
        <f t="shared" si="431"/>
        <v>1.4695662085907986E-2</v>
      </c>
      <c r="AA106" s="46">
        <f t="shared" si="431"/>
        <v>1.4155079031436096E-2</v>
      </c>
      <c r="AB106" s="46">
        <f t="shared" si="431"/>
        <v>1.8145672345430228E-2</v>
      </c>
      <c r="AC106" s="46">
        <f t="shared" si="431"/>
        <v>2.0767469058194064E-2</v>
      </c>
      <c r="AD106" s="46">
        <f t="shared" ref="AD106:AE106" si="432">AD104/$B$15</f>
        <v>2.4038016088618424E-2</v>
      </c>
      <c r="AE106" s="46">
        <f t="shared" si="432"/>
        <v>2.5751747910187636E-2</v>
      </c>
      <c r="AF106" s="46">
        <f t="shared" ref="AF106:AG106" si="433">AF104/$B$15</f>
        <v>2.7248621050593648E-2</v>
      </c>
      <c r="AG106" s="46">
        <f t="shared" si="433"/>
        <v>2.9119785553657518E-2</v>
      </c>
      <c r="AH106" s="46">
        <f t="shared" ref="AH106:AI106" si="434">AH104/$B$15</f>
        <v>3.084530260813248E-2</v>
      </c>
      <c r="AI106" s="46">
        <f t="shared" si="434"/>
        <v>3.2114259198156823E-2</v>
      </c>
      <c r="AJ106" s="46">
        <f t="shared" ref="AJ106:AK106" si="435">AJ104/$B$15</f>
        <v>3.2903937519020605E-2</v>
      </c>
      <c r="AK106" s="46">
        <f t="shared" si="435"/>
        <v>3.3778177385213576E-2</v>
      </c>
      <c r="AL106" s="46">
        <f t="shared" ref="AL106:AM106" si="436">AL104/$B$15</f>
        <v>3.5139547208532816E-2</v>
      </c>
      <c r="AM106" s="46">
        <f t="shared" si="436"/>
        <v>3.6622251051876026E-2</v>
      </c>
      <c r="AN106" s="46">
        <f t="shared" ref="AN106:AO106" si="437">AN104/$B$15</f>
        <v>3.4253984682711777E-2</v>
      </c>
      <c r="AO106" s="46">
        <f t="shared" si="437"/>
        <v>3.4341286145520129E-2</v>
      </c>
      <c r="AP106" s="46">
        <f t="shared" ref="AP106:AQ106" si="438">AP104/$B$15</f>
        <v>3.4433469267226721E-2</v>
      </c>
      <c r="AQ106" s="46">
        <f t="shared" si="438"/>
        <v>3.5535249571967409E-2</v>
      </c>
      <c r="AR106" s="46">
        <f t="shared" ref="AR106:AS106" si="439">AR104/$B$15</f>
        <v>3.6580452660382186E-2</v>
      </c>
      <c r="AS106" s="46">
        <f t="shared" si="439"/>
        <v>3.7156426354312599E-2</v>
      </c>
      <c r="AT106" s="46">
        <f t="shared" ref="AT106:AU106" si="440">AT104/$B$15</f>
        <v>3.7802489507961598E-2</v>
      </c>
      <c r="AU106" s="46">
        <f t="shared" si="440"/>
        <v>3.6709966231409694E-2</v>
      </c>
      <c r="AV106" s="46">
        <f t="shared" ref="AV106:AW106" si="441">AV104/$B$15</f>
        <v>3.8030743884010197E-2</v>
      </c>
      <c r="AW106" s="46">
        <f t="shared" si="441"/>
        <v>3.7641578661737209E-2</v>
      </c>
      <c r="AX106" s="46">
        <f t="shared" ref="AX106:AY106" si="442">AX104/$B$15</f>
        <v>3.8360970653657053E-2</v>
      </c>
      <c r="AY106" s="46">
        <f t="shared" si="442"/>
        <v>3.8788248420481057E-2</v>
      </c>
      <c r="AZ106" s="46">
        <f t="shared" ref="AZ106:BA106" si="443">AZ104/$B$15</f>
        <v>3.9258214981498687E-2</v>
      </c>
      <c r="BA106" s="46">
        <f t="shared" si="443"/>
        <v>3.9785840118569497E-2</v>
      </c>
      <c r="BB106" s="46">
        <f t="shared" ref="BB106:BC106" si="444">BB104/$B$15</f>
        <v>4.0380628801925646E-2</v>
      </c>
      <c r="BC106" s="46">
        <f t="shared" si="444"/>
        <v>4.0857979670017322E-2</v>
      </c>
      <c r="BD106" s="46">
        <f t="shared" ref="BD106" si="445">BD104/$B$15</f>
        <v>4.1092594017112037E-2</v>
      </c>
      <c r="BE106" s="46">
        <f t="shared" ref="BE106:BJ106" si="446">BE104/$B$15</f>
        <v>4.1477983093511861E-2</v>
      </c>
      <c r="BF106" s="46">
        <f t="shared" si="446"/>
        <v>4.1800126983919834E-2</v>
      </c>
      <c r="BG106" s="46">
        <f t="shared" si="446"/>
        <v>4.2658067869498675E-2</v>
      </c>
      <c r="BH106" s="46">
        <f t="shared" si="446"/>
        <v>4.2785764413306282E-2</v>
      </c>
      <c r="BI106" s="46">
        <f t="shared" si="446"/>
        <v>4.3166859131088267E-2</v>
      </c>
      <c r="BJ106" s="46">
        <f t="shared" si="446"/>
        <v>4.3367935173428344E-2</v>
      </c>
      <c r="BK106" s="46">
        <f t="shared" ref="BK106:BL106" si="447">BK104/$B$15</f>
        <v>4.4068926430151076E-2</v>
      </c>
      <c r="BL106" s="46">
        <f t="shared" si="447"/>
        <v>4.4333482839161643E-2</v>
      </c>
      <c r="BM106" s="46">
        <f t="shared" ref="BM106:BN106" si="448">BM104/$B$15</f>
        <v>4.4749596321060715E-2</v>
      </c>
      <c r="BN106" s="46">
        <f t="shared" si="448"/>
        <v>4.5088860500858717E-2</v>
      </c>
      <c r="BO106" s="46">
        <f t="shared" ref="BO106:BP106" si="449">BO104/$B$15</f>
        <v>4.5351779999136498E-2</v>
      </c>
      <c r="BP106" s="46">
        <f t="shared" si="449"/>
        <v>4.5792906549948317E-2</v>
      </c>
      <c r="BQ106" s="46">
        <f t="shared" ref="BQ106" si="450">BQ104/$B$15</f>
        <v>4.5895496430793187E-2</v>
      </c>
      <c r="BR106" s="46"/>
    </row>
    <row r="107" spans="2:124" x14ac:dyDescent="0.35">
      <c r="F107" s="37" t="s">
        <v>134</v>
      </c>
      <c r="G107" s="46" t="s">
        <v>122</v>
      </c>
      <c r="H107" s="46" t="s">
        <v>122</v>
      </c>
      <c r="I107" s="46" t="s">
        <v>122</v>
      </c>
      <c r="J107" s="46" t="s">
        <v>122</v>
      </c>
      <c r="K107" s="46" t="s">
        <v>122</v>
      </c>
      <c r="L107" s="46" t="s">
        <v>122</v>
      </c>
      <c r="M107" s="46" t="s">
        <v>122</v>
      </c>
      <c r="N107" s="20" t="s">
        <v>122</v>
      </c>
      <c r="O107" s="20" t="s">
        <v>122</v>
      </c>
      <c r="P107" s="20" t="s">
        <v>122</v>
      </c>
      <c r="Q107" s="20" t="s">
        <v>122</v>
      </c>
      <c r="R107" s="46" t="e">
        <f t="shared" ref="R107:AW107" si="451">IF(R106&gt;VLOOKUP(R103,$DR$3:$DT$75,2,0),"Gatilho atingido","Gatilho não atingido")</f>
        <v>#DIV/0!</v>
      </c>
      <c r="S107" s="46" t="e">
        <f t="shared" si="451"/>
        <v>#DIV/0!</v>
      </c>
      <c r="T107" s="46" t="e">
        <f t="shared" si="451"/>
        <v>#DIV/0!</v>
      </c>
      <c r="U107" s="46" t="str">
        <f t="shared" si="451"/>
        <v>Gatilho não atingido</v>
      </c>
      <c r="V107" s="46" t="str">
        <f t="shared" si="451"/>
        <v>Gatilho não atingido</v>
      </c>
      <c r="W107" s="46" t="str">
        <f t="shared" si="451"/>
        <v>Gatilho não atingido</v>
      </c>
      <c r="X107" s="46" t="str">
        <f t="shared" si="451"/>
        <v>Gatilho não atingido</v>
      </c>
      <c r="Y107" s="46" t="str">
        <f t="shared" si="451"/>
        <v>Gatilho não atingido</v>
      </c>
      <c r="Z107" s="46" t="str">
        <f t="shared" si="451"/>
        <v>Gatilho não atingido</v>
      </c>
      <c r="AA107" s="46" t="str">
        <f t="shared" si="451"/>
        <v>Gatilho não atingido</v>
      </c>
      <c r="AB107" s="46" t="str">
        <f t="shared" si="451"/>
        <v>Gatilho não atingido</v>
      </c>
      <c r="AC107" s="46" t="str">
        <f t="shared" si="451"/>
        <v>Gatilho não atingido</v>
      </c>
      <c r="AD107" s="46" t="str">
        <f t="shared" si="451"/>
        <v>Gatilho não atingido</v>
      </c>
      <c r="AE107" s="46" t="str">
        <f t="shared" si="451"/>
        <v>Gatilho não atingido</v>
      </c>
      <c r="AF107" s="46" t="str">
        <f t="shared" si="451"/>
        <v>Gatilho não atingido</v>
      </c>
      <c r="AG107" s="46" t="str">
        <f t="shared" si="451"/>
        <v>Gatilho não atingido</v>
      </c>
      <c r="AH107" s="46" t="str">
        <f t="shared" si="451"/>
        <v>Gatilho não atingido</v>
      </c>
      <c r="AI107" s="46" t="str">
        <f t="shared" si="451"/>
        <v>Gatilho não atingido</v>
      </c>
      <c r="AJ107" s="46" t="str">
        <f t="shared" si="451"/>
        <v>Gatilho não atingido</v>
      </c>
      <c r="AK107" s="46" t="str">
        <f t="shared" si="451"/>
        <v>Gatilho não atingido</v>
      </c>
      <c r="AL107" s="46" t="str">
        <f t="shared" si="451"/>
        <v>Gatilho não atingido</v>
      </c>
      <c r="AM107" s="46" t="str">
        <f t="shared" si="451"/>
        <v>Gatilho não atingido</v>
      </c>
      <c r="AN107" s="46" t="str">
        <f t="shared" si="451"/>
        <v>Gatilho não atingido</v>
      </c>
      <c r="AO107" s="46" t="str">
        <f t="shared" si="451"/>
        <v>Gatilho não atingido</v>
      </c>
      <c r="AP107" s="46" t="str">
        <f t="shared" si="451"/>
        <v>Gatilho não atingido</v>
      </c>
      <c r="AQ107" s="46" t="str">
        <f t="shared" si="451"/>
        <v>Gatilho não atingido</v>
      </c>
      <c r="AR107" s="46" t="str">
        <f t="shared" si="451"/>
        <v>Gatilho não atingido</v>
      </c>
      <c r="AS107" s="46" t="str">
        <f t="shared" si="451"/>
        <v>Gatilho não atingido</v>
      </c>
      <c r="AT107" s="46" t="str">
        <f t="shared" si="451"/>
        <v>Gatilho não atingido</v>
      </c>
      <c r="AU107" s="46" t="str">
        <f t="shared" si="451"/>
        <v>Gatilho não atingido</v>
      </c>
      <c r="AV107" s="46" t="str">
        <f t="shared" si="451"/>
        <v>Gatilho não atingido</v>
      </c>
      <c r="AW107" s="46" t="str">
        <f t="shared" si="451"/>
        <v>Gatilho não atingido</v>
      </c>
      <c r="AX107" s="46" t="str">
        <f t="shared" ref="AX107:BN107" si="452">IF(AX106&gt;VLOOKUP(AX103,$DR$3:$DT$75,2,0),"Gatilho atingido","Gatilho não atingido")</f>
        <v>Gatilho não atingido</v>
      </c>
      <c r="AY107" s="46" t="str">
        <f t="shared" si="452"/>
        <v>Gatilho não atingido</v>
      </c>
      <c r="AZ107" s="46" t="str">
        <f t="shared" si="452"/>
        <v>Gatilho não atingido</v>
      </c>
      <c r="BA107" s="46" t="str">
        <f t="shared" si="452"/>
        <v>Gatilho não atingido</v>
      </c>
      <c r="BB107" s="46" t="str">
        <f t="shared" si="452"/>
        <v>Gatilho não atingido</v>
      </c>
      <c r="BC107" s="46" t="str">
        <f t="shared" si="452"/>
        <v>Gatilho não atingido</v>
      </c>
      <c r="BD107" s="46" t="str">
        <f t="shared" si="452"/>
        <v>Gatilho não atingido</v>
      </c>
      <c r="BE107" s="46" t="str">
        <f t="shared" si="452"/>
        <v>Gatilho não atingido</v>
      </c>
      <c r="BF107" s="46" t="str">
        <f t="shared" si="452"/>
        <v>Gatilho não atingido</v>
      </c>
      <c r="BG107" s="46" t="str">
        <f t="shared" si="452"/>
        <v>Gatilho não atingido</v>
      </c>
      <c r="BH107" s="46" t="str">
        <f t="shared" si="452"/>
        <v>Gatilho não atingido</v>
      </c>
      <c r="BI107" s="46" t="str">
        <f t="shared" si="452"/>
        <v>Gatilho não atingido</v>
      </c>
      <c r="BJ107" s="46" t="str">
        <f t="shared" si="452"/>
        <v>Gatilho não atingido</v>
      </c>
      <c r="BK107" s="46" t="str">
        <f t="shared" si="452"/>
        <v>Gatilho não atingido</v>
      </c>
      <c r="BL107" s="46" t="str">
        <f t="shared" si="452"/>
        <v>Gatilho não atingido</v>
      </c>
      <c r="BM107" s="46" t="str">
        <f t="shared" si="452"/>
        <v>Gatilho não atingido</v>
      </c>
      <c r="BN107" s="46" t="str">
        <f t="shared" si="452"/>
        <v>Gatilho não atingido</v>
      </c>
      <c r="BO107" s="46" t="str">
        <f t="shared" ref="BO107:BP107" si="453">IF(BO106&gt;VLOOKUP(BO103,$DR$3:$DT$75,2,0),"Gatilho atingido","Gatilho não atingido")</f>
        <v>Gatilho não atingido</v>
      </c>
      <c r="BP107" s="46" t="str">
        <f t="shared" si="453"/>
        <v>Gatilho não atingido</v>
      </c>
      <c r="BQ107" s="46" t="str">
        <f t="shared" ref="BQ107" si="454">IF(BQ106&gt;VLOOKUP(BQ103,$DR$3:$DT$75,2,0),"Gatilho atingido","Gatilho não atingido")</f>
        <v>Gatilho não atingido</v>
      </c>
      <c r="BR107" s="46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</row>
    <row r="108" spans="2:124" x14ac:dyDescent="0.35">
      <c r="F108" s="37" t="s">
        <v>139</v>
      </c>
      <c r="G108" s="46" t="s">
        <v>122</v>
      </c>
      <c r="H108" s="46" t="s">
        <v>122</v>
      </c>
      <c r="I108" s="46" t="s">
        <v>122</v>
      </c>
      <c r="J108" s="46" t="s">
        <v>122</v>
      </c>
      <c r="K108" s="46" t="s">
        <v>122</v>
      </c>
      <c r="L108" s="46" t="s">
        <v>122</v>
      </c>
      <c r="M108" s="46" t="s">
        <v>122</v>
      </c>
      <c r="N108" s="20" t="s">
        <v>122</v>
      </c>
      <c r="O108" s="20" t="s">
        <v>122</v>
      </c>
      <c r="P108" s="20" t="s">
        <v>122</v>
      </c>
      <c r="Q108" s="20" t="s">
        <v>122</v>
      </c>
      <c r="R108" s="46" t="e">
        <f t="shared" ref="R108:AW108" si="455">IF(R106&gt;VLOOKUP(R103,$DR$3:$DT$75,3,0),"Gatilho atingido","Gatilho não atingido")</f>
        <v>#DIV/0!</v>
      </c>
      <c r="S108" s="46" t="e">
        <f t="shared" si="455"/>
        <v>#DIV/0!</v>
      </c>
      <c r="T108" s="46" t="e">
        <f t="shared" si="455"/>
        <v>#DIV/0!</v>
      </c>
      <c r="U108" s="46" t="str">
        <f t="shared" si="455"/>
        <v>Gatilho não atingido</v>
      </c>
      <c r="V108" s="46" t="str">
        <f t="shared" si="455"/>
        <v>Gatilho não atingido</v>
      </c>
      <c r="W108" s="46" t="str">
        <f t="shared" si="455"/>
        <v>Gatilho não atingido</v>
      </c>
      <c r="X108" s="46" t="str">
        <f t="shared" si="455"/>
        <v>Gatilho não atingido</v>
      </c>
      <c r="Y108" s="46" t="str">
        <f t="shared" si="455"/>
        <v>Gatilho não atingido</v>
      </c>
      <c r="Z108" s="46" t="str">
        <f t="shared" si="455"/>
        <v>Gatilho não atingido</v>
      </c>
      <c r="AA108" s="46" t="str">
        <f t="shared" si="455"/>
        <v>Gatilho não atingido</v>
      </c>
      <c r="AB108" s="46" t="str">
        <f t="shared" si="455"/>
        <v>Gatilho não atingido</v>
      </c>
      <c r="AC108" s="46" t="str">
        <f t="shared" si="455"/>
        <v>Gatilho não atingido</v>
      </c>
      <c r="AD108" s="46" t="str">
        <f t="shared" si="455"/>
        <v>Gatilho não atingido</v>
      </c>
      <c r="AE108" s="46" t="str">
        <f t="shared" si="455"/>
        <v>Gatilho não atingido</v>
      </c>
      <c r="AF108" s="46" t="str">
        <f t="shared" si="455"/>
        <v>Gatilho não atingido</v>
      </c>
      <c r="AG108" s="46" t="str">
        <f t="shared" si="455"/>
        <v>Gatilho não atingido</v>
      </c>
      <c r="AH108" s="46" t="str">
        <f t="shared" si="455"/>
        <v>Gatilho não atingido</v>
      </c>
      <c r="AI108" s="46" t="str">
        <f t="shared" si="455"/>
        <v>Gatilho não atingido</v>
      </c>
      <c r="AJ108" s="46" t="str">
        <f t="shared" si="455"/>
        <v>Gatilho não atingido</v>
      </c>
      <c r="AK108" s="46" t="str">
        <f t="shared" si="455"/>
        <v>Gatilho não atingido</v>
      </c>
      <c r="AL108" s="46" t="str">
        <f t="shared" si="455"/>
        <v>Gatilho não atingido</v>
      </c>
      <c r="AM108" s="46" t="str">
        <f t="shared" si="455"/>
        <v>Gatilho não atingido</v>
      </c>
      <c r="AN108" s="46" t="str">
        <f t="shared" si="455"/>
        <v>Gatilho não atingido</v>
      </c>
      <c r="AO108" s="46" t="str">
        <f t="shared" si="455"/>
        <v>Gatilho não atingido</v>
      </c>
      <c r="AP108" s="46" t="str">
        <f t="shared" si="455"/>
        <v>Gatilho não atingido</v>
      </c>
      <c r="AQ108" s="46" t="str">
        <f t="shared" si="455"/>
        <v>Gatilho não atingido</v>
      </c>
      <c r="AR108" s="46" t="str">
        <f t="shared" si="455"/>
        <v>Gatilho não atingido</v>
      </c>
      <c r="AS108" s="46" t="str">
        <f t="shared" si="455"/>
        <v>Gatilho não atingido</v>
      </c>
      <c r="AT108" s="46" t="str">
        <f t="shared" si="455"/>
        <v>Gatilho não atingido</v>
      </c>
      <c r="AU108" s="46" t="str">
        <f t="shared" si="455"/>
        <v>Gatilho não atingido</v>
      </c>
      <c r="AV108" s="46" t="str">
        <f t="shared" si="455"/>
        <v>Gatilho não atingido</v>
      </c>
      <c r="AW108" s="46" t="str">
        <f t="shared" si="455"/>
        <v>Gatilho não atingido</v>
      </c>
      <c r="AX108" s="46" t="str">
        <f t="shared" ref="AX108:BN108" si="456">IF(AX106&gt;VLOOKUP(AX103,$DR$3:$DT$75,3,0),"Gatilho atingido","Gatilho não atingido")</f>
        <v>Gatilho não atingido</v>
      </c>
      <c r="AY108" s="46" t="str">
        <f t="shared" si="456"/>
        <v>Gatilho não atingido</v>
      </c>
      <c r="AZ108" s="46" t="str">
        <f t="shared" si="456"/>
        <v>Gatilho não atingido</v>
      </c>
      <c r="BA108" s="46" t="str">
        <f t="shared" si="456"/>
        <v>Gatilho não atingido</v>
      </c>
      <c r="BB108" s="46" t="str">
        <f t="shared" si="456"/>
        <v>Gatilho não atingido</v>
      </c>
      <c r="BC108" s="46" t="str">
        <f t="shared" si="456"/>
        <v>Gatilho não atingido</v>
      </c>
      <c r="BD108" s="46" t="str">
        <f t="shared" si="456"/>
        <v>Gatilho não atingido</v>
      </c>
      <c r="BE108" s="46" t="str">
        <f t="shared" si="456"/>
        <v>Gatilho não atingido</v>
      </c>
      <c r="BF108" s="46" t="str">
        <f t="shared" si="456"/>
        <v>Gatilho não atingido</v>
      </c>
      <c r="BG108" s="46" t="str">
        <f t="shared" si="456"/>
        <v>Gatilho não atingido</v>
      </c>
      <c r="BH108" s="46" t="str">
        <f t="shared" si="456"/>
        <v>Gatilho não atingido</v>
      </c>
      <c r="BI108" s="46" t="str">
        <f t="shared" si="456"/>
        <v>Gatilho não atingido</v>
      </c>
      <c r="BJ108" s="46" t="str">
        <f t="shared" si="456"/>
        <v>Gatilho não atingido</v>
      </c>
      <c r="BK108" s="46" t="str">
        <f t="shared" si="456"/>
        <v>Gatilho não atingido</v>
      </c>
      <c r="BL108" s="46" t="str">
        <f t="shared" si="456"/>
        <v>Gatilho não atingido</v>
      </c>
      <c r="BM108" s="46" t="str">
        <f t="shared" si="456"/>
        <v>Gatilho não atingido</v>
      </c>
      <c r="BN108" s="46" t="str">
        <f t="shared" si="456"/>
        <v>Gatilho não atingido</v>
      </c>
      <c r="BO108" s="46" t="str">
        <f t="shared" ref="BO108:BP108" si="457">IF(BO106&gt;VLOOKUP(BO103,$DR$3:$DT$75,3,0),"Gatilho atingido","Gatilho não atingido")</f>
        <v>Gatilho não atingido</v>
      </c>
      <c r="BP108" s="46" t="str">
        <f t="shared" si="457"/>
        <v>Gatilho não atingido</v>
      </c>
      <c r="BQ108" s="46" t="str">
        <f t="shared" ref="BQ108" si="458">IF(BQ106&gt;VLOOKUP(BQ103,$DR$3:$DT$75,3,0),"Gatilho atingido","Gatilho não atingido")</f>
        <v>Gatilho não atingido</v>
      </c>
      <c r="BR108" s="46"/>
    </row>
    <row r="110" spans="2:124" x14ac:dyDescent="0.35">
      <c r="F110" s="13"/>
      <c r="G110" s="103" t="s">
        <v>116</v>
      </c>
      <c r="H110" s="103"/>
      <c r="I110" s="103"/>
      <c r="J110" s="103"/>
      <c r="K110" s="103"/>
      <c r="L110" s="103"/>
      <c r="M110" s="103"/>
      <c r="N110" s="103"/>
      <c r="O110" s="103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71"/>
    </row>
    <row r="111" spans="2:124" x14ac:dyDescent="0.35">
      <c r="F111" s="37" t="s">
        <v>181</v>
      </c>
      <c r="G111" s="38">
        <v>43770</v>
      </c>
      <c r="H111" s="38">
        <f t="shared" ref="H111" si="459">EDATE(G111,1)</f>
        <v>43800</v>
      </c>
      <c r="I111" s="38">
        <f t="shared" ref="I111" si="460">EDATE(H111,1)</f>
        <v>43831</v>
      </c>
      <c r="J111" s="38">
        <f t="shared" ref="J111" si="461">EDATE(I111,1)</f>
        <v>43862</v>
      </c>
      <c r="K111" s="38">
        <f t="shared" ref="K111" si="462">EDATE(J111,1)</f>
        <v>43891</v>
      </c>
      <c r="L111" s="38">
        <f t="shared" ref="L111" si="463">EDATE(K111,1)</f>
        <v>43922</v>
      </c>
      <c r="M111" s="38">
        <f t="shared" ref="M111" si="464">EDATE(L111,1)</f>
        <v>43952</v>
      </c>
      <c r="N111" s="38">
        <f t="shared" ref="N111" si="465">EDATE(M111,1)</f>
        <v>43983</v>
      </c>
      <c r="O111" s="38">
        <f t="shared" ref="O111" si="466">EDATE(N111,1)</f>
        <v>44013</v>
      </c>
      <c r="P111" s="38">
        <f t="shared" ref="P111" si="467">EDATE(O111,1)</f>
        <v>44044</v>
      </c>
      <c r="Q111" s="38">
        <f t="shared" ref="Q111" si="468">EDATE(P111,1)</f>
        <v>44075</v>
      </c>
      <c r="R111" s="38">
        <f t="shared" ref="R111" si="469">EDATE(Q111,1)</f>
        <v>44105</v>
      </c>
      <c r="S111" s="38">
        <f t="shared" ref="S111" si="470">EDATE(R111,1)</f>
        <v>44136</v>
      </c>
      <c r="T111" s="38">
        <f t="shared" ref="T111" si="471">EDATE(S111,1)</f>
        <v>44166</v>
      </c>
      <c r="U111" s="38">
        <f t="shared" ref="U111" si="472">EDATE(T111,1)</f>
        <v>44197</v>
      </c>
      <c r="V111" s="38">
        <f t="shared" ref="V111" si="473">EDATE(U111,1)</f>
        <v>44228</v>
      </c>
      <c r="W111" s="38">
        <f t="shared" ref="W111" si="474">EDATE(V111,1)</f>
        <v>44256</v>
      </c>
      <c r="X111" s="38">
        <f t="shared" ref="X111:BQ111" si="475">EDATE(W111,1)</f>
        <v>44287</v>
      </c>
      <c r="Y111" s="38">
        <f t="shared" si="475"/>
        <v>44317</v>
      </c>
      <c r="Z111" s="38">
        <f t="shared" si="475"/>
        <v>44348</v>
      </c>
      <c r="AA111" s="38">
        <f t="shared" si="475"/>
        <v>44378</v>
      </c>
      <c r="AB111" s="38">
        <f t="shared" si="475"/>
        <v>44409</v>
      </c>
      <c r="AC111" s="38">
        <f t="shared" si="475"/>
        <v>44440</v>
      </c>
      <c r="AD111" s="38">
        <f t="shared" si="475"/>
        <v>44470</v>
      </c>
      <c r="AE111" s="38">
        <f t="shared" si="475"/>
        <v>44501</v>
      </c>
      <c r="AF111" s="38">
        <f t="shared" si="475"/>
        <v>44531</v>
      </c>
      <c r="AG111" s="38">
        <f t="shared" si="475"/>
        <v>44562</v>
      </c>
      <c r="AH111" s="38">
        <f t="shared" si="475"/>
        <v>44593</v>
      </c>
      <c r="AI111" s="38">
        <f t="shared" si="475"/>
        <v>44621</v>
      </c>
      <c r="AJ111" s="38">
        <f t="shared" si="475"/>
        <v>44652</v>
      </c>
      <c r="AK111" s="38">
        <f t="shared" si="475"/>
        <v>44682</v>
      </c>
      <c r="AL111" s="38">
        <f t="shared" si="475"/>
        <v>44713</v>
      </c>
      <c r="AM111" s="38">
        <f t="shared" si="475"/>
        <v>44743</v>
      </c>
      <c r="AN111" s="38">
        <f t="shared" si="475"/>
        <v>44774</v>
      </c>
      <c r="AO111" s="38">
        <f t="shared" si="475"/>
        <v>44805</v>
      </c>
      <c r="AP111" s="38">
        <f t="shared" si="475"/>
        <v>44835</v>
      </c>
      <c r="AQ111" s="38">
        <f t="shared" si="475"/>
        <v>44866</v>
      </c>
      <c r="AR111" s="38">
        <f t="shared" si="475"/>
        <v>44896</v>
      </c>
      <c r="AS111" s="38">
        <f t="shared" si="475"/>
        <v>44927</v>
      </c>
      <c r="AT111" s="38">
        <f t="shared" si="475"/>
        <v>44958</v>
      </c>
      <c r="AU111" s="38">
        <f t="shared" si="475"/>
        <v>44986</v>
      </c>
      <c r="AV111" s="38">
        <f t="shared" si="475"/>
        <v>45017</v>
      </c>
      <c r="AW111" s="38">
        <f t="shared" si="475"/>
        <v>45047</v>
      </c>
      <c r="AX111" s="38">
        <f t="shared" si="475"/>
        <v>45078</v>
      </c>
      <c r="AY111" s="38">
        <f t="shared" si="475"/>
        <v>45108</v>
      </c>
      <c r="AZ111" s="38">
        <f t="shared" si="475"/>
        <v>45139</v>
      </c>
      <c r="BA111" s="38">
        <f t="shared" si="475"/>
        <v>45170</v>
      </c>
      <c r="BB111" s="38">
        <f t="shared" si="475"/>
        <v>45200</v>
      </c>
      <c r="BC111" s="38">
        <f t="shared" si="475"/>
        <v>45231</v>
      </c>
      <c r="BD111" s="38">
        <f t="shared" si="475"/>
        <v>45261</v>
      </c>
      <c r="BE111" s="38">
        <f t="shared" si="475"/>
        <v>45292</v>
      </c>
      <c r="BF111" s="38">
        <f t="shared" si="475"/>
        <v>45323</v>
      </c>
      <c r="BG111" s="38">
        <f t="shared" si="475"/>
        <v>45352</v>
      </c>
      <c r="BH111" s="38">
        <f t="shared" si="475"/>
        <v>45383</v>
      </c>
      <c r="BI111" s="38">
        <f t="shared" si="475"/>
        <v>45413</v>
      </c>
      <c r="BJ111" s="38">
        <f t="shared" si="475"/>
        <v>45444</v>
      </c>
      <c r="BK111" s="38">
        <f t="shared" si="475"/>
        <v>45474</v>
      </c>
      <c r="BL111" s="38">
        <f t="shared" si="475"/>
        <v>45505</v>
      </c>
      <c r="BM111" s="38">
        <f t="shared" si="475"/>
        <v>45536</v>
      </c>
      <c r="BN111" s="38">
        <f t="shared" si="475"/>
        <v>45566</v>
      </c>
      <c r="BO111" s="38">
        <f t="shared" si="475"/>
        <v>45597</v>
      </c>
      <c r="BP111" s="38">
        <f t="shared" si="475"/>
        <v>45627</v>
      </c>
      <c r="BQ111" s="38">
        <f t="shared" si="475"/>
        <v>45658</v>
      </c>
      <c r="BR111" s="43"/>
    </row>
    <row r="112" spans="2:124" x14ac:dyDescent="0.35">
      <c r="F112" s="37" t="s">
        <v>130</v>
      </c>
      <c r="G112" s="50" t="s">
        <v>122</v>
      </c>
      <c r="H112" s="50" t="s">
        <v>122</v>
      </c>
      <c r="I112" s="50" t="s">
        <v>122</v>
      </c>
      <c r="J112" s="50" t="s">
        <v>122</v>
      </c>
      <c r="K112" s="50" t="s">
        <v>122</v>
      </c>
      <c r="L112" s="50" t="s">
        <v>122</v>
      </c>
      <c r="M112" s="50" t="s">
        <v>122</v>
      </c>
      <c r="N112" s="50" t="s">
        <v>122</v>
      </c>
      <c r="O112" s="50" t="s">
        <v>122</v>
      </c>
      <c r="P112" s="50" t="s">
        <v>122</v>
      </c>
      <c r="Q112" s="50" t="s">
        <v>122</v>
      </c>
      <c r="R112" s="50" t="s">
        <v>122</v>
      </c>
      <c r="S112" s="49">
        <v>1</v>
      </c>
      <c r="T112" s="49">
        <f t="shared" ref="T112" si="476">S112+1</f>
        <v>2</v>
      </c>
      <c r="U112" s="49">
        <f t="shared" ref="U112" si="477">T112+1</f>
        <v>3</v>
      </c>
      <c r="V112" s="49">
        <f t="shared" ref="V112" si="478">U112+1</f>
        <v>4</v>
      </c>
      <c r="W112" s="49">
        <f t="shared" ref="W112" si="479">V112+1</f>
        <v>5</v>
      </c>
      <c r="X112" s="49">
        <f t="shared" ref="X112:BQ112" si="480">W112+1</f>
        <v>6</v>
      </c>
      <c r="Y112" s="49">
        <f t="shared" si="480"/>
        <v>7</v>
      </c>
      <c r="Z112" s="49">
        <f t="shared" si="480"/>
        <v>8</v>
      </c>
      <c r="AA112" s="49">
        <f t="shared" si="480"/>
        <v>9</v>
      </c>
      <c r="AB112" s="49">
        <f t="shared" si="480"/>
        <v>10</v>
      </c>
      <c r="AC112" s="49">
        <f t="shared" si="480"/>
        <v>11</v>
      </c>
      <c r="AD112" s="49">
        <f t="shared" si="480"/>
        <v>12</v>
      </c>
      <c r="AE112" s="49">
        <f t="shared" si="480"/>
        <v>13</v>
      </c>
      <c r="AF112" s="49">
        <f t="shared" si="480"/>
        <v>14</v>
      </c>
      <c r="AG112" s="49">
        <f t="shared" si="480"/>
        <v>15</v>
      </c>
      <c r="AH112" s="49">
        <f t="shared" si="480"/>
        <v>16</v>
      </c>
      <c r="AI112" s="49">
        <f t="shared" si="480"/>
        <v>17</v>
      </c>
      <c r="AJ112" s="49">
        <f t="shared" si="480"/>
        <v>18</v>
      </c>
      <c r="AK112" s="49">
        <f t="shared" si="480"/>
        <v>19</v>
      </c>
      <c r="AL112" s="49">
        <f t="shared" si="480"/>
        <v>20</v>
      </c>
      <c r="AM112" s="49">
        <f t="shared" si="480"/>
        <v>21</v>
      </c>
      <c r="AN112" s="49">
        <f t="shared" si="480"/>
        <v>22</v>
      </c>
      <c r="AO112" s="49">
        <f t="shared" si="480"/>
        <v>23</v>
      </c>
      <c r="AP112" s="49">
        <f t="shared" si="480"/>
        <v>24</v>
      </c>
      <c r="AQ112" s="49">
        <f t="shared" si="480"/>
        <v>25</v>
      </c>
      <c r="AR112" s="49">
        <f t="shared" si="480"/>
        <v>26</v>
      </c>
      <c r="AS112" s="49">
        <f t="shared" si="480"/>
        <v>27</v>
      </c>
      <c r="AT112" s="49">
        <f t="shared" si="480"/>
        <v>28</v>
      </c>
      <c r="AU112" s="49">
        <f t="shared" si="480"/>
        <v>29</v>
      </c>
      <c r="AV112" s="49">
        <f t="shared" si="480"/>
        <v>30</v>
      </c>
      <c r="AW112" s="49">
        <f t="shared" si="480"/>
        <v>31</v>
      </c>
      <c r="AX112" s="49">
        <f t="shared" si="480"/>
        <v>32</v>
      </c>
      <c r="AY112" s="49">
        <f t="shared" si="480"/>
        <v>33</v>
      </c>
      <c r="AZ112" s="49">
        <f t="shared" si="480"/>
        <v>34</v>
      </c>
      <c r="BA112" s="49">
        <f t="shared" si="480"/>
        <v>35</v>
      </c>
      <c r="BB112" s="49">
        <f t="shared" si="480"/>
        <v>36</v>
      </c>
      <c r="BC112" s="49">
        <f t="shared" si="480"/>
        <v>37</v>
      </c>
      <c r="BD112" s="49">
        <f t="shared" si="480"/>
        <v>38</v>
      </c>
      <c r="BE112" s="49">
        <f t="shared" si="480"/>
        <v>39</v>
      </c>
      <c r="BF112" s="49">
        <f t="shared" si="480"/>
        <v>40</v>
      </c>
      <c r="BG112" s="49">
        <f t="shared" si="480"/>
        <v>41</v>
      </c>
      <c r="BH112" s="49">
        <f t="shared" si="480"/>
        <v>42</v>
      </c>
      <c r="BI112" s="49">
        <f t="shared" si="480"/>
        <v>43</v>
      </c>
      <c r="BJ112" s="49">
        <f t="shared" si="480"/>
        <v>44</v>
      </c>
      <c r="BK112" s="49">
        <f t="shared" si="480"/>
        <v>45</v>
      </c>
      <c r="BL112" s="49">
        <f t="shared" si="480"/>
        <v>46</v>
      </c>
      <c r="BM112" s="49">
        <f t="shared" si="480"/>
        <v>47</v>
      </c>
      <c r="BN112" s="49">
        <f t="shared" si="480"/>
        <v>48</v>
      </c>
      <c r="BO112" s="49">
        <f t="shared" si="480"/>
        <v>49</v>
      </c>
      <c r="BP112" s="49">
        <f t="shared" si="480"/>
        <v>50</v>
      </c>
      <c r="BQ112" s="49">
        <f t="shared" si="480"/>
        <v>51</v>
      </c>
      <c r="BR112" s="73"/>
      <c r="DS112" s="67"/>
      <c r="DT112" s="67"/>
    </row>
    <row r="113" spans="2:124" x14ac:dyDescent="0.35">
      <c r="F113" s="37" t="s">
        <v>60</v>
      </c>
      <c r="G113" s="20" t="s">
        <v>122</v>
      </c>
      <c r="H113" s="20" t="s">
        <v>122</v>
      </c>
      <c r="I113" s="20" t="s">
        <v>122</v>
      </c>
      <c r="J113" s="20" t="s">
        <v>122</v>
      </c>
      <c r="K113" s="20" t="s">
        <v>122</v>
      </c>
      <c r="L113" s="20" t="s">
        <v>122</v>
      </c>
      <c r="M113" s="20" t="s">
        <v>122</v>
      </c>
      <c r="N113" s="20" t="s">
        <v>122</v>
      </c>
      <c r="O113" s="20" t="s">
        <v>122</v>
      </c>
      <c r="P113" s="20" t="s">
        <v>122</v>
      </c>
      <c r="Q113" s="20" t="s">
        <v>122</v>
      </c>
      <c r="R113" s="20" t="s">
        <v>122</v>
      </c>
      <c r="S113" s="20">
        <v>0</v>
      </c>
      <c r="T113" s="20">
        <v>0</v>
      </c>
      <c r="U113" s="20">
        <v>52123.426245999995</v>
      </c>
      <c r="V113" s="20">
        <v>52701.587291999997</v>
      </c>
      <c r="W113" s="20">
        <v>180757.41456</v>
      </c>
      <c r="X113" s="20">
        <v>106821.85808200001</v>
      </c>
      <c r="Y113" s="20">
        <v>182476.84161400003</v>
      </c>
      <c r="Z113" s="20">
        <v>197082.93403900001</v>
      </c>
      <c r="AA113" s="20">
        <v>288890.27223</v>
      </c>
      <c r="AB113" s="20">
        <v>363213.08540999994</v>
      </c>
      <c r="AC113" s="20">
        <v>477937.50206600002</v>
      </c>
      <c r="AD113" s="20">
        <v>569266.93761899997</v>
      </c>
      <c r="AE113" s="20">
        <v>560546.91829300008</v>
      </c>
      <c r="AF113" s="20">
        <v>641458.82313800009</v>
      </c>
      <c r="AG113" s="20">
        <v>749909.22810199996</v>
      </c>
      <c r="AH113" s="20">
        <v>753246.25899600005</v>
      </c>
      <c r="AI113" s="20">
        <v>771007.5295510001</v>
      </c>
      <c r="AJ113" s="20">
        <v>823356.93940500007</v>
      </c>
      <c r="AK113" s="20">
        <v>828542.73824599991</v>
      </c>
      <c r="AL113" s="20">
        <v>868439.73728399992</v>
      </c>
      <c r="AM113" s="20">
        <v>893237.83173500001</v>
      </c>
      <c r="AN113" s="20">
        <v>897676.97383199981</v>
      </c>
      <c r="AO113" s="20">
        <v>874732.82199299987</v>
      </c>
      <c r="AP113" s="20">
        <v>872679.1814</v>
      </c>
      <c r="AQ113" s="20">
        <v>889986.90107299993</v>
      </c>
      <c r="AR113" s="20">
        <v>880149.6220819999</v>
      </c>
      <c r="AS113" s="20">
        <v>890336.97163100005</v>
      </c>
      <c r="AT113" s="20">
        <v>898086.41919699986</v>
      </c>
      <c r="AU113" s="20">
        <v>890379.57665399997</v>
      </c>
      <c r="AV113" s="20">
        <v>898552.69605799997</v>
      </c>
      <c r="AW113" s="20">
        <v>912330.27924399986</v>
      </c>
      <c r="AX113" s="20">
        <v>927171.196123</v>
      </c>
      <c r="AY113" s="20">
        <v>929144.9621009999</v>
      </c>
      <c r="AZ113" s="20">
        <v>938906.12869999977</v>
      </c>
      <c r="BA113" s="20">
        <v>953675.41024499992</v>
      </c>
      <c r="BB113" s="20">
        <v>955416.467787</v>
      </c>
      <c r="BC113" s="20">
        <v>959982.950556</v>
      </c>
      <c r="BD113" s="20">
        <v>961400.64745000005</v>
      </c>
      <c r="BE113" s="20">
        <v>972316.85650899995</v>
      </c>
      <c r="BF113" s="20">
        <v>978538.74343299982</v>
      </c>
      <c r="BG113" s="20">
        <v>990167.51465899998</v>
      </c>
      <c r="BH113" s="20">
        <v>991196.72213299992</v>
      </c>
      <c r="BI113" s="20">
        <v>1005824.9900709998</v>
      </c>
      <c r="BJ113" s="20">
        <v>1006565.942332</v>
      </c>
      <c r="BK113" s="20">
        <v>1031407.1896</v>
      </c>
      <c r="BL113" s="20">
        <v>1035892.8866720001</v>
      </c>
      <c r="BM113" s="20">
        <v>1032705.6874609999</v>
      </c>
      <c r="BN113" s="20">
        <v>1040646.3502929999</v>
      </c>
      <c r="BO113" s="20">
        <v>1044862.384692</v>
      </c>
      <c r="BP113" s="20">
        <v>1044928.5047780001</v>
      </c>
      <c r="BQ113" s="20">
        <f>SUM('Capa Final'!$O$39:$O$40)+SUM('Capa Final'!$O$48:$O$49)</f>
        <v>1044780.8665370003</v>
      </c>
      <c r="BR113" s="20"/>
    </row>
    <row r="114" spans="2:124" x14ac:dyDescent="0.35">
      <c r="F114" s="37" t="s">
        <v>62</v>
      </c>
      <c r="G114" s="20" t="s">
        <v>122</v>
      </c>
      <c r="H114" s="20" t="s">
        <v>122</v>
      </c>
      <c r="I114" s="20" t="s">
        <v>122</v>
      </c>
      <c r="J114" s="20" t="s">
        <v>122</v>
      </c>
      <c r="K114" s="20" t="s">
        <v>122</v>
      </c>
      <c r="L114" s="20" t="s">
        <v>122</v>
      </c>
      <c r="M114" s="20" t="s">
        <v>122</v>
      </c>
      <c r="N114" s="20" t="s">
        <v>122</v>
      </c>
      <c r="O114" s="20" t="s">
        <v>122</v>
      </c>
      <c r="P114" s="20" t="s">
        <v>122</v>
      </c>
      <c r="Q114" s="20" t="s">
        <v>122</v>
      </c>
      <c r="R114" s="20" t="s">
        <v>122</v>
      </c>
      <c r="S114" s="20">
        <v>0</v>
      </c>
      <c r="T114" s="20">
        <v>0</v>
      </c>
      <c r="U114" s="20">
        <v>52123.426245999995</v>
      </c>
      <c r="V114" s="20">
        <v>0</v>
      </c>
      <c r="W114" s="20">
        <v>127351.27396999999</v>
      </c>
      <c r="X114" s="20">
        <v>23615.972233000004</v>
      </c>
      <c r="Y114" s="20">
        <v>61462.495115000012</v>
      </c>
      <c r="Z114" s="20">
        <v>12878.8</v>
      </c>
      <c r="AA114" s="20">
        <v>111254.056144</v>
      </c>
      <c r="AB114" s="20">
        <v>72333.159041999985</v>
      </c>
      <c r="AC114" s="20">
        <v>122261.78166899999</v>
      </c>
      <c r="AD114" s="20">
        <v>50824.181031</v>
      </c>
      <c r="AE114" s="20">
        <v>2276.2385979999999</v>
      </c>
      <c r="AF114" s="20">
        <v>44975.873957000003</v>
      </c>
      <c r="AG114" s="20">
        <v>104740.10860499997</v>
      </c>
      <c r="AH114" s="20">
        <v>0</v>
      </c>
      <c r="AI114" s="20">
        <v>14224.044490999999</v>
      </c>
      <c r="AJ114" s="20">
        <v>49264.855197999997</v>
      </c>
      <c r="AK114" s="20">
        <v>1608.0338000000022</v>
      </c>
      <c r="AL114" s="20">
        <v>0</v>
      </c>
      <c r="AM114" s="20">
        <v>21464.324348000002</v>
      </c>
      <c r="AN114" s="20">
        <v>13341.290145000001</v>
      </c>
      <c r="AO114" s="20">
        <v>16025</v>
      </c>
      <c r="AP114" s="20">
        <v>0</v>
      </c>
      <c r="AQ114" s="20">
        <v>14511.23459</v>
      </c>
      <c r="AR114" s="20">
        <v>0</v>
      </c>
      <c r="AS114" s="20">
        <v>7751.6630420000001</v>
      </c>
      <c r="AT114" s="20">
        <v>5505.337861</v>
      </c>
      <c r="AU114" s="20">
        <v>0</v>
      </c>
      <c r="AV114" s="20">
        <v>3853.017096</v>
      </c>
      <c r="AW114" s="20">
        <v>11594.71436</v>
      </c>
      <c r="AX114" s="20">
        <v>12892.554971</v>
      </c>
      <c r="AY114" s="20">
        <v>0</v>
      </c>
      <c r="AZ114" s="20">
        <v>12565.559679</v>
      </c>
      <c r="BA114" s="20">
        <v>0</v>
      </c>
      <c r="BB114" s="20">
        <v>0</v>
      </c>
      <c r="BC114" s="20">
        <v>2992.8324870000001</v>
      </c>
      <c r="BD114" s="20">
        <v>0</v>
      </c>
      <c r="BE114" s="20">
        <v>9647.5986410000005</v>
      </c>
      <c r="BF114" s="20">
        <v>0</v>
      </c>
      <c r="BG114" s="20">
        <v>10586.431017999999</v>
      </c>
      <c r="BH114" s="20">
        <v>0</v>
      </c>
      <c r="BI114" s="20">
        <v>4496.3309209999998</v>
      </c>
      <c r="BJ114" s="20">
        <v>0</v>
      </c>
      <c r="BK114" s="20">
        <v>24202.769534999999</v>
      </c>
      <c r="BL114" s="20">
        <v>0</v>
      </c>
      <c r="BM114" s="20">
        <v>0</v>
      </c>
      <c r="BN114" s="20">
        <v>7568.8587790000001</v>
      </c>
      <c r="BO114" s="20">
        <v>3963.2291090000003</v>
      </c>
      <c r="BP114" s="20">
        <v>0</v>
      </c>
      <c r="BQ114" s="20">
        <f>'Capa Final'!$O$39+'Capa Final'!$O$48</f>
        <v>0</v>
      </c>
      <c r="BR114" s="20"/>
    </row>
    <row r="115" spans="2:124" x14ac:dyDescent="0.35">
      <c r="F115" s="37" t="s">
        <v>90</v>
      </c>
      <c r="G115" s="20" t="s">
        <v>122</v>
      </c>
      <c r="H115" s="20" t="s">
        <v>122</v>
      </c>
      <c r="I115" s="20" t="s">
        <v>122</v>
      </c>
      <c r="J115" s="20" t="s">
        <v>122</v>
      </c>
      <c r="K115" s="20" t="s">
        <v>122</v>
      </c>
      <c r="L115" s="20" t="s">
        <v>122</v>
      </c>
      <c r="M115" s="20" t="s">
        <v>122</v>
      </c>
      <c r="N115" s="20" t="s">
        <v>122</v>
      </c>
      <c r="O115" s="20" t="s">
        <v>122</v>
      </c>
      <c r="P115" s="46" t="s">
        <v>122</v>
      </c>
      <c r="Q115" s="46" t="s">
        <v>122</v>
      </c>
      <c r="R115" s="46" t="s">
        <v>122</v>
      </c>
      <c r="S115" s="46" t="e">
        <v>#DIV/0!</v>
      </c>
      <c r="T115" s="46" t="e">
        <v>#DIV/0!</v>
      </c>
      <c r="U115" s="46">
        <f t="shared" ref="U115:Z115" si="481">U113/$B$16</f>
        <v>2.0143336872226751E-3</v>
      </c>
      <c r="V115" s="46">
        <f t="shared" si="481"/>
        <v>2.0366769857253723E-3</v>
      </c>
      <c r="W115" s="46">
        <f t="shared" si="481"/>
        <v>6.9854530982875352E-3</v>
      </c>
      <c r="X115" s="46">
        <f t="shared" si="481"/>
        <v>4.128179645189866E-3</v>
      </c>
      <c r="Y115" s="46">
        <f t="shared" si="481"/>
        <v>7.0519011445316186E-3</v>
      </c>
      <c r="Z115" s="46">
        <f t="shared" si="481"/>
        <v>7.6163602779644145E-3</v>
      </c>
      <c r="AA115" s="46">
        <f t="shared" ref="AA115:AB115" si="482">AA113/$B$16</f>
        <v>1.1164296923180017E-2</v>
      </c>
      <c r="AB115" s="46">
        <f t="shared" si="482"/>
        <v>1.4036536088945147E-2</v>
      </c>
      <c r="AC115" s="46">
        <f t="shared" ref="AC115:AD115" si="483">AC113/$B$16</f>
        <v>1.8470113730723551E-2</v>
      </c>
      <c r="AD115" s="46">
        <f t="shared" si="483"/>
        <v>2.199958160954623E-2</v>
      </c>
      <c r="AE115" s="46">
        <f t="shared" ref="AE115:AF115" si="484">AE113/$B$16</f>
        <v>2.1662592467683317E-2</v>
      </c>
      <c r="AF115" s="46">
        <f t="shared" si="484"/>
        <v>2.4789470099583939E-2</v>
      </c>
      <c r="AG115" s="46">
        <f t="shared" ref="AG115:AH115" si="485">AG113/$B$16</f>
        <v>2.8980585685134893E-2</v>
      </c>
      <c r="AH115" s="46">
        <f t="shared" si="485"/>
        <v>2.9109546772868509E-2</v>
      </c>
      <c r="AI115" s="46">
        <f t="shared" ref="AI115:AJ115" si="486">AI113/$B$16</f>
        <v>2.9795939210655702E-2</v>
      </c>
      <c r="AJ115" s="46">
        <f t="shared" si="486"/>
        <v>3.1819006137942182E-2</v>
      </c>
      <c r="AK115" s="46">
        <f t="shared" ref="AK115:AL115" si="487">AK113/$B$16</f>
        <v>3.2019413709986393E-2</v>
      </c>
      <c r="AL115" s="46">
        <f t="shared" si="487"/>
        <v>3.3561251516312514E-2</v>
      </c>
      <c r="AM115" s="46">
        <f t="shared" ref="AM115:AN115" si="488">AM113/$B$16</f>
        <v>3.4519585237427264E-2</v>
      </c>
      <c r="AN115" s="46">
        <f t="shared" si="488"/>
        <v>3.4691137917524553E-2</v>
      </c>
      <c r="AO115" s="46">
        <f t="shared" ref="AO115:AP115" si="489">AO113/$B$16</f>
        <v>3.3804450658020076E-2</v>
      </c>
      <c r="AP115" s="46">
        <f t="shared" si="489"/>
        <v>3.3725086776443987E-2</v>
      </c>
      <c r="AQ115" s="46">
        <f t="shared" ref="AQ115:AR115" si="490">AQ113/$B$16</f>
        <v>3.4393951532605438E-2</v>
      </c>
      <c r="AR115" s="46">
        <f t="shared" si="490"/>
        <v>3.4013785379124695E-2</v>
      </c>
      <c r="AS115" s="46">
        <f t="shared" ref="AS115:AT115" si="491">AS113/$B$16</f>
        <v>3.4407480169701486E-2</v>
      </c>
      <c r="AT115" s="46">
        <f t="shared" si="491"/>
        <v>3.4706961121239222E-2</v>
      </c>
      <c r="AU115" s="46">
        <f t="shared" ref="AU115:AV115" si="492">AU113/$B$16</f>
        <v>3.440912666033448E-2</v>
      </c>
      <c r="AV115" s="46">
        <f t="shared" si="492"/>
        <v>3.4724980604153723E-2</v>
      </c>
      <c r="AW115" s="46">
        <f t="shared" ref="AW115:AX115" si="493">AW113/$B$16</f>
        <v>3.5257421618470237E-2</v>
      </c>
      <c r="AX115" s="46">
        <f t="shared" si="493"/>
        <v>3.5830955650510879E-2</v>
      </c>
      <c r="AY115" s="46">
        <f t="shared" ref="AY115:AZ115" si="494">AY113/$B$16</f>
        <v>3.5907232740996359E-2</v>
      </c>
      <c r="AZ115" s="46">
        <f t="shared" si="494"/>
        <v>3.6284457496217955E-2</v>
      </c>
      <c r="BA115" s="46">
        <f t="shared" ref="BA115:BB115" si="495">BA113/$B$16</f>
        <v>3.6855223147956993E-2</v>
      </c>
      <c r="BB115" s="46">
        <f t="shared" si="495"/>
        <v>3.6922507114319679E-2</v>
      </c>
      <c r="BC115" s="46">
        <f t="shared" ref="BC115:BD115" si="496">BC113/$B$16</f>
        <v>3.7098980933026569E-2</v>
      </c>
      <c r="BD115" s="46">
        <f t="shared" si="496"/>
        <v>3.7153768479002106E-2</v>
      </c>
      <c r="BE115" s="46">
        <f t="shared" ref="BE115:BF115" si="497">BE113/$B$16</f>
        <v>3.7575630379264202E-2</v>
      </c>
      <c r="BF115" s="46">
        <f t="shared" si="497"/>
        <v>3.7816078049951719E-2</v>
      </c>
      <c r="BG115" s="46">
        <f t="shared" ref="BG115:BH115" si="498">BG113/$B$16</f>
        <v>3.826547724161241E-2</v>
      </c>
      <c r="BH115" s="46">
        <f t="shared" si="498"/>
        <v>3.8305251435968607E-2</v>
      </c>
      <c r="BI115" s="46">
        <f t="shared" ref="BI115:BJ115" si="499">BI113/$B$16</f>
        <v>3.8870567552260829E-2</v>
      </c>
      <c r="BJ115" s="46">
        <f t="shared" si="499"/>
        <v>3.8899201991848743E-2</v>
      </c>
      <c r="BK115" s="46">
        <f t="shared" ref="BK115:BL115" si="500">BK113/$B$16</f>
        <v>3.9859203373346586E-2</v>
      </c>
      <c r="BL115" s="46">
        <f t="shared" si="500"/>
        <v>4.0032555191781567E-2</v>
      </c>
      <c r="BM115" s="46">
        <f t="shared" ref="BM115:BN115" si="501">BM113/$B$16</f>
        <v>3.9909384418081714E-2</v>
      </c>
      <c r="BN115" s="46">
        <f t="shared" si="501"/>
        <v>4.0216254971177826E-2</v>
      </c>
      <c r="BO115" s="46">
        <f t="shared" ref="BO115:BP115" si="502">BO113/$B$16</f>
        <v>4.0379185552070852E-2</v>
      </c>
      <c r="BP115" s="46">
        <f t="shared" si="502"/>
        <v>4.0381740793086734E-2</v>
      </c>
      <c r="BQ115" s="46">
        <f t="shared" ref="BQ115" si="503">BQ113/$B$16</f>
        <v>4.037603524562397E-2</v>
      </c>
      <c r="BR115" s="46"/>
    </row>
    <row r="116" spans="2:124" x14ac:dyDescent="0.35">
      <c r="F116" s="37" t="s">
        <v>134</v>
      </c>
      <c r="G116" s="46" t="s">
        <v>122</v>
      </c>
      <c r="H116" s="46" t="s">
        <v>122</v>
      </c>
      <c r="I116" s="46" t="s">
        <v>122</v>
      </c>
      <c r="J116" s="46" t="s">
        <v>122</v>
      </c>
      <c r="K116" s="46" t="s">
        <v>122</v>
      </c>
      <c r="L116" s="46" t="s">
        <v>122</v>
      </c>
      <c r="M116" s="46" t="s">
        <v>122</v>
      </c>
      <c r="N116" s="20" t="s">
        <v>122</v>
      </c>
      <c r="O116" s="20" t="s">
        <v>122</v>
      </c>
      <c r="P116" s="20" t="s">
        <v>122</v>
      </c>
      <c r="Q116" s="20" t="s">
        <v>122</v>
      </c>
      <c r="R116" s="46" t="s">
        <v>122</v>
      </c>
      <c r="S116" s="46" t="e">
        <f t="shared" ref="S116:BN116" si="504">IF(S115&gt;VLOOKUP(S112,$DR$3:$DT$75,2,0),"Gatilho atingido","Gatilho não atingido")</f>
        <v>#DIV/0!</v>
      </c>
      <c r="T116" s="46" t="e">
        <f t="shared" si="504"/>
        <v>#DIV/0!</v>
      </c>
      <c r="U116" s="46" t="str">
        <f t="shared" si="504"/>
        <v>Gatilho não atingido</v>
      </c>
      <c r="V116" s="46" t="str">
        <f t="shared" si="504"/>
        <v>Gatilho não atingido</v>
      </c>
      <c r="W116" s="46" t="str">
        <f t="shared" si="504"/>
        <v>Gatilho não atingido</v>
      </c>
      <c r="X116" s="46" t="str">
        <f t="shared" si="504"/>
        <v>Gatilho não atingido</v>
      </c>
      <c r="Y116" s="46" t="str">
        <f t="shared" si="504"/>
        <v>Gatilho não atingido</v>
      </c>
      <c r="Z116" s="46" t="str">
        <f t="shared" si="504"/>
        <v>Gatilho não atingido</v>
      </c>
      <c r="AA116" s="46" t="str">
        <f t="shared" si="504"/>
        <v>Gatilho não atingido</v>
      </c>
      <c r="AB116" s="46" t="str">
        <f t="shared" si="504"/>
        <v>Gatilho não atingido</v>
      </c>
      <c r="AC116" s="46" t="str">
        <f t="shared" si="504"/>
        <v>Gatilho não atingido</v>
      </c>
      <c r="AD116" s="46" t="str">
        <f t="shared" si="504"/>
        <v>Gatilho não atingido</v>
      </c>
      <c r="AE116" s="46" t="str">
        <f t="shared" si="504"/>
        <v>Gatilho não atingido</v>
      </c>
      <c r="AF116" s="46" t="str">
        <f t="shared" si="504"/>
        <v>Gatilho não atingido</v>
      </c>
      <c r="AG116" s="46" t="str">
        <f t="shared" si="504"/>
        <v>Gatilho não atingido</v>
      </c>
      <c r="AH116" s="46" t="str">
        <f t="shared" si="504"/>
        <v>Gatilho não atingido</v>
      </c>
      <c r="AI116" s="46" t="str">
        <f t="shared" si="504"/>
        <v>Gatilho não atingido</v>
      </c>
      <c r="AJ116" s="46" t="str">
        <f t="shared" si="504"/>
        <v>Gatilho não atingido</v>
      </c>
      <c r="AK116" s="46" t="str">
        <f t="shared" si="504"/>
        <v>Gatilho não atingido</v>
      </c>
      <c r="AL116" s="46" t="str">
        <f t="shared" si="504"/>
        <v>Gatilho não atingido</v>
      </c>
      <c r="AM116" s="46" t="str">
        <f t="shared" si="504"/>
        <v>Gatilho não atingido</v>
      </c>
      <c r="AN116" s="46" t="str">
        <f t="shared" si="504"/>
        <v>Gatilho não atingido</v>
      </c>
      <c r="AO116" s="46" t="str">
        <f t="shared" si="504"/>
        <v>Gatilho não atingido</v>
      </c>
      <c r="AP116" s="46" t="str">
        <f t="shared" si="504"/>
        <v>Gatilho não atingido</v>
      </c>
      <c r="AQ116" s="46" t="str">
        <f t="shared" si="504"/>
        <v>Gatilho não atingido</v>
      </c>
      <c r="AR116" s="46" t="str">
        <f t="shared" si="504"/>
        <v>Gatilho não atingido</v>
      </c>
      <c r="AS116" s="46" t="str">
        <f t="shared" si="504"/>
        <v>Gatilho não atingido</v>
      </c>
      <c r="AT116" s="46" t="str">
        <f t="shared" si="504"/>
        <v>Gatilho não atingido</v>
      </c>
      <c r="AU116" s="46" t="str">
        <f t="shared" si="504"/>
        <v>Gatilho não atingido</v>
      </c>
      <c r="AV116" s="46" t="str">
        <f t="shared" si="504"/>
        <v>Gatilho não atingido</v>
      </c>
      <c r="AW116" s="46" t="str">
        <f t="shared" si="504"/>
        <v>Gatilho não atingido</v>
      </c>
      <c r="AX116" s="46" t="str">
        <f t="shared" si="504"/>
        <v>Gatilho não atingido</v>
      </c>
      <c r="AY116" s="46" t="str">
        <f t="shared" si="504"/>
        <v>Gatilho não atingido</v>
      </c>
      <c r="AZ116" s="46" t="str">
        <f t="shared" si="504"/>
        <v>Gatilho não atingido</v>
      </c>
      <c r="BA116" s="46" t="str">
        <f t="shared" si="504"/>
        <v>Gatilho não atingido</v>
      </c>
      <c r="BB116" s="46" t="str">
        <f t="shared" si="504"/>
        <v>Gatilho não atingido</v>
      </c>
      <c r="BC116" s="46" t="str">
        <f t="shared" si="504"/>
        <v>Gatilho não atingido</v>
      </c>
      <c r="BD116" s="46" t="str">
        <f t="shared" si="504"/>
        <v>Gatilho não atingido</v>
      </c>
      <c r="BE116" s="46" t="str">
        <f t="shared" si="504"/>
        <v>Gatilho não atingido</v>
      </c>
      <c r="BF116" s="46" t="str">
        <f t="shared" si="504"/>
        <v>Gatilho não atingido</v>
      </c>
      <c r="BG116" s="46" t="str">
        <f t="shared" si="504"/>
        <v>Gatilho não atingido</v>
      </c>
      <c r="BH116" s="46" t="str">
        <f t="shared" si="504"/>
        <v>Gatilho não atingido</v>
      </c>
      <c r="BI116" s="46" t="str">
        <f t="shared" si="504"/>
        <v>Gatilho não atingido</v>
      </c>
      <c r="BJ116" s="46" t="str">
        <f t="shared" si="504"/>
        <v>Gatilho não atingido</v>
      </c>
      <c r="BK116" s="46" t="str">
        <f t="shared" si="504"/>
        <v>Gatilho não atingido</v>
      </c>
      <c r="BL116" s="46" t="str">
        <f t="shared" si="504"/>
        <v>Gatilho não atingido</v>
      </c>
      <c r="BM116" s="46" t="str">
        <f t="shared" si="504"/>
        <v>Gatilho não atingido</v>
      </c>
      <c r="BN116" s="46" t="str">
        <f t="shared" si="504"/>
        <v>Gatilho não atingido</v>
      </c>
      <c r="BO116" s="46" t="str">
        <f t="shared" ref="BO116:BP116" si="505">IF(BO115&gt;VLOOKUP(BO112,$DR$3:$DT$75,2,0),"Gatilho atingido","Gatilho não atingido")</f>
        <v>Gatilho não atingido</v>
      </c>
      <c r="BP116" s="46" t="str">
        <f t="shared" si="505"/>
        <v>Gatilho não atingido</v>
      </c>
      <c r="BQ116" s="46" t="str">
        <f t="shared" ref="BQ116" si="506">IF(BQ115&gt;VLOOKUP(BQ112,$DR$3:$DT$75,2,0),"Gatilho atingido","Gatilho não atingido")</f>
        <v>Gatilho não atingido</v>
      </c>
      <c r="BR116" s="46"/>
    </row>
    <row r="117" spans="2:124" x14ac:dyDescent="0.35">
      <c r="F117" s="37" t="s">
        <v>139</v>
      </c>
      <c r="G117" s="46" t="s">
        <v>122</v>
      </c>
      <c r="H117" s="46" t="s">
        <v>122</v>
      </c>
      <c r="I117" s="46" t="s">
        <v>122</v>
      </c>
      <c r="J117" s="46" t="s">
        <v>122</v>
      </c>
      <c r="K117" s="46" t="s">
        <v>122</v>
      </c>
      <c r="L117" s="46" t="s">
        <v>122</v>
      </c>
      <c r="M117" s="46" t="s">
        <v>122</v>
      </c>
      <c r="N117" s="20" t="s">
        <v>122</v>
      </c>
      <c r="O117" s="20" t="s">
        <v>122</v>
      </c>
      <c r="P117" s="20" t="s">
        <v>122</v>
      </c>
      <c r="Q117" s="20" t="s">
        <v>122</v>
      </c>
      <c r="R117" s="46" t="s">
        <v>122</v>
      </c>
      <c r="S117" s="46" t="e">
        <f t="shared" ref="S117:BN117" si="507">IF(S115&gt;VLOOKUP(S112,$DR$3:$DT$75,3,0),"Gatilho atingido","Gatilho não atingido")</f>
        <v>#DIV/0!</v>
      </c>
      <c r="T117" s="46" t="e">
        <f t="shared" si="507"/>
        <v>#DIV/0!</v>
      </c>
      <c r="U117" s="46" t="str">
        <f t="shared" si="507"/>
        <v>Gatilho não atingido</v>
      </c>
      <c r="V117" s="46" t="str">
        <f t="shared" si="507"/>
        <v>Gatilho não atingido</v>
      </c>
      <c r="W117" s="46" t="str">
        <f t="shared" si="507"/>
        <v>Gatilho não atingido</v>
      </c>
      <c r="X117" s="46" t="str">
        <f t="shared" si="507"/>
        <v>Gatilho não atingido</v>
      </c>
      <c r="Y117" s="46" t="str">
        <f t="shared" si="507"/>
        <v>Gatilho não atingido</v>
      </c>
      <c r="Z117" s="46" t="str">
        <f t="shared" si="507"/>
        <v>Gatilho não atingido</v>
      </c>
      <c r="AA117" s="46" t="str">
        <f t="shared" si="507"/>
        <v>Gatilho não atingido</v>
      </c>
      <c r="AB117" s="46" t="str">
        <f t="shared" si="507"/>
        <v>Gatilho não atingido</v>
      </c>
      <c r="AC117" s="46" t="str">
        <f t="shared" si="507"/>
        <v>Gatilho não atingido</v>
      </c>
      <c r="AD117" s="46" t="str">
        <f t="shared" si="507"/>
        <v>Gatilho não atingido</v>
      </c>
      <c r="AE117" s="46" t="str">
        <f t="shared" si="507"/>
        <v>Gatilho não atingido</v>
      </c>
      <c r="AF117" s="46" t="str">
        <f t="shared" si="507"/>
        <v>Gatilho não atingido</v>
      </c>
      <c r="AG117" s="46" t="str">
        <f t="shared" si="507"/>
        <v>Gatilho não atingido</v>
      </c>
      <c r="AH117" s="46" t="str">
        <f t="shared" si="507"/>
        <v>Gatilho não atingido</v>
      </c>
      <c r="AI117" s="46" t="str">
        <f t="shared" si="507"/>
        <v>Gatilho não atingido</v>
      </c>
      <c r="AJ117" s="46" t="str">
        <f t="shared" si="507"/>
        <v>Gatilho não atingido</v>
      </c>
      <c r="AK117" s="46" t="str">
        <f t="shared" si="507"/>
        <v>Gatilho não atingido</v>
      </c>
      <c r="AL117" s="46" t="str">
        <f t="shared" si="507"/>
        <v>Gatilho não atingido</v>
      </c>
      <c r="AM117" s="46" t="str">
        <f t="shared" si="507"/>
        <v>Gatilho não atingido</v>
      </c>
      <c r="AN117" s="46" t="str">
        <f t="shared" si="507"/>
        <v>Gatilho não atingido</v>
      </c>
      <c r="AO117" s="46" t="str">
        <f t="shared" si="507"/>
        <v>Gatilho não atingido</v>
      </c>
      <c r="AP117" s="46" t="str">
        <f t="shared" si="507"/>
        <v>Gatilho não atingido</v>
      </c>
      <c r="AQ117" s="46" t="str">
        <f t="shared" si="507"/>
        <v>Gatilho não atingido</v>
      </c>
      <c r="AR117" s="46" t="str">
        <f t="shared" si="507"/>
        <v>Gatilho não atingido</v>
      </c>
      <c r="AS117" s="46" t="str">
        <f t="shared" si="507"/>
        <v>Gatilho não atingido</v>
      </c>
      <c r="AT117" s="46" t="str">
        <f t="shared" si="507"/>
        <v>Gatilho não atingido</v>
      </c>
      <c r="AU117" s="46" t="str">
        <f t="shared" si="507"/>
        <v>Gatilho não atingido</v>
      </c>
      <c r="AV117" s="46" t="str">
        <f t="shared" si="507"/>
        <v>Gatilho não atingido</v>
      </c>
      <c r="AW117" s="46" t="str">
        <f t="shared" si="507"/>
        <v>Gatilho não atingido</v>
      </c>
      <c r="AX117" s="46" t="str">
        <f t="shared" si="507"/>
        <v>Gatilho não atingido</v>
      </c>
      <c r="AY117" s="46" t="str">
        <f t="shared" si="507"/>
        <v>Gatilho não atingido</v>
      </c>
      <c r="AZ117" s="46" t="str">
        <f t="shared" si="507"/>
        <v>Gatilho não atingido</v>
      </c>
      <c r="BA117" s="46" t="str">
        <f t="shared" si="507"/>
        <v>Gatilho não atingido</v>
      </c>
      <c r="BB117" s="46" t="str">
        <f t="shared" si="507"/>
        <v>Gatilho não atingido</v>
      </c>
      <c r="BC117" s="46" t="str">
        <f t="shared" si="507"/>
        <v>Gatilho não atingido</v>
      </c>
      <c r="BD117" s="46" t="str">
        <f t="shared" si="507"/>
        <v>Gatilho não atingido</v>
      </c>
      <c r="BE117" s="46" t="str">
        <f t="shared" si="507"/>
        <v>Gatilho não atingido</v>
      </c>
      <c r="BF117" s="46" t="str">
        <f t="shared" si="507"/>
        <v>Gatilho não atingido</v>
      </c>
      <c r="BG117" s="46" t="str">
        <f t="shared" si="507"/>
        <v>Gatilho não atingido</v>
      </c>
      <c r="BH117" s="46" t="str">
        <f t="shared" si="507"/>
        <v>Gatilho não atingido</v>
      </c>
      <c r="BI117" s="46" t="str">
        <f t="shared" si="507"/>
        <v>Gatilho não atingido</v>
      </c>
      <c r="BJ117" s="46" t="str">
        <f t="shared" si="507"/>
        <v>Gatilho não atingido</v>
      </c>
      <c r="BK117" s="46" t="str">
        <f t="shared" si="507"/>
        <v>Gatilho não atingido</v>
      </c>
      <c r="BL117" s="46" t="str">
        <f t="shared" si="507"/>
        <v>Gatilho não atingido</v>
      </c>
      <c r="BM117" s="46" t="str">
        <f t="shared" si="507"/>
        <v>Gatilho não atingido</v>
      </c>
      <c r="BN117" s="46" t="str">
        <f t="shared" si="507"/>
        <v>Gatilho não atingido</v>
      </c>
      <c r="BO117" s="46" t="str">
        <f t="shared" ref="BO117:BP117" si="508">IF(BO115&gt;VLOOKUP(BO112,$DR$3:$DT$75,3,0),"Gatilho atingido","Gatilho não atingido")</f>
        <v>Gatilho não atingido</v>
      </c>
      <c r="BP117" s="46" t="str">
        <f t="shared" si="508"/>
        <v>Gatilho não atingido</v>
      </c>
      <c r="BQ117" s="46" t="str">
        <f t="shared" ref="BQ117" si="509">IF(BQ115&gt;VLOOKUP(BQ112,$DR$3:$DT$75,3,0),"Gatilho atingido","Gatilho não atingido")</f>
        <v>Gatilho não atingido</v>
      </c>
      <c r="BR117" s="46"/>
    </row>
    <row r="118" spans="2:124" x14ac:dyDescent="0.35">
      <c r="B118" s="42"/>
      <c r="C118" s="77"/>
      <c r="D118" s="42"/>
      <c r="E118" s="43"/>
    </row>
    <row r="119" spans="2:124" x14ac:dyDescent="0.35"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</row>
    <row r="124" spans="2:124" x14ac:dyDescent="0.35">
      <c r="DS124" s="67"/>
      <c r="DT124" s="67"/>
    </row>
    <row r="130" spans="2:124" x14ac:dyDescent="0.35">
      <c r="B130" s="42"/>
      <c r="C130" s="77"/>
      <c r="D130" s="42"/>
      <c r="E130" s="43"/>
    </row>
    <row r="131" spans="2:124" x14ac:dyDescent="0.35"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</row>
    <row r="136" spans="2:124" x14ac:dyDescent="0.35">
      <c r="DS136" s="67"/>
      <c r="DT136" s="67"/>
    </row>
    <row r="142" spans="2:124" x14ac:dyDescent="0.35">
      <c r="B142" s="42"/>
      <c r="C142" s="77"/>
      <c r="D142" s="42"/>
      <c r="E142" s="43"/>
    </row>
    <row r="143" spans="2:124" x14ac:dyDescent="0.35"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</row>
  </sheetData>
  <mergeCells count="14">
    <mergeCell ref="G110:O110"/>
    <mergeCell ref="G38:O38"/>
    <mergeCell ref="G47:O47"/>
    <mergeCell ref="G56:O56"/>
    <mergeCell ref="DR2:DT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BR9">
    <cfRule type="containsText" dxfId="28" priority="25" operator="containsText" text="Gatilho atingido">
      <formula>NOT(ISERROR(SEARCH("Gatilho atingido",H8)))</formula>
    </cfRule>
    <cfRule type="containsText" dxfId="27" priority="26" operator="containsText" text="Gatilho não atingido">
      <formula>NOT(ISERROR(SEARCH("Gatilho não atingido",H8)))</formula>
    </cfRule>
  </conditionalFormatting>
  <conditionalFormatting sqref="I17:BR18">
    <cfRule type="containsText" dxfId="26" priority="23" operator="containsText" text="Gatilho atingido">
      <formula>NOT(ISERROR(SEARCH("Gatilho atingido",I17)))</formula>
    </cfRule>
    <cfRule type="containsText" dxfId="25" priority="24" operator="containsText" text="Gatilho não atingido">
      <formula>NOT(ISERROR(SEARCH("Gatilho não atingido",I17)))</formula>
    </cfRule>
  </conditionalFormatting>
  <conditionalFormatting sqref="J26:BR27">
    <cfRule type="containsText" dxfId="24" priority="21" operator="containsText" text="Gatilho atingido">
      <formula>NOT(ISERROR(SEARCH("Gatilho atingido",J26)))</formula>
    </cfRule>
    <cfRule type="containsText" dxfId="23" priority="22" operator="containsText" text="Gatilho não atingido">
      <formula>NOT(ISERROR(SEARCH("Gatilho não atingido",J26)))</formula>
    </cfRule>
  </conditionalFormatting>
  <conditionalFormatting sqref="K35:BR36">
    <cfRule type="containsText" dxfId="22" priority="19" operator="containsText" text="Gatilho atingido">
      <formula>NOT(ISERROR(SEARCH("Gatilho atingido",K35)))</formula>
    </cfRule>
    <cfRule type="containsText" dxfId="21" priority="20" operator="containsText" text="Gatilho não atingido">
      <formula>NOT(ISERROR(SEARCH("Gatilho não atingido",K35)))</formula>
    </cfRule>
  </conditionalFormatting>
  <conditionalFormatting sqref="L44:BR45">
    <cfRule type="containsText" dxfId="20" priority="17" operator="containsText" text="Gatilho atingido">
      <formula>NOT(ISERROR(SEARCH("Gatilho atingido",L44)))</formula>
    </cfRule>
    <cfRule type="containsText" dxfId="19" priority="18" operator="containsText" text="Gatilho não atingido">
      <formula>NOT(ISERROR(SEARCH("Gatilho não atingido",L44)))</formula>
    </cfRule>
  </conditionalFormatting>
  <conditionalFormatting sqref="M53:BR54">
    <cfRule type="containsText" dxfId="18" priority="15" operator="containsText" text="Gatilho atingido">
      <formula>NOT(ISERROR(SEARCH("Gatilho atingido",M53)))</formula>
    </cfRule>
    <cfRule type="containsText" dxfId="17" priority="16" operator="containsText" text="Gatilho não atingido">
      <formula>NOT(ISERROR(SEARCH("Gatilho não atingido",M53)))</formula>
    </cfRule>
  </conditionalFormatting>
  <conditionalFormatting sqref="N62:BR63">
    <cfRule type="containsText" dxfId="16" priority="13" operator="containsText" text="Gatilho atingido">
      <formula>NOT(ISERROR(SEARCH("Gatilho atingido",N62)))</formula>
    </cfRule>
    <cfRule type="containsText" dxfId="15" priority="14" operator="containsText" text="Gatilho não atingido">
      <formula>NOT(ISERROR(SEARCH("Gatilho não atingido",N62)))</formula>
    </cfRule>
  </conditionalFormatting>
  <conditionalFormatting sqref="O71:BR72">
    <cfRule type="containsText" dxfId="14" priority="11" operator="containsText" text="Gatilho atingido">
      <formula>NOT(ISERROR(SEARCH("Gatilho atingido",O71)))</formula>
    </cfRule>
    <cfRule type="containsText" dxfId="13" priority="12" operator="containsText" text="Gatilho não atingido">
      <formula>NOT(ISERROR(SEARCH("Gatilho não atingido",O71)))</formula>
    </cfRule>
  </conditionalFormatting>
  <conditionalFormatting sqref="P80:BR81">
    <cfRule type="containsText" dxfId="12" priority="9" operator="containsText" text="Gatilho atingido">
      <formula>NOT(ISERROR(SEARCH("Gatilho atingido",P80)))</formula>
    </cfRule>
    <cfRule type="containsText" dxfId="11" priority="10" operator="containsText" text="Gatilho não atingido">
      <formula>NOT(ISERROR(SEARCH("Gatilho não atingido",P80)))</formula>
    </cfRule>
  </conditionalFormatting>
  <conditionalFormatting sqref="Q89:BR90">
    <cfRule type="containsText" dxfId="10" priority="7" operator="containsText" text="Gatilho atingido">
      <formula>NOT(ISERROR(SEARCH("Gatilho atingido",Q89)))</formula>
    </cfRule>
    <cfRule type="containsText" dxfId="9" priority="8" operator="containsText" text="Gatilho não atingido">
      <formula>NOT(ISERROR(SEARCH("Gatilho não atingido",Q89)))</formula>
    </cfRule>
  </conditionalFormatting>
  <conditionalFormatting sqref="Q98:BR99">
    <cfRule type="containsText" dxfId="8" priority="5" operator="containsText" text="Gatilho atingido">
      <formula>NOT(ISERROR(SEARCH("Gatilho atingido",Q98)))</formula>
    </cfRule>
    <cfRule type="containsText" dxfId="7" priority="6" operator="containsText" text="Gatilho não atingido">
      <formula>NOT(ISERROR(SEARCH("Gatilho não atingido",Q98)))</formula>
    </cfRule>
  </conditionalFormatting>
  <conditionalFormatting sqref="R107:BR108">
    <cfRule type="containsText" dxfId="6" priority="3" operator="containsText" text="Gatilho atingido">
      <formula>NOT(ISERROR(SEARCH("Gatilho atingido",R107)))</formula>
    </cfRule>
    <cfRule type="containsText" dxfId="5" priority="4" operator="containsText" text="Gatilho não atingido">
      <formula>NOT(ISERROR(SEARCH("Gatilho não atingido",R107)))</formula>
    </cfRule>
  </conditionalFormatting>
  <conditionalFormatting sqref="R116:BR117">
    <cfRule type="containsText" dxfId="4" priority="1" operator="containsText" text="Gatilho atingido">
      <formula>NOT(ISERROR(SEARCH("Gatilho atingido",R116)))</formula>
    </cfRule>
    <cfRule type="containsText" dxfId="3" priority="2" operator="containsText" text="Gatilho não atingido">
      <formula>NOT(ISERROR(SEARCH("Gatilho não atingido",R116)))</formula>
    </cfRule>
  </conditionalFormatting>
  <conditionalFormatting sqref="BW8:DP11">
    <cfRule type="cellIs" dxfId="2" priority="29" operator="lessThan">
      <formula>0.0525</formula>
    </cfRule>
  </conditionalFormatting>
  <conditionalFormatting sqref="BW9:DP11">
    <cfRule type="containsText" dxfId="1" priority="27" operator="containsText" text="Gatilho não atingido">
      <formula>NOT(ISERROR(SEARCH("Gatilho não atingido",BW9)))</formula>
    </cfRule>
    <cfRule type="containsText" dxfId="0" priority="28" operator="containsText" text="Gatilho atingido">
      <formula>NOT(ISERROR(SEARCH("Gatilho atingido",BW9)))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26" width="8.6328125" style="8"/>
    <col min="27" max="27" width="19.6328125" style="8" bestFit="1" customWidth="1"/>
    <col min="28" max="28" width="23.90625" style="3" bestFit="1" customWidth="1"/>
    <col min="29" max="16384" width="8.6328125" style="8"/>
  </cols>
  <sheetData>
    <row r="1" spans="1:29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5">
      <c r="A2" s="56">
        <v>44227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-116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91 a 120 dias</v>
      </c>
      <c r="X2" s="80" t="str">
        <f>MONTH(U2)&amp;YEAR(U2)</f>
        <v>102020</v>
      </c>
      <c r="Z2"/>
      <c r="AA2"/>
      <c r="AB2" s="5"/>
      <c r="AC2"/>
    </row>
    <row r="3" spans="1:29" x14ac:dyDescent="0.35">
      <c r="A3" s="56">
        <v>44227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-299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5">
      <c r="A4" s="56">
        <v>44227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-85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61 a 90 dias</v>
      </c>
      <c r="X4" s="80" t="str">
        <f t="shared" si="3"/>
        <v>112020</v>
      </c>
      <c r="Z4"/>
      <c r="AA4" s="8" t="s">
        <v>185</v>
      </c>
      <c r="AB4" s="5">
        <v>234794.84000000003</v>
      </c>
      <c r="AC4"/>
    </row>
    <row r="5" spans="1:29" x14ac:dyDescent="0.35">
      <c r="A5" s="56">
        <v>44227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-208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3</v>
      </c>
      <c r="AB5" s="87">
        <v>87828.32</v>
      </c>
      <c r="AC5"/>
    </row>
    <row r="6" spans="1:29" x14ac:dyDescent="0.35">
      <c r="A6" s="56">
        <v>44227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-208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4</v>
      </c>
      <c r="AB6" s="87">
        <v>68525.649999999994</v>
      </c>
      <c r="AC6"/>
    </row>
    <row r="7" spans="1:29" x14ac:dyDescent="0.35">
      <c r="A7" s="56">
        <v>44227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-299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5" t="s">
        <v>92</v>
      </c>
      <c r="AB7" s="5">
        <v>78440.87000000001</v>
      </c>
      <c r="AC7"/>
    </row>
    <row r="8" spans="1:29" x14ac:dyDescent="0.35">
      <c r="A8" s="56">
        <v>44227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-359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" t="s">
        <v>197</v>
      </c>
      <c r="AB8" s="5">
        <v>277205.93</v>
      </c>
      <c r="AC8"/>
    </row>
    <row r="9" spans="1:29" x14ac:dyDescent="0.35">
      <c r="A9" s="56">
        <v>44227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-390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5" t="s">
        <v>92</v>
      </c>
      <c r="AB9" s="5">
        <v>4083.3199999999997</v>
      </c>
      <c r="AC9"/>
    </row>
    <row r="10" spans="1:29" x14ac:dyDescent="0.35">
      <c r="A10" s="56">
        <v>44227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-177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93</v>
      </c>
      <c r="AB10" s="5">
        <v>273122.61</v>
      </c>
      <c r="AC10"/>
    </row>
    <row r="11" spans="1:29" x14ac:dyDescent="0.35">
      <c r="A11" s="56">
        <v>44227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-269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" t="s">
        <v>186</v>
      </c>
      <c r="AB11" s="5">
        <v>27540.78</v>
      </c>
      <c r="AC11"/>
    </row>
    <row r="12" spans="1:29" x14ac:dyDescent="0.35">
      <c r="A12" s="56">
        <v>44227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-390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6" t="s">
        <v>3</v>
      </c>
      <c r="AB12" s="87">
        <v>13190.77</v>
      </c>
      <c r="AC12"/>
    </row>
    <row r="13" spans="1:29" x14ac:dyDescent="0.35">
      <c r="A13" s="56">
        <v>44227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-269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5" t="s">
        <v>92</v>
      </c>
      <c r="AB13" s="5">
        <v>14350.009999999998</v>
      </c>
      <c r="AC13"/>
    </row>
    <row r="14" spans="1:29" x14ac:dyDescent="0.35">
      <c r="A14" s="56">
        <v>44227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-116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91 a 120 dias</v>
      </c>
      <c r="X14" s="80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 x14ac:dyDescent="0.35">
      <c r="A15" s="56">
        <v>44227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-24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1 a 30 dias</v>
      </c>
      <c r="X15" s="80" t="str">
        <f t="shared" si="3"/>
        <v>12021</v>
      </c>
      <c r="Z15"/>
      <c r="AA15" s="86" t="s">
        <v>3</v>
      </c>
      <c r="AB15" s="87">
        <v>26566.84</v>
      </c>
      <c r="AC15"/>
    </row>
    <row r="16" spans="1:29" x14ac:dyDescent="0.35">
      <c r="A16" s="56">
        <v>44227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-330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6" t="s">
        <v>4</v>
      </c>
      <c r="AB16" s="87">
        <v>5280.45</v>
      </c>
      <c r="AC16"/>
    </row>
    <row r="17" spans="1:29" x14ac:dyDescent="0.35">
      <c r="A17" s="56">
        <v>44227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-299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5" t="s">
        <v>92</v>
      </c>
      <c r="AB17" s="5">
        <v>72260.33</v>
      </c>
      <c r="AC17"/>
    </row>
    <row r="18" spans="1:29" x14ac:dyDescent="0.35">
      <c r="A18" s="56">
        <v>44227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-330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5" t="s">
        <v>93</v>
      </c>
      <c r="AB18" s="5">
        <v>480219.99000000011</v>
      </c>
      <c r="AC18"/>
    </row>
    <row r="19" spans="1:29" x14ac:dyDescent="0.35">
      <c r="A19" s="56">
        <v>44227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-359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 x14ac:dyDescent="0.35">
      <c r="A20" s="56">
        <v>44227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96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3</v>
      </c>
      <c r="AB20" s="87">
        <v>5741.62</v>
      </c>
    </row>
    <row r="21" spans="1:29" x14ac:dyDescent="0.35">
      <c r="A21" s="56">
        <v>44227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-146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6" t="s">
        <v>4</v>
      </c>
      <c r="AB21" s="87">
        <v>3672.92</v>
      </c>
    </row>
    <row r="22" spans="1:29" x14ac:dyDescent="0.35">
      <c r="A22" s="56">
        <v>44227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96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92</v>
      </c>
      <c r="AB22" s="5">
        <v>65489.229999999996</v>
      </c>
    </row>
    <row r="23" spans="1:29" x14ac:dyDescent="0.35">
      <c r="A23" s="56">
        <v>44227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-330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5" t="s">
        <v>93</v>
      </c>
      <c r="AB23" s="5">
        <v>599004.20999999985</v>
      </c>
    </row>
    <row r="24" spans="1:29" x14ac:dyDescent="0.35">
      <c r="A24" s="56">
        <v>44227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96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" t="s">
        <v>188</v>
      </c>
      <c r="AB24" s="5">
        <v>628113.90000000014</v>
      </c>
    </row>
    <row r="25" spans="1:29" x14ac:dyDescent="0.35">
      <c r="A25" s="56">
        <v>44227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-55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31 a 60 dias</v>
      </c>
      <c r="X25" s="80" t="str">
        <f t="shared" si="3"/>
        <v>12021</v>
      </c>
      <c r="AA25" s="86" t="s">
        <v>3</v>
      </c>
      <c r="AB25" s="87">
        <v>44552.99</v>
      </c>
    </row>
    <row r="26" spans="1:29" x14ac:dyDescent="0.35">
      <c r="A26" s="56">
        <v>44227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96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4635.8600000000006</v>
      </c>
    </row>
    <row r="27" spans="1:29" x14ac:dyDescent="0.35">
      <c r="A27" s="56">
        <v>44227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-85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61 a 90 dias</v>
      </c>
      <c r="X27" s="80" t="str">
        <f t="shared" si="3"/>
        <v>112020</v>
      </c>
      <c r="AA27" s="85" t="s">
        <v>92</v>
      </c>
      <c r="AB27" s="5">
        <v>48830.79</v>
      </c>
    </row>
    <row r="28" spans="1:29" x14ac:dyDescent="0.35">
      <c r="A28" s="56">
        <v>44227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-269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530094.26000000013</v>
      </c>
    </row>
    <row r="29" spans="1:29" x14ac:dyDescent="0.35">
      <c r="A29" s="56">
        <v>44227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-269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189</v>
      </c>
      <c r="AB29" s="5">
        <v>364723.89000000013</v>
      </c>
    </row>
    <row r="30" spans="1:29" x14ac:dyDescent="0.35">
      <c r="A30" s="56">
        <v>44227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96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4</v>
      </c>
      <c r="AB30" s="87">
        <v>467.87</v>
      </c>
    </row>
    <row r="31" spans="1:29" x14ac:dyDescent="0.35">
      <c r="A31" s="56">
        <v>44227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96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92</v>
      </c>
      <c r="AB31" s="5">
        <v>7629.39</v>
      </c>
    </row>
    <row r="32" spans="1:29" x14ac:dyDescent="0.35">
      <c r="A32" s="56">
        <v>44227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-146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5" t="s">
        <v>93</v>
      </c>
      <c r="AB32" s="5">
        <v>356626.63000000012</v>
      </c>
    </row>
    <row r="33" spans="1:28" x14ac:dyDescent="0.35">
      <c r="A33" s="56">
        <v>44227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-146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" t="s">
        <v>190</v>
      </c>
      <c r="AB33" s="5">
        <v>193293.68000000002</v>
      </c>
    </row>
    <row r="34" spans="1:28" x14ac:dyDescent="0.35">
      <c r="A34" s="56">
        <v>44227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-238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3</v>
      </c>
      <c r="AB34" s="87">
        <v>8288.2800000000007</v>
      </c>
    </row>
    <row r="35" spans="1:28" x14ac:dyDescent="0.35">
      <c r="A35" s="56">
        <v>44227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-146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29449.879999999997</v>
      </c>
    </row>
    <row r="36" spans="1:28" x14ac:dyDescent="0.35">
      <c r="A36" s="56">
        <v>44227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-55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31 a 60 dias</v>
      </c>
      <c r="X36" s="80" t="str">
        <f t="shared" si="3"/>
        <v>122020</v>
      </c>
      <c r="AA36" s="85" t="s">
        <v>93</v>
      </c>
      <c r="AB36" s="5">
        <v>155555.52000000002</v>
      </c>
    </row>
    <row r="37" spans="1:28" x14ac:dyDescent="0.35">
      <c r="A37" s="56">
        <v>44227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-299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191</v>
      </c>
      <c r="AB37" s="5">
        <v>885816.31999999972</v>
      </c>
    </row>
    <row r="38" spans="1:28" x14ac:dyDescent="0.35">
      <c r="A38" s="56">
        <v>44227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96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21994.53</v>
      </c>
    </row>
    <row r="39" spans="1:28" x14ac:dyDescent="0.35">
      <c r="A39" s="56">
        <v>44227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96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97317.049999999988</v>
      </c>
    </row>
    <row r="40" spans="1:28" x14ac:dyDescent="0.35">
      <c r="A40" s="56">
        <v>44227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-269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6" t="s">
        <v>4</v>
      </c>
      <c r="AB40" s="87">
        <v>14356.4</v>
      </c>
    </row>
    <row r="41" spans="1:28" x14ac:dyDescent="0.35">
      <c r="A41" s="56">
        <v>44227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-116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91 a 120 dias</v>
      </c>
      <c r="X41" s="80" t="str">
        <f t="shared" si="3"/>
        <v>22021</v>
      </c>
      <c r="AA41" s="85" t="s">
        <v>92</v>
      </c>
      <c r="AB41" s="5">
        <v>57002.920000000006</v>
      </c>
    </row>
    <row r="42" spans="1:28" x14ac:dyDescent="0.35">
      <c r="A42" s="56">
        <v>44227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-146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5" t="s">
        <v>93</v>
      </c>
      <c r="AB42" s="5">
        <v>695145.41999999969</v>
      </c>
    </row>
    <row r="43" spans="1:28" x14ac:dyDescent="0.35">
      <c r="A43" s="56">
        <v>44227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-269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" t="s">
        <v>192</v>
      </c>
      <c r="AB43" s="5">
        <v>464727.60000000003</v>
      </c>
    </row>
    <row r="44" spans="1:28" x14ac:dyDescent="0.35">
      <c r="A44" s="56">
        <v>44227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-330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64258.319999999992</v>
      </c>
    </row>
    <row r="45" spans="1:28" x14ac:dyDescent="0.35">
      <c r="A45" s="56">
        <v>44227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-330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5621.0599999999995</v>
      </c>
    </row>
    <row r="46" spans="1:28" x14ac:dyDescent="0.35">
      <c r="A46" s="56">
        <v>44227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-177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74468.05</v>
      </c>
    </row>
    <row r="47" spans="1:28" x14ac:dyDescent="0.35">
      <c r="A47" s="56">
        <v>44227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-146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320380.17000000004</v>
      </c>
    </row>
    <row r="48" spans="1:28" x14ac:dyDescent="0.35">
      <c r="A48" s="56">
        <v>44227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-85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61 a 90 dias</v>
      </c>
      <c r="X48" s="80" t="str">
        <f t="shared" si="3"/>
        <v>112020</v>
      </c>
      <c r="AA48" s="8" t="s">
        <v>193</v>
      </c>
      <c r="AB48" s="5">
        <v>782007.87999999989</v>
      </c>
    </row>
    <row r="49" spans="1:28" x14ac:dyDescent="0.35">
      <c r="A49" s="56">
        <v>44227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-55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31 a 60 dias</v>
      </c>
      <c r="X49" s="80" t="str">
        <f t="shared" si="3"/>
        <v>122020</v>
      </c>
      <c r="AA49" s="86" t="s">
        <v>3</v>
      </c>
      <c r="AB49" s="87">
        <v>137877.25</v>
      </c>
    </row>
    <row r="50" spans="1:28" x14ac:dyDescent="0.35">
      <c r="A50" s="56">
        <v>44227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-85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61 a 90 dias</v>
      </c>
      <c r="X50" s="80" t="str">
        <f t="shared" si="3"/>
        <v>112020</v>
      </c>
      <c r="AA50" s="86" t="s">
        <v>4</v>
      </c>
      <c r="AB50" s="87">
        <v>14690.91</v>
      </c>
    </row>
    <row r="51" spans="1:28" x14ac:dyDescent="0.35">
      <c r="A51" s="56">
        <v>44227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-85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61 a 90 dias</v>
      </c>
      <c r="X51" s="80" t="str">
        <f t="shared" si="3"/>
        <v>112020</v>
      </c>
      <c r="AA51" s="85" t="s">
        <v>92</v>
      </c>
      <c r="AB51" s="5">
        <v>200178.79999999996</v>
      </c>
    </row>
    <row r="52" spans="1:28" x14ac:dyDescent="0.35">
      <c r="A52" s="56">
        <v>44227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-208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93</v>
      </c>
      <c r="AB52" s="5">
        <v>429260.91999999993</v>
      </c>
    </row>
    <row r="53" spans="1:28" x14ac:dyDescent="0.35">
      <c r="A53" s="56">
        <v>44227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-177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" t="s">
        <v>194</v>
      </c>
      <c r="AB53" s="5">
        <v>1544552.6099999999</v>
      </c>
    </row>
    <row r="54" spans="1:28" x14ac:dyDescent="0.35">
      <c r="A54" s="56">
        <v>44227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-116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91 a 120 dias</v>
      </c>
      <c r="X54" s="80" t="str">
        <f t="shared" si="3"/>
        <v>102020</v>
      </c>
      <c r="AA54" s="86" t="s">
        <v>2</v>
      </c>
      <c r="AB54" s="87">
        <v>10220.89</v>
      </c>
    </row>
    <row r="55" spans="1:28" x14ac:dyDescent="0.35">
      <c r="A55" s="56">
        <v>44227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-55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31 a 60 dias</v>
      </c>
      <c r="X55" s="80" t="str">
        <f t="shared" si="3"/>
        <v>122020</v>
      </c>
      <c r="AA55" s="86" t="s">
        <v>3</v>
      </c>
      <c r="AB55" s="87">
        <v>450468.30000000005</v>
      </c>
    </row>
    <row r="56" spans="1:28" x14ac:dyDescent="0.35">
      <c r="A56" s="56">
        <v>44227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-177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4</v>
      </c>
      <c r="AB56" s="87">
        <v>59082.459999999992</v>
      </c>
    </row>
    <row r="57" spans="1:28" x14ac:dyDescent="0.35">
      <c r="A57" s="56">
        <v>44227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-299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5" t="s">
        <v>92</v>
      </c>
      <c r="AB57" s="5">
        <v>452478.81999999995</v>
      </c>
    </row>
    <row r="58" spans="1:28" x14ac:dyDescent="0.35">
      <c r="A58" s="56">
        <v>44227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96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93</v>
      </c>
      <c r="AB58" s="5">
        <v>572302.14</v>
      </c>
    </row>
    <row r="59" spans="1:28" x14ac:dyDescent="0.35">
      <c r="A59" s="56">
        <v>44227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96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" t="s">
        <v>195</v>
      </c>
      <c r="AB59" s="5">
        <v>547269.82000000007</v>
      </c>
    </row>
    <row r="60" spans="1:28" x14ac:dyDescent="0.35">
      <c r="A60" s="56">
        <v>44227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7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6" t="s">
        <v>3</v>
      </c>
      <c r="AB60" s="87">
        <v>219355.15000000002</v>
      </c>
    </row>
    <row r="61" spans="1:28" x14ac:dyDescent="0.35">
      <c r="A61" s="56">
        <v>44227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-85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61 a 90 dias</v>
      </c>
      <c r="X61" s="80" t="str">
        <f t="shared" si="3"/>
        <v>112020</v>
      </c>
      <c r="AA61" s="86" t="s">
        <v>4</v>
      </c>
      <c r="AB61" s="87">
        <v>38756.83</v>
      </c>
    </row>
    <row r="62" spans="1:28" x14ac:dyDescent="0.35">
      <c r="A62" s="56">
        <v>44227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-208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92</v>
      </c>
      <c r="AB62" s="5">
        <v>170326.66</v>
      </c>
    </row>
    <row r="63" spans="1:28" x14ac:dyDescent="0.35">
      <c r="A63" s="56">
        <v>44227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96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5" t="s">
        <v>93</v>
      </c>
      <c r="AB63" s="5">
        <v>118831.18</v>
      </c>
    </row>
    <row r="64" spans="1:28" x14ac:dyDescent="0.35">
      <c r="A64" s="56">
        <v>44227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96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" t="s">
        <v>196</v>
      </c>
      <c r="AB64" s="5">
        <v>7208282.8399999989</v>
      </c>
    </row>
    <row r="65" spans="1:28" x14ac:dyDescent="0.35">
      <c r="A65" s="56">
        <v>44227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-359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/>
      <c r="AB65"/>
    </row>
    <row r="66" spans="1:28" x14ac:dyDescent="0.35">
      <c r="A66" s="56">
        <v>44227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-116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91 a 120 dias</v>
      </c>
      <c r="X66" s="80" t="str">
        <f t="shared" si="3"/>
        <v>112020</v>
      </c>
      <c r="AA66"/>
      <c r="AB66"/>
    </row>
    <row r="67" spans="1:28" x14ac:dyDescent="0.35">
      <c r="A67" s="56">
        <v>44227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-177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/>
      <c r="AB67"/>
    </row>
    <row r="68" spans="1:28" x14ac:dyDescent="0.35">
      <c r="A68" s="56">
        <v>44227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-299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/>
      <c r="AB68"/>
    </row>
    <row r="69" spans="1:28" x14ac:dyDescent="0.35">
      <c r="A69" s="56">
        <v>44227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-330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/>
      <c r="AB69"/>
    </row>
    <row r="70" spans="1:28" x14ac:dyDescent="0.35">
      <c r="A70" s="56">
        <v>44227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-116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91 a 120 dias</v>
      </c>
      <c r="X70" s="80" t="str">
        <f t="shared" si="7"/>
        <v>102020</v>
      </c>
      <c r="AA70"/>
      <c r="AB70"/>
    </row>
    <row r="71" spans="1:28" x14ac:dyDescent="0.35">
      <c r="A71" s="56">
        <v>44227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35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/>
      <c r="AB71"/>
    </row>
    <row r="72" spans="1:28" x14ac:dyDescent="0.35">
      <c r="A72" s="56">
        <v>44227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-390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/>
      <c r="AB72"/>
    </row>
    <row r="73" spans="1:28" x14ac:dyDescent="0.35">
      <c r="A73" s="56">
        <v>44227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-359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5">
      <c r="A74" s="56">
        <v>44227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-330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5">
      <c r="A75" s="56">
        <v>44227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7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5">
      <c r="A76" s="56">
        <v>44227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-269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5">
      <c r="A77" s="56">
        <v>44227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96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5">
      <c r="A78" s="56">
        <v>44227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96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5">
      <c r="A79" s="56">
        <v>44227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-177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5">
      <c r="A80" s="56">
        <v>44227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-359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5">
      <c r="A81" s="56">
        <v>44227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-299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5">
      <c r="A82" s="56">
        <v>44227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66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5">
      <c r="A83" s="56">
        <v>44227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-359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5">
      <c r="A84" s="56">
        <v>44227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-146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5">
      <c r="A85" s="56">
        <v>44227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-177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5">
      <c r="A86" s="56">
        <v>44227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7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5">
      <c r="A87" s="56">
        <v>44227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-330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5">
      <c r="A88" s="56">
        <v>44227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-55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31 a 60 dias</v>
      </c>
      <c r="X88" s="80" t="str">
        <f t="shared" si="7"/>
        <v>122020</v>
      </c>
      <c r="AA88"/>
    </row>
    <row r="89" spans="1:27" x14ac:dyDescent="0.35">
      <c r="A89" s="56">
        <v>44227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-177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5">
      <c r="A90" s="56">
        <v>44227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96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5">
      <c r="A91" s="56">
        <v>44227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96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5">
      <c r="A92" s="56">
        <v>44227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-330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5">
      <c r="A93" s="56">
        <v>44227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-269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5">
      <c r="A94" s="56">
        <v>44227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-359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5">
      <c r="A95" s="56">
        <v>44227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96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5">
      <c r="A96" s="56">
        <v>44227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66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5">
      <c r="A97" s="56">
        <v>44227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96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5">
      <c r="A98" s="56">
        <v>44227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-55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31 a 60 dias</v>
      </c>
      <c r="X98" s="80" t="str">
        <f t="shared" si="7"/>
        <v>122020</v>
      </c>
      <c r="AA98"/>
    </row>
    <row r="99" spans="1:27" x14ac:dyDescent="0.35">
      <c r="A99" s="56">
        <v>44227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-299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5">
      <c r="A100" s="56">
        <v>44227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96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5">
      <c r="A101" s="56">
        <v>44227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7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5">
      <c r="A102" s="56">
        <v>44227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-330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5">
      <c r="A103" s="56">
        <v>44227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-269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5">
      <c r="A104" s="56">
        <v>44227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-299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5">
      <c r="A105" s="56">
        <v>44227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-238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5">
      <c r="A106" s="56">
        <v>44227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-390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5">
      <c r="A107" s="56">
        <v>44227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-208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5">
      <c r="A108" s="56">
        <v>44227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-238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5">
      <c r="A109" s="56">
        <v>44227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-208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5">
      <c r="A110" s="56">
        <v>44227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66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5">
      <c r="A111" s="56">
        <v>44227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-330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5">
      <c r="A112" s="56">
        <v>44227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-208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5">
      <c r="A113" s="56">
        <v>44227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-359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5">
      <c r="A114" s="56">
        <v>44227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-269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5">
      <c r="A115" s="56">
        <v>44227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-208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5">
      <c r="A116" s="56">
        <v>44227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-238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5">
      <c r="A117" s="56">
        <v>44227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-269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5">
      <c r="A118" s="56">
        <v>44227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-177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5">
      <c r="A119" s="56">
        <v>44227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-269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5">
      <c r="A120" s="56">
        <v>44227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-269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5">
      <c r="A121" s="56">
        <v>44227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-330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5">
      <c r="A122" s="56">
        <v>44227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-359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5">
      <c r="A123" s="56">
        <v>44227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-421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5">
      <c r="A124" s="56">
        <v>44227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-299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5">
      <c r="A125" s="56">
        <v>44227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7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5">
      <c r="A126" s="56">
        <v>44227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-238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5">
      <c r="A127" s="56">
        <v>44227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-208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5">
      <c r="A128" s="56">
        <v>44227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-208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5">
      <c r="A129" s="56">
        <v>44227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66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5">
      <c r="A130" s="56">
        <v>44227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-55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31 a 60 dias</v>
      </c>
      <c r="X130" s="80" t="str">
        <f t="shared" si="7"/>
        <v>12021</v>
      </c>
      <c r="AA130"/>
    </row>
    <row r="131" spans="1:27" x14ac:dyDescent="0.35">
      <c r="A131" s="56">
        <v>44227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-299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5">
      <c r="A132" s="56">
        <v>44227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-177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5">
      <c r="A133" s="56">
        <v>44227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96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5">
      <c r="A134" s="56">
        <v>44227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96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5">
      <c r="A135" s="56">
        <v>44227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-177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5">
      <c r="A136" s="56">
        <v>44227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-330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5">
      <c r="A137" s="56">
        <v>44227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-269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5">
      <c r="A138" s="56">
        <v>44227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-299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5">
      <c r="A139" s="56">
        <v>44227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-238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5">
      <c r="A140" s="56">
        <v>44227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-116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91 a 120 dias</v>
      </c>
      <c r="X140" s="80" t="str">
        <f t="shared" si="11"/>
        <v>102020</v>
      </c>
      <c r="AA140"/>
    </row>
    <row r="141" spans="1:27" x14ac:dyDescent="0.35">
      <c r="A141" s="56">
        <v>44227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-208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5">
      <c r="A142" s="56">
        <v>44227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-208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5">
      <c r="A143" s="56">
        <v>44227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-55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31 a 60 dias</v>
      </c>
      <c r="X143" s="80" t="str">
        <f t="shared" si="11"/>
        <v>122020</v>
      </c>
      <c r="AA143"/>
    </row>
    <row r="144" spans="1:27" x14ac:dyDescent="0.35">
      <c r="A144" s="56">
        <v>44227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-269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5">
      <c r="A145" s="56">
        <v>44227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-208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5">
      <c r="A146" s="56">
        <v>44227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-238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5">
      <c r="A147" s="56">
        <v>44227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-146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5">
      <c r="A148" s="56">
        <v>44227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-299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5">
      <c r="A149" s="56">
        <v>44227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96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5">
      <c r="A150" s="56">
        <v>44227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-85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61 a 90 dias</v>
      </c>
      <c r="X150" s="80" t="str">
        <f t="shared" si="11"/>
        <v>112020</v>
      </c>
      <c r="AA150"/>
    </row>
    <row r="151" spans="1:27" x14ac:dyDescent="0.35">
      <c r="A151" s="56">
        <v>44227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-116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91 a 120 dias</v>
      </c>
      <c r="X151" s="80" t="str">
        <f t="shared" si="11"/>
        <v>102020</v>
      </c>
      <c r="AA151"/>
    </row>
    <row r="152" spans="1:27" x14ac:dyDescent="0.35">
      <c r="A152" s="56">
        <v>44227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-177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5">
      <c r="A153" s="56">
        <v>44227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-238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5">
      <c r="A154" s="56">
        <v>44227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-238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5">
      <c r="A155" s="56">
        <v>44227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-299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5">
      <c r="A156" s="56">
        <v>44227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96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5">
      <c r="A157" s="56">
        <v>44227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-299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5">
      <c r="A158" s="56">
        <v>44227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7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5">
      <c r="A159" s="56">
        <v>44227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-238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5">
      <c r="A160" s="56">
        <v>44227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-208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5">
      <c r="A161" s="56">
        <v>44227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-177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5">
      <c r="A162" s="56">
        <v>44227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-85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61 a 90 dias</v>
      </c>
      <c r="X162" s="80" t="str">
        <f t="shared" si="11"/>
        <v>122020</v>
      </c>
      <c r="AA162"/>
    </row>
    <row r="163" spans="1:27" x14ac:dyDescent="0.35">
      <c r="A163" s="56">
        <v>44227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-116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91 a 120 dias</v>
      </c>
      <c r="X163" s="80" t="str">
        <f t="shared" si="11"/>
        <v>102020</v>
      </c>
      <c r="AA163"/>
    </row>
    <row r="164" spans="1:27" x14ac:dyDescent="0.35">
      <c r="A164" s="56">
        <v>44227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-177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5">
      <c r="A165" s="56">
        <v>44227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96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5">
      <c r="A166" s="56">
        <v>44227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-177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5">
      <c r="A167" s="56">
        <v>44227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7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5">
      <c r="A168" s="56">
        <v>44227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-359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5">
      <c r="A169" s="56">
        <v>44227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-330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5">
      <c r="A170" s="56">
        <v>44227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-390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5">
      <c r="A171" s="56">
        <v>44227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-238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5">
      <c r="A172" s="56">
        <v>44227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-238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5">
      <c r="A173" s="56">
        <v>44227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96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5">
      <c r="A174" s="56">
        <v>44227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-85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61 a 90 dias</v>
      </c>
      <c r="X174" s="80" t="str">
        <f t="shared" si="11"/>
        <v>112020</v>
      </c>
      <c r="AA174"/>
    </row>
    <row r="175" spans="1:27" x14ac:dyDescent="0.35">
      <c r="A175" s="56">
        <v>44227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-55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31 a 60 dias</v>
      </c>
      <c r="X175" s="80" t="str">
        <f t="shared" si="11"/>
        <v>12021</v>
      </c>
      <c r="AA175"/>
    </row>
    <row r="176" spans="1:27" x14ac:dyDescent="0.35">
      <c r="A176" s="56">
        <v>44227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-55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31 a 60 dias</v>
      </c>
      <c r="X176" s="80" t="str">
        <f t="shared" si="11"/>
        <v>12021</v>
      </c>
      <c r="AA176"/>
    </row>
    <row r="177" spans="1:27" x14ac:dyDescent="0.35">
      <c r="A177" s="56">
        <v>44227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35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5">
      <c r="A178" s="56">
        <v>44227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-359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5">
      <c r="A179" s="56">
        <v>44227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-330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5">
      <c r="A180" s="56">
        <v>44227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-146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5">
      <c r="A181" s="56">
        <v>44227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-299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5">
      <c r="A182" s="56">
        <v>44227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-390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5">
      <c r="A183" s="56">
        <v>44227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-330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5">
      <c r="A184" s="56">
        <v>44227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-55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31 a 60 dias</v>
      </c>
      <c r="X184" s="80" t="str">
        <f t="shared" si="11"/>
        <v>12021</v>
      </c>
      <c r="AA184"/>
    </row>
    <row r="185" spans="1:27" x14ac:dyDescent="0.35">
      <c r="A185" s="56">
        <v>44227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-238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5">
      <c r="A186" s="56">
        <v>44227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35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5">
      <c r="A187" s="56">
        <v>44227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-238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5">
      <c r="A188" s="56">
        <v>44227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-269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5">
      <c r="A189" s="56">
        <v>44227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-116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91 a 120 dias</v>
      </c>
      <c r="X189" s="80" t="str">
        <f t="shared" si="11"/>
        <v>12021</v>
      </c>
      <c r="AA189"/>
    </row>
    <row r="190" spans="1:27" x14ac:dyDescent="0.35">
      <c r="A190" s="56">
        <v>44227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-177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5">
      <c r="A191" s="56">
        <v>44227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-238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5">
      <c r="A192" s="56">
        <v>44227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-116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91 a 120 dias</v>
      </c>
      <c r="X192" s="80" t="str">
        <f t="shared" si="11"/>
        <v>102020</v>
      </c>
      <c r="AA192"/>
    </row>
    <row r="193" spans="1:27" x14ac:dyDescent="0.35">
      <c r="A193" s="56">
        <v>44227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-359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5">
      <c r="A194" s="56">
        <v>44227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-238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5">
      <c r="A195" s="56">
        <v>44227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-269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5">
      <c r="A196" s="56">
        <v>44227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-208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5">
      <c r="A197" s="56">
        <v>44227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-269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5">
      <c r="A198" s="56">
        <v>44227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-269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5">
      <c r="A199" s="56">
        <v>44227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-208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5">
      <c r="A200" s="56">
        <v>44227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-330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5">
      <c r="A201" s="56">
        <v>44227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7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5">
      <c r="A202" s="56">
        <v>44227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-146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5">
      <c r="A203" s="56">
        <v>44227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-238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5">
      <c r="A204" s="56">
        <v>44227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96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5">
      <c r="A205" s="56">
        <v>44227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-55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31 a 60 dias</v>
      </c>
      <c r="X205" s="80" t="str">
        <f t="shared" si="15"/>
        <v>12021</v>
      </c>
      <c r="AA205"/>
    </row>
    <row r="206" spans="1:27" x14ac:dyDescent="0.35">
      <c r="A206" s="56">
        <v>44227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7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5">
      <c r="A207" s="56">
        <v>44227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-55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31 a 60 dias</v>
      </c>
      <c r="X207" s="80" t="str">
        <f t="shared" si="15"/>
        <v>12021</v>
      </c>
      <c r="AA207"/>
    </row>
    <row r="208" spans="1:27" x14ac:dyDescent="0.35">
      <c r="A208" s="56">
        <v>44227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-85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61 a 90 dias</v>
      </c>
      <c r="X208" s="80" t="str">
        <f t="shared" si="15"/>
        <v>112020</v>
      </c>
      <c r="AA208"/>
    </row>
    <row r="209" spans="1:27" x14ac:dyDescent="0.35">
      <c r="A209" s="56">
        <v>44227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127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5">
      <c r="A210" s="56">
        <v>44227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-146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5">
      <c r="A211" s="56">
        <v>44227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-146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5">
      <c r="A212" s="56">
        <v>44227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-330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5">
      <c r="A213" s="56">
        <v>44227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-359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5">
      <c r="A214" s="56">
        <v>44227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-238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5">
      <c r="A215" s="56">
        <v>44227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-269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5">
      <c r="A216" s="56">
        <v>44227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-55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31 a 60 dias</v>
      </c>
      <c r="X216" s="80" t="str">
        <f t="shared" si="15"/>
        <v>12021</v>
      </c>
      <c r="AA216"/>
    </row>
    <row r="217" spans="1:27" x14ac:dyDescent="0.35">
      <c r="A217" s="56">
        <v>44227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-85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61 a 90 dias</v>
      </c>
      <c r="X217" s="80" t="str">
        <f t="shared" si="15"/>
        <v>112020</v>
      </c>
      <c r="AA217"/>
    </row>
    <row r="218" spans="1:27" x14ac:dyDescent="0.35">
      <c r="A218" s="56">
        <v>44227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66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5">
      <c r="A219" s="56">
        <v>44227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-208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5">
      <c r="A220" s="56">
        <v>44227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-177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5">
      <c r="A221" s="56">
        <v>44227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-390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5">
      <c r="A222" s="56">
        <v>44227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-208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5">
      <c r="A223" s="56">
        <v>44227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96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5">
      <c r="A224" s="56">
        <v>44227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-238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5">
      <c r="A225" s="56">
        <v>44227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35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5">
      <c r="A226" s="56">
        <v>44227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-24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1 a 30 dias</v>
      </c>
      <c r="X226" s="80" t="str">
        <f t="shared" si="15"/>
        <v>12021</v>
      </c>
      <c r="AA226"/>
    </row>
    <row r="227" spans="1:27" x14ac:dyDescent="0.35">
      <c r="A227" s="56">
        <v>44227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-359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5">
      <c r="A228" s="56">
        <v>44227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-116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91 a 120 dias</v>
      </c>
      <c r="X228" s="80" t="str">
        <f t="shared" si="15"/>
        <v>102020</v>
      </c>
      <c r="AA228"/>
    </row>
    <row r="229" spans="1:27" x14ac:dyDescent="0.35">
      <c r="A229" s="56">
        <v>44227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-269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5">
      <c r="A230" s="56">
        <v>44227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-269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5">
      <c r="A231" s="56">
        <v>44227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-238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5">
      <c r="A232" s="56">
        <v>44227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-238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5">
      <c r="A233" s="56">
        <v>44227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96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5">
      <c r="A234" s="56">
        <v>44227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-359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5">
      <c r="A235" s="56">
        <v>44227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-269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5">
      <c r="A236" s="56">
        <v>44227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-359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5">
      <c r="A237" s="56">
        <v>44227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-299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5">
      <c r="A238" s="56">
        <v>44227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-85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61 a 90 dias</v>
      </c>
      <c r="X238" s="80" t="str">
        <f t="shared" si="15"/>
        <v>22021</v>
      </c>
      <c r="AA238"/>
    </row>
    <row r="239" spans="1:27" x14ac:dyDescent="0.35">
      <c r="A239" s="56">
        <v>44227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-269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5">
      <c r="A240" s="56">
        <v>44227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-330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5">
      <c r="A241" s="56">
        <v>44227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-55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31 a 60 dias</v>
      </c>
      <c r="X241" s="80" t="str">
        <f t="shared" si="15"/>
        <v>122020</v>
      </c>
      <c r="AA241"/>
    </row>
    <row r="242" spans="1:27" x14ac:dyDescent="0.35">
      <c r="A242" s="56">
        <v>44227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-299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5">
      <c r="A243" s="56">
        <v>44227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-208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5">
      <c r="A244" s="56">
        <v>44227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-177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5">
      <c r="A245" s="56">
        <v>44227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-269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5">
      <c r="A246" s="56">
        <v>44227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-359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5">
      <c r="A247" s="56">
        <v>44227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-359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5">
      <c r="A248" s="56">
        <v>44227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96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5">
      <c r="A249" s="56">
        <v>44227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-146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5">
      <c r="A250" s="56">
        <v>44227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-359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5">
      <c r="A251" s="56">
        <v>44227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-116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91 a 120 dias</v>
      </c>
      <c r="X251" s="80" t="str">
        <f t="shared" si="15"/>
        <v>102020</v>
      </c>
      <c r="AA251"/>
    </row>
    <row r="252" spans="1:27" x14ac:dyDescent="0.35">
      <c r="A252" s="56">
        <v>44227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-299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5">
      <c r="A253" s="56">
        <v>44227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-238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5">
      <c r="A254" s="56">
        <v>44227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-55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31 a 60 dias</v>
      </c>
      <c r="X254" s="80" t="str">
        <f t="shared" si="15"/>
        <v>122020</v>
      </c>
      <c r="AA254"/>
    </row>
    <row r="255" spans="1:27" x14ac:dyDescent="0.35">
      <c r="A255" s="56">
        <v>44227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96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5">
      <c r="A256" s="56">
        <v>44227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-208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5">
      <c r="A257" s="56">
        <v>44227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96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5">
      <c r="A258" s="56">
        <v>44227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96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5">
      <c r="A259" s="56">
        <v>44227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-146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5">
      <c r="A260" s="56">
        <v>44227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-55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31 a 60 dias</v>
      </c>
      <c r="X260" s="80" t="str">
        <f t="shared" si="19"/>
        <v>122020</v>
      </c>
      <c r="AA260"/>
    </row>
    <row r="261" spans="1:27" x14ac:dyDescent="0.35">
      <c r="A261" s="56">
        <v>44227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-55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31 a 60 dias</v>
      </c>
      <c r="X261" s="80" t="str">
        <f t="shared" si="19"/>
        <v>122020</v>
      </c>
      <c r="AA261"/>
    </row>
    <row r="262" spans="1:27" x14ac:dyDescent="0.35">
      <c r="A262" s="56">
        <v>44227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96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5">
      <c r="A263" s="56">
        <v>44227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-146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5">
      <c r="A264" s="56">
        <v>44227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-85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61 a 90 dias</v>
      </c>
      <c r="X264" s="80" t="str">
        <f t="shared" si="19"/>
        <v>112020</v>
      </c>
      <c r="AA264"/>
    </row>
    <row r="265" spans="1:27" x14ac:dyDescent="0.35">
      <c r="A265" s="56">
        <v>44227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-269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5">
      <c r="A266" s="56">
        <v>44227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-330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5">
      <c r="A267" s="56">
        <v>44227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-390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5">
      <c r="A268" s="56">
        <v>44227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-208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5">
      <c r="A269" s="56">
        <v>44227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-330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5">
      <c r="A270" s="56">
        <v>44227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-177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5">
      <c r="A271" s="56">
        <v>44227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-330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5">
      <c r="A272" s="56">
        <v>44227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-55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31 a 60 dias</v>
      </c>
      <c r="X272" s="80" t="str">
        <f t="shared" si="19"/>
        <v>12021</v>
      </c>
      <c r="AA272"/>
    </row>
    <row r="273" spans="1:27" x14ac:dyDescent="0.35">
      <c r="A273" s="56">
        <v>44227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-177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5">
      <c r="A274" s="56">
        <v>44227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-24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1 a 30 dias</v>
      </c>
      <c r="X274" s="80" t="str">
        <f t="shared" si="19"/>
        <v>12021</v>
      </c>
      <c r="AA274"/>
    </row>
    <row r="275" spans="1:27" x14ac:dyDescent="0.35">
      <c r="A275" s="56">
        <v>44227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-55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31 a 60 dias</v>
      </c>
      <c r="X275" s="80" t="str">
        <f t="shared" si="19"/>
        <v>12021</v>
      </c>
      <c r="AA275"/>
    </row>
    <row r="276" spans="1:27" x14ac:dyDescent="0.35">
      <c r="A276" s="56">
        <v>44227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-238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5">
      <c r="A277" s="56">
        <v>44227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-85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61 a 90 dias</v>
      </c>
      <c r="X277" s="80" t="str">
        <f t="shared" si="19"/>
        <v>112020</v>
      </c>
      <c r="AA277"/>
    </row>
    <row r="278" spans="1:27" x14ac:dyDescent="0.35">
      <c r="A278" s="56">
        <v>44227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-359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5">
      <c r="A279" s="56">
        <v>44227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7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5">
      <c r="A280" s="56">
        <v>44227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96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5">
      <c r="A281" s="56">
        <v>44227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-330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5">
      <c r="A282" s="56">
        <v>44227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-299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5">
      <c r="A283" s="56">
        <v>44227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7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5">
      <c r="A284" s="56">
        <v>44227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-390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5">
      <c r="A285" s="56">
        <v>44227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-359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5">
      <c r="A286" s="56">
        <v>44227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-330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5">
      <c r="A287" s="56">
        <v>44227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35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5">
      <c r="A288" s="56">
        <v>44227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-208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5">
      <c r="A289" s="56">
        <v>44227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7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5">
      <c r="A290" s="56">
        <v>44227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-359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5">
      <c r="A291" s="56">
        <v>44227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-238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5">
      <c r="A292" s="56">
        <v>44227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-85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61 a 90 dias</v>
      </c>
      <c r="X292" s="80" t="str">
        <f t="shared" si="19"/>
        <v>112020</v>
      </c>
      <c r="AA292"/>
    </row>
    <row r="293" spans="1:27" x14ac:dyDescent="0.35">
      <c r="A293" s="56">
        <v>44227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-116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91 a 120 dias</v>
      </c>
      <c r="X293" s="80" t="str">
        <f t="shared" si="19"/>
        <v>102020</v>
      </c>
      <c r="AA293"/>
    </row>
    <row r="294" spans="1:27" x14ac:dyDescent="0.35">
      <c r="A294" s="56">
        <v>44227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-208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5">
      <c r="A295" s="56">
        <v>44227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-85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61 a 90 dias</v>
      </c>
      <c r="X295" s="80" t="str">
        <f t="shared" si="19"/>
        <v>112020</v>
      </c>
      <c r="AA295"/>
    </row>
    <row r="296" spans="1:27" x14ac:dyDescent="0.35">
      <c r="A296" s="56">
        <v>44227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-116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91 a 120 dias</v>
      </c>
      <c r="X296" s="80" t="str">
        <f t="shared" si="19"/>
        <v>112020</v>
      </c>
      <c r="AA296"/>
    </row>
    <row r="297" spans="1:27" x14ac:dyDescent="0.35">
      <c r="A297" s="56">
        <v>44227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-359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5">
      <c r="A298" s="56">
        <v>44227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-177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5">
      <c r="A299" s="56">
        <v>44227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-269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5">
      <c r="A300" s="56">
        <v>44227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-238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5">
      <c r="A301" s="56">
        <v>44227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-177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5">
      <c r="A302" s="56">
        <v>44227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-85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61 a 90 dias</v>
      </c>
      <c r="X302" s="80" t="str">
        <f t="shared" si="19"/>
        <v>122020</v>
      </c>
      <c r="AA302"/>
    </row>
    <row r="303" spans="1:27" x14ac:dyDescent="0.35">
      <c r="A303" s="56">
        <v>44227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-146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5">
      <c r="A304" s="56">
        <v>44227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-238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5">
      <c r="A305" s="56">
        <v>44227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96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5">
      <c r="A306" s="56">
        <v>44227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-208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5">
      <c r="A307" s="56">
        <v>44227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-269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5">
      <c r="A308" s="56">
        <v>44227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-208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5">
      <c r="A309" s="56">
        <v>44227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96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5">
      <c r="A310" s="56">
        <v>44227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35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5">
      <c r="A311" s="56">
        <v>44227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-208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5">
      <c r="A312" s="56">
        <v>44227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-146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5">
      <c r="A313" s="56">
        <v>44227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-24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1 a 30 dias</v>
      </c>
      <c r="X313" s="80" t="str">
        <f t="shared" si="19"/>
        <v>12021</v>
      </c>
      <c r="AA313"/>
    </row>
    <row r="314" spans="1:27" x14ac:dyDescent="0.35">
      <c r="A314" s="56">
        <v>44227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-55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31 a 60 dias</v>
      </c>
      <c r="X314" s="80" t="str">
        <f t="shared" si="19"/>
        <v>122020</v>
      </c>
      <c r="AA314"/>
    </row>
    <row r="315" spans="1:27" x14ac:dyDescent="0.35">
      <c r="A315" s="56">
        <v>44227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96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5">
      <c r="A316" s="56">
        <v>44227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96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5">
      <c r="A317" s="56">
        <v>44227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-146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5">
      <c r="A318" s="56">
        <v>44227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66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5">
      <c r="A319" s="56">
        <v>44227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7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5">
      <c r="A320" s="56">
        <v>44227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-238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5">
      <c r="A321" s="56">
        <v>44227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-177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5">
      <c r="A322" s="56">
        <v>44227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7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5">
      <c r="A323" s="56">
        <v>44227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-55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31 a 60 dias</v>
      </c>
      <c r="X323" s="80" t="str">
        <f t="shared" ref="X323:X386" si="23">MONTH(U323)&amp;YEAR(U323)</f>
        <v>122020</v>
      </c>
      <c r="AA323"/>
    </row>
    <row r="324" spans="1:27" x14ac:dyDescent="0.35">
      <c r="A324" s="56">
        <v>44227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-177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5">
      <c r="A325" s="56">
        <v>44227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-146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5">
      <c r="A326" s="56">
        <v>44227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-85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61 a 90 dias</v>
      </c>
      <c r="X326" s="80" t="str">
        <f t="shared" si="23"/>
        <v>112020</v>
      </c>
      <c r="AA326"/>
    </row>
    <row r="327" spans="1:27" x14ac:dyDescent="0.35">
      <c r="A327" s="56">
        <v>44227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7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5">
      <c r="A328" s="56">
        <v>44227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35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5">
      <c r="A329" s="56">
        <v>44227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35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5">
      <c r="A330" s="56">
        <v>44227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7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5">
      <c r="A331" s="56">
        <v>44227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-55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31 a 60 dias</v>
      </c>
      <c r="X331" s="80" t="str">
        <f t="shared" si="23"/>
        <v>12021</v>
      </c>
      <c r="AA331"/>
    </row>
    <row r="332" spans="1:27" x14ac:dyDescent="0.35">
      <c r="A332" s="56">
        <v>44227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35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5">
      <c r="A333" s="56">
        <v>44227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66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5">
      <c r="A334" s="56">
        <v>44227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-177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5">
      <c r="A335" s="56">
        <v>44227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35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5">
      <c r="A336" s="56">
        <v>44227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7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5">
      <c r="A337" s="56">
        <v>44227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7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5">
      <c r="A338" s="56">
        <v>44227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-55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31 a 60 dias</v>
      </c>
      <c r="X338" s="80" t="str">
        <f t="shared" si="23"/>
        <v>42021</v>
      </c>
      <c r="AA338"/>
    </row>
    <row r="339" spans="1:27" x14ac:dyDescent="0.35">
      <c r="A339" s="56">
        <v>44227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-146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5">
      <c r="A340" s="56">
        <v>44227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7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5">
      <c r="A341" s="56">
        <v>44227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35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5">
      <c r="A342" s="56">
        <v>44227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-55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31 a 60 dias</v>
      </c>
      <c r="X342" s="80" t="str">
        <f t="shared" si="23"/>
        <v>122020</v>
      </c>
      <c r="AA342"/>
    </row>
    <row r="343" spans="1:27" x14ac:dyDescent="0.35">
      <c r="A343" s="56">
        <v>44227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7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5">
      <c r="A344" s="56">
        <v>44227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35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5">
      <c r="A345" s="56">
        <v>44227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-146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5">
      <c r="A346" s="56">
        <v>44227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35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5">
      <c r="A347" s="56">
        <v>44227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-146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5">
      <c r="A348" s="56">
        <v>44227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96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5">
      <c r="A349" s="56">
        <v>44227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96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5">
      <c r="A350" s="56">
        <v>44227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35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5">
      <c r="A351" s="56">
        <v>44227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-146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5">
      <c r="A352" s="56">
        <v>44227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96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5">
      <c r="A353" s="56">
        <v>44227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96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5">
      <c r="A354" s="56">
        <v>44227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96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5">
      <c r="A355" s="56">
        <v>44227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35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5">
      <c r="A356" s="56">
        <v>44227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127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5">
      <c r="A357" s="56">
        <v>44227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66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5">
      <c r="A358" s="56">
        <v>44227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96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5">
      <c r="A359" s="56">
        <v>44227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-85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61 a 90 dias</v>
      </c>
      <c r="X359" s="80" t="str">
        <f t="shared" si="23"/>
        <v>112020</v>
      </c>
      <c r="AA359"/>
    </row>
    <row r="360" spans="1:27" x14ac:dyDescent="0.35">
      <c r="A360" s="56">
        <v>44227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-55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31 a 60 dias</v>
      </c>
      <c r="X360" s="80" t="str">
        <f t="shared" si="23"/>
        <v>122020</v>
      </c>
      <c r="AA360"/>
    </row>
    <row r="361" spans="1:27" x14ac:dyDescent="0.35">
      <c r="A361" s="56">
        <v>44227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7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5">
      <c r="A362" s="56">
        <v>44227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-208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5">
      <c r="A363" s="56">
        <v>44227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96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5">
      <c r="A364" s="56">
        <v>44227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-177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5">
      <c r="A365" s="56">
        <v>44227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7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5">
      <c r="A366" s="56">
        <v>44227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-116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91 a 120 dias</v>
      </c>
      <c r="X366" s="80" t="str">
        <f t="shared" si="23"/>
        <v>102020</v>
      </c>
      <c r="AA366"/>
    </row>
    <row r="367" spans="1:27" x14ac:dyDescent="0.35">
      <c r="A367" s="56">
        <v>44227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-146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5">
      <c r="A368" s="56">
        <v>44227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35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5">
      <c r="A369" s="56">
        <v>44227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-55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31 a 60 dias</v>
      </c>
      <c r="X369" s="80" t="str">
        <f t="shared" si="23"/>
        <v>122020</v>
      </c>
      <c r="AA369"/>
    </row>
    <row r="370" spans="1:27" x14ac:dyDescent="0.35">
      <c r="A370" s="56">
        <v>44227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96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5">
      <c r="A371" s="56">
        <v>44227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-24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1 a 30 dias</v>
      </c>
      <c r="X371" s="80" t="str">
        <f t="shared" si="23"/>
        <v>12021</v>
      </c>
      <c r="AA371"/>
    </row>
    <row r="372" spans="1:27" x14ac:dyDescent="0.35">
      <c r="A372" s="56">
        <v>44227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7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5">
      <c r="A373" s="56">
        <v>44227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-116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91 a 120 dias</v>
      </c>
      <c r="X373" s="80" t="str">
        <f t="shared" si="23"/>
        <v>102020</v>
      </c>
      <c r="AA373"/>
    </row>
    <row r="374" spans="1:27" x14ac:dyDescent="0.35">
      <c r="A374" s="56">
        <v>44227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-24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1 a 30 dias</v>
      </c>
      <c r="X374" s="80" t="str">
        <f t="shared" si="23"/>
        <v>12021</v>
      </c>
      <c r="AA374"/>
    </row>
    <row r="375" spans="1:27" x14ac:dyDescent="0.35">
      <c r="A375" s="56">
        <v>44227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66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5">
      <c r="A376" s="56">
        <v>44227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-24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1 a 30 dias</v>
      </c>
      <c r="X376" s="80" t="str">
        <f t="shared" si="23"/>
        <v>12021</v>
      </c>
      <c r="AA376"/>
    </row>
    <row r="377" spans="1:27" x14ac:dyDescent="0.35">
      <c r="A377" s="56">
        <v>44227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96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5">
      <c r="A378" s="56">
        <v>44227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-55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31 a 60 dias</v>
      </c>
      <c r="X378" s="80" t="str">
        <f t="shared" si="23"/>
        <v>122020</v>
      </c>
      <c r="AA378"/>
    </row>
    <row r="379" spans="1:27" x14ac:dyDescent="0.35">
      <c r="A379" s="56">
        <v>44227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-177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5">
      <c r="A380" s="56">
        <v>44227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66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5">
      <c r="A381" s="56">
        <v>44227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96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5">
      <c r="A382" s="56">
        <v>44227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96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5">
      <c r="A383" s="56">
        <v>44227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96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5">
      <c r="A384" s="56">
        <v>44227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35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5">
      <c r="A385" s="56">
        <v>44227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-116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91 a 120 dias</v>
      </c>
      <c r="X385" s="80" t="str">
        <f t="shared" si="23"/>
        <v>102020</v>
      </c>
      <c r="AA385"/>
    </row>
    <row r="386" spans="1:27" x14ac:dyDescent="0.35">
      <c r="A386" s="56">
        <v>44227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7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5">
      <c r="A387" s="56">
        <v>44227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96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5">
      <c r="A388" s="56">
        <v>44227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96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5">
      <c r="A389" s="56">
        <v>44227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-85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61 a 90 dias</v>
      </c>
      <c r="X389" s="80" t="str">
        <f t="shared" si="27"/>
        <v>112020</v>
      </c>
      <c r="AA389"/>
    </row>
    <row r="390" spans="1:27" x14ac:dyDescent="0.35">
      <c r="A390" s="56">
        <v>44227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-177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5">
      <c r="A391" s="56">
        <v>44227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96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5">
      <c r="A392" s="56">
        <v>44227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35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5">
      <c r="A393" s="56">
        <v>44227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35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5">
      <c r="A394" s="56">
        <v>44227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96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5">
      <c r="A395" s="56">
        <v>44227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-116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91 a 120 dias</v>
      </c>
      <c r="X395" s="80" t="str">
        <f t="shared" si="27"/>
        <v>102020</v>
      </c>
      <c r="AA395"/>
    </row>
    <row r="396" spans="1:27" x14ac:dyDescent="0.35">
      <c r="A396" s="56">
        <v>44227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-55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31 a 60 dias</v>
      </c>
      <c r="X396" s="80" t="str">
        <f t="shared" si="27"/>
        <v>12021</v>
      </c>
      <c r="AA396"/>
    </row>
    <row r="397" spans="1:27" x14ac:dyDescent="0.35">
      <c r="A397" s="56">
        <v>44227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-55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31 a 60 dias</v>
      </c>
      <c r="X397" s="80" t="str">
        <f t="shared" si="27"/>
        <v>22021</v>
      </c>
      <c r="AA397"/>
    </row>
    <row r="398" spans="1:27" x14ac:dyDescent="0.35">
      <c r="A398" s="56">
        <v>44227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-55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31 a 60 dias</v>
      </c>
      <c r="X398" s="80" t="str">
        <f t="shared" si="27"/>
        <v>12021</v>
      </c>
      <c r="AA398"/>
    </row>
    <row r="399" spans="1:27" x14ac:dyDescent="0.35">
      <c r="A399" s="56">
        <v>44227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-146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5">
      <c r="A400" s="56">
        <v>44227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-55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31 a 60 dias</v>
      </c>
      <c r="X400" s="80" t="str">
        <f t="shared" si="27"/>
        <v>12021</v>
      </c>
      <c r="AA400"/>
    </row>
    <row r="401" spans="1:27" x14ac:dyDescent="0.35">
      <c r="A401" s="56">
        <v>44227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-116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91 a 120 dias</v>
      </c>
      <c r="X401" s="80" t="str">
        <f t="shared" si="27"/>
        <v>102020</v>
      </c>
      <c r="AA401"/>
    </row>
    <row r="402" spans="1:27" x14ac:dyDescent="0.35">
      <c r="A402" s="56">
        <v>44227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96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5">
      <c r="A403" s="56">
        <v>44227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-55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31 a 60 dias</v>
      </c>
      <c r="X403" s="80" t="str">
        <f t="shared" si="27"/>
        <v>12021</v>
      </c>
      <c r="AA403"/>
    </row>
    <row r="404" spans="1:27" x14ac:dyDescent="0.35">
      <c r="A404" s="56">
        <v>44227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127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5">
      <c r="A405" s="56">
        <v>44227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-24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1 a 30 dias</v>
      </c>
      <c r="X405" s="80" t="str">
        <f t="shared" si="27"/>
        <v>12021</v>
      </c>
      <c r="AA405"/>
    </row>
    <row r="406" spans="1:27" x14ac:dyDescent="0.35">
      <c r="A406" s="56">
        <v>44227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-85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61 a 90 dias</v>
      </c>
      <c r="X406" s="80" t="str">
        <f t="shared" si="27"/>
        <v>112020</v>
      </c>
      <c r="AA406"/>
    </row>
    <row r="407" spans="1:27" x14ac:dyDescent="0.35">
      <c r="A407" s="56">
        <v>44227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-85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61 a 90 dias</v>
      </c>
      <c r="X407" s="80" t="str">
        <f t="shared" si="27"/>
        <v>112020</v>
      </c>
      <c r="AA407"/>
    </row>
    <row r="408" spans="1:27" x14ac:dyDescent="0.35">
      <c r="A408" s="56">
        <v>44227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7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5">
      <c r="A409" s="56">
        <v>44227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96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5">
      <c r="A410" s="56">
        <v>44227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35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5">
      <c r="A411" s="56">
        <v>44227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7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5">
      <c r="A412" s="56">
        <v>44227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96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5">
      <c r="A413" s="56">
        <v>44227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7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5">
      <c r="A414" s="56">
        <v>44227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-55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31 a 60 dias</v>
      </c>
      <c r="X414" s="80" t="str">
        <f t="shared" si="27"/>
        <v>122020</v>
      </c>
      <c r="AA414"/>
    </row>
    <row r="415" spans="1:27" x14ac:dyDescent="0.35">
      <c r="A415" s="56">
        <v>44227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96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5">
      <c r="A416" s="56">
        <v>44227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7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5">
      <c r="A417" s="56">
        <v>44227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96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5">
      <c r="A418" s="56">
        <v>44227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-55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31 a 60 dias</v>
      </c>
      <c r="X418" s="80" t="str">
        <f t="shared" si="27"/>
        <v>12021</v>
      </c>
      <c r="AA418"/>
    </row>
    <row r="419" spans="1:27" x14ac:dyDescent="0.35">
      <c r="A419" s="56">
        <v>44227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-177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5">
      <c r="A420" s="56">
        <v>44227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-146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5">
      <c r="A421" s="56">
        <v>44227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-146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5">
      <c r="A422" s="56">
        <v>44227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7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5">
      <c r="A423" s="56">
        <v>44227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-177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5">
      <c r="A424" s="56">
        <v>44227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7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5">
      <c r="A425" s="56">
        <v>44227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-208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5">
      <c r="A426" s="56">
        <v>44227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96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5">
      <c r="A427" s="56">
        <v>44227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-55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31 a 60 dias</v>
      </c>
      <c r="X427" s="80" t="str">
        <f t="shared" si="27"/>
        <v>122020</v>
      </c>
      <c r="AA427"/>
    </row>
    <row r="428" spans="1:27" x14ac:dyDescent="0.35">
      <c r="A428" s="56">
        <v>44227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96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5">
      <c r="A429" s="56">
        <v>44227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35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5">
      <c r="A430" s="56">
        <v>44227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-116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91 a 120 dias</v>
      </c>
      <c r="X430" s="80" t="str">
        <f t="shared" si="27"/>
        <v>112020</v>
      </c>
      <c r="AA430"/>
    </row>
    <row r="431" spans="1:27" x14ac:dyDescent="0.35">
      <c r="A431" s="56">
        <v>44227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66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5">
      <c r="A432" s="56">
        <v>44227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-55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31 a 60 dias</v>
      </c>
      <c r="X432" s="80" t="str">
        <f t="shared" si="27"/>
        <v>122020</v>
      </c>
      <c r="AA432"/>
    </row>
    <row r="433" spans="1:27" x14ac:dyDescent="0.35">
      <c r="A433" s="56">
        <v>44227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-238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5">
      <c r="A434" s="56">
        <v>44227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-238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5">
      <c r="A435" s="56">
        <v>44227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35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5">
      <c r="A436" s="56">
        <v>44227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35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5">
      <c r="A437" s="56">
        <v>44227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7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5">
      <c r="A438" s="56">
        <v>44227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-146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5">
      <c r="A439" s="56">
        <v>44227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96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5">
      <c r="A440" s="56">
        <v>44227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35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5">
      <c r="A441" s="56">
        <v>44227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35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5">
      <c r="A442" s="56">
        <v>44227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7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5">
      <c r="A443" s="56">
        <v>44227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-177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5">
      <c r="A444" s="56">
        <v>44227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-208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5">
      <c r="A445" s="56">
        <v>44227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-85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61 a 90 dias</v>
      </c>
      <c r="X445" s="80" t="str">
        <f t="shared" si="27"/>
        <v>112020</v>
      </c>
      <c r="AA445"/>
    </row>
    <row r="446" spans="1:27" x14ac:dyDescent="0.35">
      <c r="A446" s="56">
        <v>44227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66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5">
      <c r="A447" s="56">
        <v>44227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96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5">
      <c r="A448" s="56">
        <v>44227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7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5">
      <c r="A449" s="56">
        <v>44227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35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5">
      <c r="A450" s="56">
        <v>44227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96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5">
      <c r="A451" s="56">
        <v>44227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-85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61 a 90 dias</v>
      </c>
      <c r="X451" s="80" t="str">
        <f t="shared" ref="X451:X514" si="31">MONTH(U451)&amp;YEAR(U451)</f>
        <v>112020</v>
      </c>
      <c r="AA451"/>
    </row>
    <row r="452" spans="1:27" x14ac:dyDescent="0.35">
      <c r="A452" s="56">
        <v>44227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96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5">
      <c r="A453" s="56">
        <v>44227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-238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5">
      <c r="A454" s="56">
        <v>44227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96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5">
      <c r="A455" s="56">
        <v>44227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-55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31 a 60 dias</v>
      </c>
      <c r="X455" s="80" t="str">
        <f t="shared" si="31"/>
        <v>122020</v>
      </c>
      <c r="AA455"/>
    </row>
    <row r="456" spans="1:27" x14ac:dyDescent="0.35">
      <c r="A456" s="56">
        <v>44227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-238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5">
      <c r="A457" s="56">
        <v>44227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7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5">
      <c r="A458" s="56">
        <v>44227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-146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5">
      <c r="A459" s="56">
        <v>44227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-116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91 a 120 dias</v>
      </c>
      <c r="X459" s="80" t="str">
        <f t="shared" si="31"/>
        <v>102020</v>
      </c>
      <c r="AA459"/>
    </row>
    <row r="460" spans="1:27" x14ac:dyDescent="0.35">
      <c r="A460" s="56">
        <v>44227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35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5">
      <c r="A461" s="56">
        <v>44227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-55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31 a 60 dias</v>
      </c>
      <c r="X461" s="80" t="str">
        <f t="shared" si="31"/>
        <v>122020</v>
      </c>
      <c r="AA461"/>
    </row>
    <row r="462" spans="1:27" x14ac:dyDescent="0.35">
      <c r="A462" s="56">
        <v>44227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-55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31 a 60 dias</v>
      </c>
      <c r="X462" s="80" t="str">
        <f t="shared" si="31"/>
        <v>12021</v>
      </c>
      <c r="AA462"/>
    </row>
    <row r="463" spans="1:27" x14ac:dyDescent="0.35">
      <c r="A463" s="56">
        <v>44227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96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5">
      <c r="A464" s="56">
        <v>44227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-85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61 a 90 dias</v>
      </c>
      <c r="X464" s="80" t="str">
        <f t="shared" si="31"/>
        <v>112020</v>
      </c>
      <c r="AA464"/>
    </row>
    <row r="465" spans="1:27" x14ac:dyDescent="0.35">
      <c r="A465" s="56">
        <v>44227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-24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1 a 30 dias</v>
      </c>
      <c r="X465" s="80" t="str">
        <f t="shared" si="31"/>
        <v>22021</v>
      </c>
      <c r="AA465"/>
    </row>
    <row r="466" spans="1:27" x14ac:dyDescent="0.35">
      <c r="A466" s="56">
        <v>44227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-55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31 a 60 dias</v>
      </c>
      <c r="X466" s="80" t="str">
        <f t="shared" si="31"/>
        <v>122020</v>
      </c>
      <c r="AA466"/>
    </row>
    <row r="467" spans="1:27" x14ac:dyDescent="0.35">
      <c r="A467" s="56">
        <v>44227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-85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61 a 90 dias</v>
      </c>
      <c r="X467" s="80" t="str">
        <f t="shared" si="31"/>
        <v>112020</v>
      </c>
      <c r="AA467"/>
    </row>
    <row r="468" spans="1:27" x14ac:dyDescent="0.35">
      <c r="A468" s="56">
        <v>44227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-55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31 a 60 dias</v>
      </c>
      <c r="X468" s="80" t="str">
        <f t="shared" si="31"/>
        <v>122020</v>
      </c>
      <c r="AA468"/>
    </row>
    <row r="469" spans="1:27" x14ac:dyDescent="0.35">
      <c r="A469" s="56">
        <v>44227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-177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5">
      <c r="A470" s="56">
        <v>44227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-177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5">
      <c r="A471" s="56">
        <v>44227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96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5">
      <c r="A472" s="56">
        <v>44227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35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5">
      <c r="A473" s="56">
        <v>44227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-116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91 a 120 dias</v>
      </c>
      <c r="X473" s="80" t="str">
        <f t="shared" si="31"/>
        <v>102020</v>
      </c>
      <c r="AA473"/>
    </row>
    <row r="474" spans="1:27" x14ac:dyDescent="0.35">
      <c r="A474" s="56">
        <v>44227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7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5">
      <c r="A475" s="56">
        <v>44227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-55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31 a 60 dias</v>
      </c>
      <c r="X475" s="80" t="str">
        <f t="shared" si="31"/>
        <v>122020</v>
      </c>
      <c r="AA475"/>
    </row>
    <row r="476" spans="1:27" x14ac:dyDescent="0.35">
      <c r="A476" s="56">
        <v>44227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-85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61 a 90 dias</v>
      </c>
      <c r="X476" s="80" t="str">
        <f t="shared" si="31"/>
        <v>112020</v>
      </c>
      <c r="AA476"/>
    </row>
    <row r="477" spans="1:27" x14ac:dyDescent="0.35">
      <c r="A477" s="56">
        <v>44227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7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5">
      <c r="A478" s="56">
        <v>44227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96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5">
      <c r="A479" s="56">
        <v>44227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35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5">
      <c r="A480" s="56">
        <v>44227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35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5">
      <c r="A481" s="56">
        <v>44227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35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5">
      <c r="A482" s="56">
        <v>44227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-55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31 a 60 dias</v>
      </c>
      <c r="X482" s="80" t="str">
        <f t="shared" si="31"/>
        <v>12021</v>
      </c>
      <c r="AA482"/>
    </row>
    <row r="483" spans="1:27" x14ac:dyDescent="0.35">
      <c r="A483" s="56">
        <v>44227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-85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61 a 90 dias</v>
      </c>
      <c r="X483" s="80" t="str">
        <f t="shared" si="31"/>
        <v>112020</v>
      </c>
      <c r="AA483"/>
    </row>
    <row r="484" spans="1:27" x14ac:dyDescent="0.35">
      <c r="A484" s="56">
        <v>44227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-208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5">
      <c r="A485" s="56">
        <v>44227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-55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31 a 60 dias</v>
      </c>
      <c r="X485" s="80" t="str">
        <f t="shared" si="31"/>
        <v>12021</v>
      </c>
      <c r="AA485"/>
    </row>
    <row r="486" spans="1:27" x14ac:dyDescent="0.35">
      <c r="A486" s="56">
        <v>44227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-85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61 a 90 dias</v>
      </c>
      <c r="X486" s="80" t="str">
        <f t="shared" si="31"/>
        <v>112020</v>
      </c>
      <c r="AA486"/>
    </row>
    <row r="487" spans="1:27" x14ac:dyDescent="0.35">
      <c r="A487" s="56">
        <v>44227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-55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31 a 60 dias</v>
      </c>
      <c r="X487" s="80" t="str">
        <f t="shared" si="31"/>
        <v>12021</v>
      </c>
      <c r="AA487"/>
    </row>
    <row r="488" spans="1:27" x14ac:dyDescent="0.35">
      <c r="A488" s="56">
        <v>44227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7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5">
      <c r="A489" s="56">
        <v>44227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96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5">
      <c r="A490" s="56">
        <v>44227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-24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1 a 30 dias</v>
      </c>
      <c r="X490" s="80" t="str">
        <f t="shared" si="31"/>
        <v>12021</v>
      </c>
      <c r="AA490"/>
    </row>
    <row r="491" spans="1:27" x14ac:dyDescent="0.35">
      <c r="A491" s="56">
        <v>44227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96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5">
      <c r="A492" s="56">
        <v>44227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-177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5">
      <c r="A493" s="56">
        <v>44227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96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5">
      <c r="A494" s="56">
        <v>44227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7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5">
      <c r="A495" s="56">
        <v>44227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-146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5">
      <c r="A496" s="56">
        <v>44227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7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5">
      <c r="A497" s="56">
        <v>44227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96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5">
      <c r="A498" s="56">
        <v>44227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-55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31 a 60 dias</v>
      </c>
      <c r="X498" s="80" t="str">
        <f t="shared" si="31"/>
        <v>122020</v>
      </c>
      <c r="AA498"/>
    </row>
    <row r="499" spans="1:27" x14ac:dyDescent="0.35">
      <c r="A499" s="56">
        <v>44227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7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5">
      <c r="A500" s="56">
        <v>44227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-85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61 a 90 dias</v>
      </c>
      <c r="X500" s="80" t="str">
        <f t="shared" si="31"/>
        <v>112020</v>
      </c>
      <c r="AA500"/>
    </row>
    <row r="501" spans="1:27" x14ac:dyDescent="0.35">
      <c r="A501" s="56">
        <v>44227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96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5">
      <c r="A502" s="56">
        <v>44227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7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5">
      <c r="A503" s="56">
        <v>44227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-177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5">
      <c r="A504" s="56">
        <v>44227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-116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91 a 120 dias</v>
      </c>
      <c r="X504" s="80" t="str">
        <f t="shared" si="31"/>
        <v>102020</v>
      </c>
      <c r="AA504"/>
    </row>
    <row r="505" spans="1:27" x14ac:dyDescent="0.35">
      <c r="A505" s="56">
        <v>44227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-85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61 a 90 dias</v>
      </c>
      <c r="X505" s="80" t="str">
        <f t="shared" si="31"/>
        <v>112020</v>
      </c>
      <c r="AA505"/>
    </row>
    <row r="506" spans="1:27" x14ac:dyDescent="0.35">
      <c r="A506" s="56">
        <v>44227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96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5">
      <c r="A507" s="56">
        <v>44227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35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5">
      <c r="A508" s="56">
        <v>44227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66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5">
      <c r="A509" s="56">
        <v>44227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-177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5">
      <c r="A510" s="56">
        <v>44227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-55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31 a 60 dias</v>
      </c>
      <c r="X510" s="80" t="str">
        <f t="shared" si="31"/>
        <v>12021</v>
      </c>
      <c r="AA510"/>
    </row>
    <row r="511" spans="1:27" x14ac:dyDescent="0.35">
      <c r="A511" s="56">
        <v>44227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35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5">
      <c r="A512" s="56">
        <v>44227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-55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31 a 60 dias</v>
      </c>
      <c r="X512" s="80" t="str">
        <f t="shared" si="31"/>
        <v>122020</v>
      </c>
      <c r="AA512"/>
    </row>
    <row r="513" spans="1:27" x14ac:dyDescent="0.35">
      <c r="A513" s="56">
        <v>44227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-55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31 a 60 dias</v>
      </c>
      <c r="X513" s="80" t="str">
        <f t="shared" si="31"/>
        <v>122020</v>
      </c>
      <c r="AA513"/>
    </row>
    <row r="514" spans="1:27" x14ac:dyDescent="0.35">
      <c r="A514" s="56">
        <v>44227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-55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31 a 60 dias</v>
      </c>
      <c r="X514" s="80" t="str">
        <f t="shared" si="31"/>
        <v>122020</v>
      </c>
      <c r="AA514"/>
    </row>
    <row r="515" spans="1:27" x14ac:dyDescent="0.35">
      <c r="A515" s="56">
        <v>44227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7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5">
      <c r="A516" s="56">
        <v>44227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66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5">
      <c r="A517" s="56">
        <v>44227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96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5">
      <c r="A518" s="56">
        <v>44227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-238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5">
      <c r="A519" s="56">
        <v>44227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-146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5">
      <c r="A520" s="56">
        <v>44227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-85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61 a 90 dias</v>
      </c>
      <c r="X520" s="80" t="str">
        <f t="shared" si="35"/>
        <v>112020</v>
      </c>
      <c r="AA520"/>
    </row>
    <row r="521" spans="1:27" x14ac:dyDescent="0.35">
      <c r="A521" s="56">
        <v>44227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-85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61 a 90 dias</v>
      </c>
      <c r="X521" s="80" t="str">
        <f t="shared" si="35"/>
        <v>112020</v>
      </c>
      <c r="AA521"/>
    </row>
    <row r="522" spans="1:27" x14ac:dyDescent="0.35">
      <c r="A522" s="56">
        <v>44227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7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5">
      <c r="A523" s="56">
        <v>44227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796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5">
      <c r="A524" s="56">
        <v>44227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66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5">
      <c r="A525" s="56">
        <v>44227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35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5">
      <c r="A526" s="56">
        <v>44227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96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5">
      <c r="A527" s="56">
        <v>44227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-85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61 a 90 dias</v>
      </c>
      <c r="X527" s="80" t="str">
        <f t="shared" si="35"/>
        <v>112020</v>
      </c>
      <c r="AA527"/>
    </row>
    <row r="528" spans="1:27" x14ac:dyDescent="0.35">
      <c r="A528" s="56">
        <v>44227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7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5">
      <c r="A529" s="56">
        <v>44227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7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5">
      <c r="A530" s="56">
        <v>44227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-55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31 a 60 dias</v>
      </c>
      <c r="X530" s="80" t="str">
        <f t="shared" si="35"/>
        <v>12021</v>
      </c>
      <c r="AA530"/>
    </row>
    <row r="531" spans="1:27" x14ac:dyDescent="0.35">
      <c r="A531" s="56">
        <v>44227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7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5">
      <c r="A532" s="56">
        <v>44227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96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5">
      <c r="A533" s="56">
        <v>44227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96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5">
      <c r="A534" s="56">
        <v>44227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-55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31 a 60 dias</v>
      </c>
      <c r="X534" s="80" t="str">
        <f t="shared" si="35"/>
        <v>12021</v>
      </c>
      <c r="AA534"/>
    </row>
    <row r="535" spans="1:27" x14ac:dyDescent="0.35">
      <c r="A535" s="56">
        <v>44227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7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5">
      <c r="A536" s="56">
        <v>44227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96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5">
      <c r="A537" s="56">
        <v>44227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-24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1 a 30 dias</v>
      </c>
      <c r="X537" s="80" t="str">
        <f t="shared" si="35"/>
        <v>12021</v>
      </c>
      <c r="AA537"/>
    </row>
    <row r="538" spans="1:27" x14ac:dyDescent="0.35">
      <c r="A538" s="56">
        <v>44227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96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5">
      <c r="A539" s="56">
        <v>44227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96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5">
      <c r="A540" s="56">
        <v>44227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-177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5">
      <c r="A541" s="56">
        <v>44227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-55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31 a 60 dias</v>
      </c>
      <c r="X541" s="80" t="str">
        <f t="shared" si="35"/>
        <v>12021</v>
      </c>
      <c r="AA541"/>
    </row>
    <row r="542" spans="1:27" x14ac:dyDescent="0.35">
      <c r="A542" s="56">
        <v>44227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7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5">
      <c r="A543" s="56">
        <v>44227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7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5">
      <c r="A544" s="56">
        <v>44227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96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5">
      <c r="A545" s="56">
        <v>44227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-55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31 a 60 dias</v>
      </c>
      <c r="X545" s="80" t="str">
        <f t="shared" si="35"/>
        <v>12021</v>
      </c>
      <c r="AA545"/>
    </row>
    <row r="546" spans="1:27" x14ac:dyDescent="0.35">
      <c r="A546" s="56">
        <v>44227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35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5">
      <c r="A547" s="56">
        <v>44227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96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5">
      <c r="A548" s="56">
        <v>44227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-55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31 a 60 dias</v>
      </c>
      <c r="X548" s="80" t="str">
        <f t="shared" si="35"/>
        <v>12021</v>
      </c>
      <c r="AA548"/>
    </row>
    <row r="549" spans="1:27" x14ac:dyDescent="0.35">
      <c r="A549" s="56">
        <v>44227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-146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5">
      <c r="A550" s="56">
        <v>44227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96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5">
      <c r="A551" s="56">
        <v>44227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-85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61 a 90 dias</v>
      </c>
      <c r="X551" s="80" t="str">
        <f t="shared" si="35"/>
        <v>112020</v>
      </c>
      <c r="AA551"/>
    </row>
    <row r="552" spans="1:27" x14ac:dyDescent="0.35">
      <c r="A552" s="56">
        <v>44227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7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5">
      <c r="A553" s="56">
        <v>44227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96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5">
      <c r="A554" s="56">
        <v>44227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96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5">
      <c r="A555" s="56">
        <v>44227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35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5">
      <c r="A556" s="56">
        <v>44227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96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5">
      <c r="A557" s="56">
        <v>44227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-146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5">
      <c r="A558" s="56">
        <v>44227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7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5">
      <c r="A559" s="56">
        <v>44227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35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5">
      <c r="A560" s="56">
        <v>44227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96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5">
      <c r="A561" s="56">
        <v>44227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-85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61 a 90 dias</v>
      </c>
      <c r="X561" s="80" t="str">
        <f t="shared" si="35"/>
        <v>122020</v>
      </c>
      <c r="AA561"/>
    </row>
    <row r="562" spans="1:27" x14ac:dyDescent="0.35">
      <c r="A562" s="56">
        <v>44227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-177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5">
      <c r="A563" s="56">
        <v>44227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35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5">
      <c r="A564" s="56">
        <v>44227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35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5">
      <c r="A565" s="56">
        <v>44227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7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5">
      <c r="A566" s="56">
        <v>44227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-55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31 a 60 dias</v>
      </c>
      <c r="X566" s="80" t="str">
        <f t="shared" si="35"/>
        <v>12021</v>
      </c>
      <c r="AA566"/>
    </row>
    <row r="567" spans="1:27" x14ac:dyDescent="0.35">
      <c r="A567" s="56">
        <v>44227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-177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5">
      <c r="A568" s="56">
        <v>44227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-55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31 a 60 dias</v>
      </c>
      <c r="X568" s="80" t="str">
        <f t="shared" si="35"/>
        <v>12021</v>
      </c>
      <c r="AA568"/>
    </row>
    <row r="569" spans="1:27" x14ac:dyDescent="0.35">
      <c r="A569" s="56">
        <v>44227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-55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31 a 60 dias</v>
      </c>
      <c r="X569" s="80" t="str">
        <f t="shared" si="35"/>
        <v>12021</v>
      </c>
      <c r="AA569"/>
    </row>
    <row r="570" spans="1:27" x14ac:dyDescent="0.35">
      <c r="A570" s="56">
        <v>44227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7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5">
      <c r="A571" s="56">
        <v>44227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7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5">
      <c r="A572" s="56">
        <v>44227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7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5">
      <c r="A573" s="56">
        <v>44227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-208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5">
      <c r="A574" s="56">
        <v>44227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7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5">
      <c r="A575" s="56">
        <v>44227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7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5">
      <c r="A576" s="56">
        <v>44227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-85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61 a 90 dias</v>
      </c>
      <c r="X576" s="80" t="str">
        <f t="shared" si="35"/>
        <v>112020</v>
      </c>
      <c r="AA576"/>
    </row>
    <row r="577" spans="1:27" x14ac:dyDescent="0.35">
      <c r="A577" s="56">
        <v>44227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-24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1 a 30 dias</v>
      </c>
      <c r="X577" s="80" t="str">
        <f t="shared" si="35"/>
        <v>12021</v>
      </c>
      <c r="AA577"/>
    </row>
    <row r="578" spans="1:27" x14ac:dyDescent="0.35">
      <c r="A578" s="56">
        <v>44227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96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5">
      <c r="A579" s="56">
        <v>44227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35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5">
      <c r="A580" s="56">
        <v>44227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96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5">
      <c r="A581" s="56">
        <v>44227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35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5">
      <c r="A582" s="56">
        <v>44227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66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5">
      <c r="A583" s="56">
        <v>44227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-85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61 a 90 dias</v>
      </c>
      <c r="X583" s="80" t="str">
        <f t="shared" si="39"/>
        <v>112020</v>
      </c>
      <c r="AA583"/>
    </row>
    <row r="584" spans="1:27" x14ac:dyDescent="0.35">
      <c r="A584" s="56">
        <v>44227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-85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61 a 90 dias</v>
      </c>
      <c r="X584" s="80" t="str">
        <f t="shared" si="39"/>
        <v>112020</v>
      </c>
      <c r="AA584"/>
    </row>
    <row r="585" spans="1:27" x14ac:dyDescent="0.35">
      <c r="A585" s="56">
        <v>44227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-85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61 a 90 dias</v>
      </c>
      <c r="X585" s="80" t="str">
        <f t="shared" si="39"/>
        <v>112020</v>
      </c>
      <c r="AA585"/>
    </row>
    <row r="586" spans="1:27" x14ac:dyDescent="0.35">
      <c r="A586" s="56">
        <v>44227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66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5">
      <c r="A587" s="56">
        <v>44227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-55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31 a 60 dias</v>
      </c>
      <c r="X587" s="80" t="str">
        <f t="shared" si="39"/>
        <v>12021</v>
      </c>
      <c r="AA587"/>
    </row>
    <row r="588" spans="1:27" x14ac:dyDescent="0.35">
      <c r="A588" s="56">
        <v>44227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-55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31 a 60 dias</v>
      </c>
      <c r="X588" s="80" t="str">
        <f t="shared" si="39"/>
        <v>112020</v>
      </c>
      <c r="AA588"/>
    </row>
    <row r="589" spans="1:27" x14ac:dyDescent="0.35">
      <c r="A589" s="56">
        <v>44227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96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5">
      <c r="A590" s="56">
        <v>44227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96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5">
      <c r="A591" s="56">
        <v>44227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-55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31 a 60 dias</v>
      </c>
      <c r="X591" s="80" t="str">
        <f t="shared" si="39"/>
        <v>12021</v>
      </c>
      <c r="AA591"/>
    </row>
    <row r="592" spans="1:27" x14ac:dyDescent="0.35">
      <c r="A592" s="56">
        <v>44227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-238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5">
      <c r="A593" s="56">
        <v>44227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35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5">
      <c r="A594" s="56">
        <v>44227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66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5">
      <c r="A595" s="56">
        <v>44227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-177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5">
      <c r="A596" s="56">
        <v>44227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96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5">
      <c r="A597" s="56">
        <v>44227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-146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5">
      <c r="A598" s="56">
        <v>44227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96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5">
      <c r="A599" s="56">
        <v>44227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7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5">
      <c r="A600" s="56">
        <v>44227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96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5">
      <c r="A601" s="56">
        <v>44227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-299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5">
      <c r="A602" s="56">
        <v>44227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-238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5">
      <c r="A603" s="56">
        <v>44227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-116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91 a 120 dias</v>
      </c>
      <c r="X603" s="80" t="str">
        <f t="shared" si="39"/>
        <v>102020</v>
      </c>
      <c r="AA603"/>
    </row>
    <row r="604" spans="1:27" x14ac:dyDescent="0.35">
      <c r="A604" s="56">
        <v>44227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-177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5">
      <c r="A605" s="56">
        <v>44227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96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5">
      <c r="A606" s="56">
        <v>44227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7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5">
      <c r="A607" s="56">
        <v>44227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-55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31 a 60 dias</v>
      </c>
      <c r="X607" s="80" t="str">
        <f t="shared" si="39"/>
        <v>122020</v>
      </c>
      <c r="AA607"/>
    </row>
    <row r="608" spans="1:27" x14ac:dyDescent="0.35">
      <c r="A608" s="56">
        <v>44227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96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5">
      <c r="A609" s="56">
        <v>44227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35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5">
      <c r="A610" s="56">
        <v>44227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-55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31 a 60 dias</v>
      </c>
      <c r="X610" s="80" t="str">
        <f t="shared" si="39"/>
        <v>12021</v>
      </c>
      <c r="AA610"/>
    </row>
    <row r="611" spans="1:27" x14ac:dyDescent="0.35">
      <c r="A611" s="56">
        <v>44227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-146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5">
      <c r="A612" s="56">
        <v>44227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96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5">
      <c r="A613" s="56">
        <v>44227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-146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5">
      <c r="A614" s="56">
        <v>44227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-55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31 a 60 dias</v>
      </c>
      <c r="X614" s="80" t="str">
        <f t="shared" si="39"/>
        <v>12021</v>
      </c>
      <c r="AA614"/>
    </row>
    <row r="615" spans="1:27" x14ac:dyDescent="0.35">
      <c r="A615" s="56">
        <v>44227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-85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61 a 90 dias</v>
      </c>
      <c r="X615" s="80" t="str">
        <f t="shared" si="39"/>
        <v>112020</v>
      </c>
      <c r="AA615"/>
    </row>
    <row r="616" spans="1:27" x14ac:dyDescent="0.35">
      <c r="A616" s="56">
        <v>44227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96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5">
      <c r="A617" s="56">
        <v>44227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-55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31 a 60 dias</v>
      </c>
      <c r="X617" s="80" t="str">
        <f t="shared" si="39"/>
        <v>12021</v>
      </c>
      <c r="AA617"/>
    </row>
    <row r="618" spans="1:27" x14ac:dyDescent="0.35">
      <c r="A618" s="56">
        <v>44227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35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5">
      <c r="A619" s="56">
        <v>44227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-55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31 a 60 dias</v>
      </c>
      <c r="X619" s="80" t="str">
        <f t="shared" si="39"/>
        <v>122020</v>
      </c>
      <c r="AA619"/>
    </row>
    <row r="620" spans="1:27" x14ac:dyDescent="0.35">
      <c r="A620" s="56">
        <v>44227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96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5">
      <c r="A621" s="56">
        <v>44227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35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5">
      <c r="A622" s="56">
        <v>44227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35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5">
      <c r="A623" s="56">
        <v>44227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96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5">
      <c r="A624" s="56">
        <v>44227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-85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61 a 90 dias</v>
      </c>
      <c r="X624" s="80" t="str">
        <f t="shared" si="39"/>
        <v>112020</v>
      </c>
      <c r="AA624"/>
    </row>
    <row r="625" spans="1:27" x14ac:dyDescent="0.35">
      <c r="A625" s="56">
        <v>44227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66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5">
      <c r="A626" s="56">
        <v>44227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96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5">
      <c r="A627" s="56">
        <v>44227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-24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1 a 30 dias</v>
      </c>
      <c r="X627" s="80" t="str">
        <f t="shared" si="39"/>
        <v>12021</v>
      </c>
      <c r="AA627"/>
    </row>
    <row r="628" spans="1:27" x14ac:dyDescent="0.35">
      <c r="A628" s="56">
        <v>44227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-208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5">
      <c r="A629" s="56">
        <v>44227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-238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5">
      <c r="A630" s="56">
        <v>44227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-146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5">
      <c r="A631" s="56">
        <v>44227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-55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31 a 60 dias</v>
      </c>
      <c r="X631" s="80" t="str">
        <f t="shared" si="39"/>
        <v>122020</v>
      </c>
      <c r="AA631"/>
    </row>
    <row r="632" spans="1:27" x14ac:dyDescent="0.35">
      <c r="A632" s="56">
        <v>44227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7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5">
      <c r="A633" s="56">
        <v>44227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-24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1 a 30 dias</v>
      </c>
      <c r="X633" s="80" t="str">
        <f t="shared" si="39"/>
        <v>12021</v>
      </c>
      <c r="AA633"/>
    </row>
    <row r="634" spans="1:27" x14ac:dyDescent="0.35">
      <c r="A634" s="56">
        <v>44227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96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5">
      <c r="A635" s="56">
        <v>44227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96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5">
      <c r="A636" s="56">
        <v>44227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-85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61 a 90 dias</v>
      </c>
      <c r="X636" s="80" t="str">
        <f t="shared" si="39"/>
        <v>112020</v>
      </c>
      <c r="AA636"/>
    </row>
    <row r="637" spans="1:27" x14ac:dyDescent="0.35">
      <c r="A637" s="56">
        <v>44227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96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5">
      <c r="A638" s="56">
        <v>44227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96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5">
      <c r="A639" s="56">
        <v>44227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96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5">
      <c r="A640" s="56">
        <v>44227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96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5">
      <c r="A641" s="56">
        <v>44227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-116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91 a 120 dias</v>
      </c>
      <c r="X641" s="80" t="str">
        <f t="shared" si="39"/>
        <v>102020</v>
      </c>
      <c r="AA641"/>
    </row>
    <row r="642" spans="1:27" x14ac:dyDescent="0.35">
      <c r="A642" s="56">
        <v>44227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-208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5">
      <c r="A643" s="56">
        <v>44227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-55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31 a 60 dias</v>
      </c>
      <c r="X643" s="80" t="str">
        <f t="shared" ref="X643:X706" si="43">MONTH(U643)&amp;YEAR(U643)</f>
        <v>122020</v>
      </c>
      <c r="AA643"/>
    </row>
    <row r="644" spans="1:27" x14ac:dyDescent="0.35">
      <c r="A644" s="56">
        <v>44227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-85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61 a 90 dias</v>
      </c>
      <c r="X644" s="80" t="str">
        <f t="shared" si="43"/>
        <v>112020</v>
      </c>
      <c r="AA644"/>
    </row>
    <row r="645" spans="1:27" x14ac:dyDescent="0.35">
      <c r="A645" s="56">
        <v>44227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-55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31 a 60 dias</v>
      </c>
      <c r="X645" s="80" t="str">
        <f t="shared" si="43"/>
        <v>122020</v>
      </c>
      <c r="AA645"/>
    </row>
    <row r="646" spans="1:27" x14ac:dyDescent="0.35">
      <c r="A646" s="56">
        <v>44227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-85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61 a 90 dias</v>
      </c>
      <c r="X646" s="80" t="str">
        <f t="shared" si="43"/>
        <v>112020</v>
      </c>
      <c r="AA646"/>
    </row>
    <row r="647" spans="1:27" x14ac:dyDescent="0.35">
      <c r="A647" s="56">
        <v>44227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96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5">
      <c r="A648" s="56">
        <v>44227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-55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31 a 60 dias</v>
      </c>
      <c r="X648" s="80" t="str">
        <f t="shared" si="43"/>
        <v>122020</v>
      </c>
      <c r="AA648"/>
    </row>
    <row r="649" spans="1:27" x14ac:dyDescent="0.35">
      <c r="A649" s="56">
        <v>44227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-55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31 a 60 dias</v>
      </c>
      <c r="X649" s="80" t="str">
        <f t="shared" si="43"/>
        <v>12021</v>
      </c>
      <c r="AA649"/>
    </row>
    <row r="650" spans="1:27" x14ac:dyDescent="0.35">
      <c r="A650" s="56">
        <v>44227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-85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61 a 90 dias</v>
      </c>
      <c r="X650" s="80" t="str">
        <f t="shared" si="43"/>
        <v>112020</v>
      </c>
      <c r="AA650"/>
    </row>
    <row r="651" spans="1:27" x14ac:dyDescent="0.35">
      <c r="A651" s="56">
        <v>44227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96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5">
      <c r="A652" s="56">
        <v>44227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96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5">
      <c r="A653" s="56">
        <v>44227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7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5">
      <c r="A654" s="56">
        <v>44227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96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5">
      <c r="A655" s="56">
        <v>44227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35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5">
      <c r="A656" s="56">
        <v>44227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-55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31 a 60 dias</v>
      </c>
      <c r="X656" s="80" t="str">
        <f t="shared" si="43"/>
        <v>12021</v>
      </c>
      <c r="AA656"/>
    </row>
    <row r="657" spans="1:27" x14ac:dyDescent="0.35">
      <c r="A657" s="56">
        <v>44227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96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5">
      <c r="A658" s="56">
        <v>44227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-238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5">
      <c r="A659" s="56">
        <v>44227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-208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5">
      <c r="A660" s="56">
        <v>44227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66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5">
      <c r="A661" s="56">
        <v>44227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-116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91 a 120 dias</v>
      </c>
      <c r="X661" s="80" t="str">
        <f t="shared" si="43"/>
        <v>102020</v>
      </c>
      <c r="AA661"/>
    </row>
    <row r="662" spans="1:27" x14ac:dyDescent="0.35">
      <c r="A662" s="56">
        <v>44227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96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5">
      <c r="A663" s="56">
        <v>44227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96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5">
      <c r="A664" s="56">
        <v>44227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96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5">
      <c r="A665" s="56">
        <v>44227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-55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31 a 60 dias</v>
      </c>
      <c r="X665" s="80" t="str">
        <f t="shared" si="43"/>
        <v>122020</v>
      </c>
      <c r="AA665"/>
    </row>
    <row r="666" spans="1:27" x14ac:dyDescent="0.35">
      <c r="A666" s="56">
        <v>44227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-208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5">
      <c r="A667" s="56">
        <v>44227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-85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61 a 90 dias</v>
      </c>
      <c r="X667" s="80" t="str">
        <f t="shared" si="43"/>
        <v>112020</v>
      </c>
      <c r="AA667"/>
    </row>
    <row r="668" spans="1:27" x14ac:dyDescent="0.35">
      <c r="A668" s="56">
        <v>44227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96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5">
      <c r="A669" s="56">
        <v>44227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7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5">
      <c r="A670" s="56">
        <v>44227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66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5">
      <c r="A671" s="56">
        <v>44227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-24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1 a 30 dias</v>
      </c>
      <c r="X671" s="80" t="str">
        <f t="shared" si="43"/>
        <v>12021</v>
      </c>
      <c r="AA671"/>
    </row>
    <row r="672" spans="1:27" x14ac:dyDescent="0.35">
      <c r="A672" s="56">
        <v>44227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-146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5">
      <c r="A673" s="56">
        <v>44227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-55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31 a 60 dias</v>
      </c>
      <c r="X673" s="80" t="str">
        <f t="shared" si="43"/>
        <v>122020</v>
      </c>
      <c r="AA673"/>
    </row>
    <row r="674" spans="1:27" x14ac:dyDescent="0.35">
      <c r="A674" s="56">
        <v>44227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-55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31 a 60 dias</v>
      </c>
      <c r="X674" s="80" t="str">
        <f t="shared" si="43"/>
        <v>122020</v>
      </c>
      <c r="AA674"/>
    </row>
    <row r="675" spans="1:27" x14ac:dyDescent="0.35">
      <c r="A675" s="56">
        <v>44227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35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5">
      <c r="A676" s="56">
        <v>44227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-208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5">
      <c r="A677" s="56">
        <v>44227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-55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31 a 60 dias</v>
      </c>
      <c r="X677" s="80" t="str">
        <f t="shared" si="43"/>
        <v>122020</v>
      </c>
      <c r="AA677"/>
    </row>
    <row r="678" spans="1:27" x14ac:dyDescent="0.35">
      <c r="A678" s="56">
        <v>44227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-177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5">
      <c r="A679" s="56">
        <v>44227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-116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91 a 120 dias</v>
      </c>
      <c r="X679" s="80" t="str">
        <f t="shared" si="43"/>
        <v>112020</v>
      </c>
      <c r="AA679"/>
    </row>
    <row r="680" spans="1:27" x14ac:dyDescent="0.35">
      <c r="A680" s="56">
        <v>44227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-55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31 a 60 dias</v>
      </c>
      <c r="X680" s="80" t="str">
        <f t="shared" si="43"/>
        <v>122020</v>
      </c>
      <c r="AA680"/>
    </row>
    <row r="681" spans="1:27" x14ac:dyDescent="0.35">
      <c r="A681" s="56">
        <v>44227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96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5">
      <c r="A682" s="56">
        <v>44227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35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5">
      <c r="A683" s="56">
        <v>44227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-208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5">
      <c r="A684" s="56">
        <v>44227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-146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5">
      <c r="A685" s="56">
        <v>44227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-85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61 a 90 dias</v>
      </c>
      <c r="X685" s="80" t="str">
        <f t="shared" si="43"/>
        <v>12021</v>
      </c>
      <c r="AA685"/>
    </row>
    <row r="686" spans="1:27" x14ac:dyDescent="0.35">
      <c r="A686" s="56">
        <v>44227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35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5">
      <c r="A687" s="56">
        <v>44227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96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5">
      <c r="A688" s="56">
        <v>44227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35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5">
      <c r="A689" s="56">
        <v>44227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96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5">
      <c r="A690" s="56">
        <v>44227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-208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5">
      <c r="A691" s="56">
        <v>44227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-208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5">
      <c r="A692" s="56">
        <v>44227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7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5">
      <c r="A693" s="56">
        <v>44227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-177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5">
      <c r="A694" s="56">
        <v>44227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-55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31 a 60 dias</v>
      </c>
      <c r="X694" s="80" t="str">
        <f t="shared" si="43"/>
        <v>12021</v>
      </c>
      <c r="AA694"/>
    </row>
    <row r="695" spans="1:27" x14ac:dyDescent="0.35">
      <c r="A695" s="56">
        <v>44227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-55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31 a 60 dias</v>
      </c>
      <c r="X695" s="80" t="str">
        <f t="shared" si="43"/>
        <v>122020</v>
      </c>
      <c r="AA695"/>
    </row>
    <row r="696" spans="1:27" x14ac:dyDescent="0.35">
      <c r="A696" s="56">
        <v>44227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-116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91 a 120 dias</v>
      </c>
      <c r="X696" s="80" t="str">
        <f t="shared" si="43"/>
        <v>112020</v>
      </c>
      <c r="AA696"/>
    </row>
    <row r="697" spans="1:27" x14ac:dyDescent="0.35">
      <c r="A697" s="56">
        <v>44227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96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5">
      <c r="A698" s="56">
        <v>44227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-208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5">
      <c r="A699" s="56">
        <v>44227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-55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31 a 60 dias</v>
      </c>
      <c r="X699" s="80" t="str">
        <f t="shared" si="43"/>
        <v>12021</v>
      </c>
      <c r="AA699"/>
    </row>
    <row r="700" spans="1:27" x14ac:dyDescent="0.35">
      <c r="A700" s="56">
        <v>44227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-85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61 a 90 dias</v>
      </c>
      <c r="X700" s="80" t="str">
        <f t="shared" si="43"/>
        <v>112020</v>
      </c>
      <c r="AA700"/>
    </row>
    <row r="701" spans="1:27" x14ac:dyDescent="0.35">
      <c r="A701" s="56">
        <v>44227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35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5">
      <c r="A702" s="56">
        <v>44227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-146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5">
      <c r="A703" s="56">
        <v>44227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96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5">
      <c r="A704" s="56">
        <v>44227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7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5">
      <c r="A705" s="56">
        <v>44227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-55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31 a 60 dias</v>
      </c>
      <c r="X705" s="80" t="str">
        <f t="shared" si="43"/>
        <v>12021</v>
      </c>
      <c r="AA705"/>
    </row>
    <row r="706" spans="1:27" x14ac:dyDescent="0.35">
      <c r="A706" s="56">
        <v>44227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-55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31 a 60 dias</v>
      </c>
      <c r="X706" s="80" t="str">
        <f t="shared" si="43"/>
        <v>112020</v>
      </c>
      <c r="AA706"/>
    </row>
    <row r="707" spans="1:27" x14ac:dyDescent="0.35">
      <c r="A707" s="56">
        <v>44227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-177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5">
      <c r="A708" s="56">
        <v>44227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96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5">
      <c r="A709" s="56">
        <v>44227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7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5">
      <c r="A710" s="56">
        <v>44227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7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5">
      <c r="A711" s="56">
        <v>44227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-55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31 a 60 dias</v>
      </c>
      <c r="X711" s="80" t="str">
        <f t="shared" si="47"/>
        <v>12021</v>
      </c>
      <c r="AA711"/>
    </row>
    <row r="712" spans="1:27" x14ac:dyDescent="0.35">
      <c r="A712" s="56">
        <v>44227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-116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91 a 120 dias</v>
      </c>
      <c r="X712" s="80" t="str">
        <f t="shared" si="47"/>
        <v>102020</v>
      </c>
      <c r="AA712"/>
    </row>
    <row r="713" spans="1:27" x14ac:dyDescent="0.35">
      <c r="A713" s="56">
        <v>44227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96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5">
      <c r="A714" s="56">
        <v>44227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96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5">
      <c r="A715" s="56">
        <v>44227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96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5">
      <c r="A716" s="56">
        <v>44227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-177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5">
      <c r="A717" s="56">
        <v>44227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-238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5">
      <c r="A718" s="56">
        <v>44227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96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5">
      <c r="A719" s="56">
        <v>44227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-146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5">
      <c r="A720" s="56">
        <v>44227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96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5">
      <c r="A721" s="56">
        <v>44227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7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5">
      <c r="A722" s="56">
        <v>44227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-208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5">
      <c r="A723" s="56">
        <v>44227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96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5">
      <c r="A724" s="56">
        <v>44227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96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5">
      <c r="A725" s="56">
        <v>44227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96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5">
      <c r="A726" s="56">
        <v>44227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-269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5">
      <c r="A727" s="56">
        <v>44227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-85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61 a 90 dias</v>
      </c>
      <c r="X727" s="80" t="str">
        <f t="shared" si="47"/>
        <v>112020</v>
      </c>
      <c r="AA727"/>
    </row>
    <row r="728" spans="1:27" x14ac:dyDescent="0.35">
      <c r="A728" s="56">
        <v>44227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-24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1 a 30 dias</v>
      </c>
      <c r="X728" s="80" t="str">
        <f t="shared" si="47"/>
        <v>12021</v>
      </c>
      <c r="AA728"/>
    </row>
    <row r="729" spans="1:27" x14ac:dyDescent="0.35">
      <c r="A729" s="56">
        <v>44227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-55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31 a 60 dias</v>
      </c>
      <c r="X729" s="80" t="str">
        <f t="shared" si="47"/>
        <v>122020</v>
      </c>
      <c r="AA729"/>
    </row>
    <row r="730" spans="1:27" x14ac:dyDescent="0.35">
      <c r="A730" s="56">
        <v>44227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96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5">
      <c r="A731" s="56">
        <v>44227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-269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5">
      <c r="A732" s="56">
        <v>44227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96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5">
      <c r="A733" s="56">
        <v>44227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7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5">
      <c r="A734" s="56">
        <v>44227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-85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61 a 90 dias</v>
      </c>
      <c r="X734" s="80" t="str">
        <f t="shared" si="47"/>
        <v>112020</v>
      </c>
      <c r="AA734"/>
    </row>
    <row r="735" spans="1:27" x14ac:dyDescent="0.35">
      <c r="A735" s="56">
        <v>44227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-177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5">
      <c r="A736" s="56">
        <v>44227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-55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31 a 60 dias</v>
      </c>
      <c r="X736" s="80" t="str">
        <f t="shared" si="47"/>
        <v>12021</v>
      </c>
      <c r="AA736"/>
    </row>
    <row r="737" spans="1:27" x14ac:dyDescent="0.35">
      <c r="A737" s="56">
        <v>44227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35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5">
      <c r="A738" s="56">
        <v>44227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7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5">
      <c r="A739" s="56">
        <v>44227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96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5">
      <c r="A740" s="56">
        <v>44227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-55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31 a 60 dias</v>
      </c>
      <c r="X740" s="80" t="str">
        <f t="shared" si="47"/>
        <v>12021</v>
      </c>
      <c r="AA740"/>
    </row>
    <row r="741" spans="1:27" x14ac:dyDescent="0.35">
      <c r="A741" s="56">
        <v>44227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-85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61 a 90 dias</v>
      </c>
      <c r="X741" s="80" t="str">
        <f t="shared" si="47"/>
        <v>112020</v>
      </c>
      <c r="AA741"/>
    </row>
    <row r="742" spans="1:27" x14ac:dyDescent="0.35">
      <c r="A742" s="56">
        <v>44227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-85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61 a 90 dias</v>
      </c>
      <c r="X742" s="80" t="str">
        <f t="shared" si="47"/>
        <v>12021</v>
      </c>
      <c r="AA742"/>
    </row>
    <row r="743" spans="1:27" x14ac:dyDescent="0.35">
      <c r="A743" s="56">
        <v>44227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35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5">
      <c r="A744" s="56">
        <v>44227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-116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91 a 120 dias</v>
      </c>
      <c r="X744" s="80" t="str">
        <f t="shared" si="47"/>
        <v>102020</v>
      </c>
      <c r="AA744"/>
    </row>
    <row r="745" spans="1:27" x14ac:dyDescent="0.35">
      <c r="A745" s="56">
        <v>44227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66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5">
      <c r="A746" s="56">
        <v>44227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-146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5">
      <c r="A747" s="56">
        <v>44227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-85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61 a 90 dias</v>
      </c>
      <c r="X747" s="80" t="str">
        <f t="shared" si="47"/>
        <v>112020</v>
      </c>
      <c r="AA747"/>
    </row>
    <row r="748" spans="1:27" x14ac:dyDescent="0.35">
      <c r="A748" s="56">
        <v>44227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-55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31 a 60 dias</v>
      </c>
      <c r="X748" s="80" t="str">
        <f t="shared" si="47"/>
        <v>122020</v>
      </c>
      <c r="AA748"/>
    </row>
    <row r="749" spans="1:27" x14ac:dyDescent="0.35">
      <c r="A749" s="56">
        <v>44227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96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5">
      <c r="A750" s="56">
        <v>44227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66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5">
      <c r="A751" s="56">
        <v>44227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35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5">
      <c r="A752" s="56">
        <v>44227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35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5">
      <c r="A753" s="56">
        <v>44227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-208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5">
      <c r="A754" s="56">
        <v>44227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35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5">
      <c r="A755" s="56">
        <v>44227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96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5">
      <c r="A756" s="56">
        <v>44227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96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5">
      <c r="A757" s="56">
        <v>44227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-146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5">
      <c r="A758" s="56">
        <v>44227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7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5">
      <c r="A759" s="56">
        <v>44227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66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5">
      <c r="A760" s="56">
        <v>44227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-116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91 a 120 dias</v>
      </c>
      <c r="X760" s="80" t="str">
        <f t="shared" si="47"/>
        <v>112020</v>
      </c>
      <c r="AA760"/>
    </row>
    <row r="761" spans="1:27" x14ac:dyDescent="0.35">
      <c r="A761" s="56">
        <v>44227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-85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61 a 90 dias</v>
      </c>
      <c r="X761" s="80" t="str">
        <f t="shared" si="47"/>
        <v>112020</v>
      </c>
      <c r="AA761"/>
    </row>
    <row r="762" spans="1:27" x14ac:dyDescent="0.35">
      <c r="A762" s="56">
        <v>44227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96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5">
      <c r="A763" s="56">
        <v>44227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96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5">
      <c r="A764" s="56">
        <v>44227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-146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5">
      <c r="A765" s="56">
        <v>44227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7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5">
      <c r="A766" s="56">
        <v>44227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-55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31 a 60 dias</v>
      </c>
      <c r="X766" s="80" t="str">
        <f t="shared" si="47"/>
        <v>12021</v>
      </c>
      <c r="AA766"/>
    </row>
    <row r="767" spans="1:27" x14ac:dyDescent="0.35">
      <c r="A767" s="56">
        <v>44227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-55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31 a 60 dias</v>
      </c>
      <c r="X767" s="80" t="str">
        <f t="shared" si="47"/>
        <v>12021</v>
      </c>
      <c r="AA767"/>
    </row>
    <row r="768" spans="1:27" x14ac:dyDescent="0.35">
      <c r="A768" s="56">
        <v>44227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-55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31 a 60 dias</v>
      </c>
      <c r="X768" s="80" t="str">
        <f t="shared" si="47"/>
        <v>12021</v>
      </c>
      <c r="AA768"/>
    </row>
    <row r="769" spans="1:27" x14ac:dyDescent="0.35">
      <c r="A769" s="56">
        <v>44227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96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5">
      <c r="A770" s="56">
        <v>44227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-146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5">
      <c r="A771" s="56">
        <v>44227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-55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31 a 60 dias</v>
      </c>
      <c r="X771" s="80" t="str">
        <f t="shared" ref="X771:X834" si="51">MONTH(U771)&amp;YEAR(U771)</f>
        <v>122020</v>
      </c>
      <c r="AA771"/>
    </row>
    <row r="772" spans="1:27" x14ac:dyDescent="0.35">
      <c r="A772" s="56">
        <v>44227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96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5">
      <c r="A773" s="56">
        <v>44227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66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5">
      <c r="A774" s="56">
        <v>44227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-208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5">
      <c r="A775" s="56">
        <v>44227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35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5">
      <c r="A776" s="56">
        <v>44227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35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5">
      <c r="A777" s="56">
        <v>44227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7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5">
      <c r="A778" s="56">
        <v>44227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-55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31 a 60 dias</v>
      </c>
      <c r="X778" s="80" t="str">
        <f t="shared" si="51"/>
        <v>122020</v>
      </c>
      <c r="AA778"/>
    </row>
    <row r="779" spans="1:27" x14ac:dyDescent="0.35">
      <c r="A779" s="56">
        <v>44227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-55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31 a 60 dias</v>
      </c>
      <c r="X779" s="80" t="str">
        <f t="shared" si="51"/>
        <v>12021</v>
      </c>
      <c r="AA779"/>
    </row>
    <row r="780" spans="1:27" x14ac:dyDescent="0.35">
      <c r="A780" s="56">
        <v>44227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96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5">
      <c r="A781" s="56">
        <v>44227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-55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31 a 60 dias</v>
      </c>
      <c r="X781" s="80" t="str">
        <f t="shared" si="51"/>
        <v>12021</v>
      </c>
      <c r="AA781"/>
    </row>
    <row r="782" spans="1:27" x14ac:dyDescent="0.35">
      <c r="A782" s="56">
        <v>44227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-55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31 a 60 dias</v>
      </c>
      <c r="X782" s="80" t="str">
        <f t="shared" si="51"/>
        <v>12021</v>
      </c>
      <c r="AA782"/>
    </row>
    <row r="783" spans="1:27" x14ac:dyDescent="0.35">
      <c r="A783" s="56">
        <v>44227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-55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31 a 60 dias</v>
      </c>
      <c r="X783" s="80" t="str">
        <f t="shared" si="51"/>
        <v>122020</v>
      </c>
      <c r="AA783"/>
    </row>
    <row r="784" spans="1:27" x14ac:dyDescent="0.35">
      <c r="A784" s="56">
        <v>44227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-55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31 a 60 dias</v>
      </c>
      <c r="X784" s="80" t="str">
        <f t="shared" si="51"/>
        <v>12021</v>
      </c>
      <c r="AA784"/>
    </row>
    <row r="785" spans="1:27" x14ac:dyDescent="0.35">
      <c r="A785" s="56">
        <v>44227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96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5">
      <c r="A786" s="56">
        <v>44227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96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5">
      <c r="A787" s="56">
        <v>44227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35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5">
      <c r="A788" s="56">
        <v>44227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-85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61 a 90 dias</v>
      </c>
      <c r="X788" s="80" t="str">
        <f t="shared" si="51"/>
        <v>112020</v>
      </c>
      <c r="AA788"/>
    </row>
    <row r="789" spans="1:27" x14ac:dyDescent="0.35">
      <c r="A789" s="56">
        <v>44227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96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5">
      <c r="A790" s="56">
        <v>44227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7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5">
      <c r="A791" s="56">
        <v>44227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-208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5">
      <c r="A792" s="56">
        <v>44227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-146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5">
      <c r="A793" s="56">
        <v>44227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-146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5">
      <c r="A794" s="56">
        <v>44227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7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5">
      <c r="A795" s="56">
        <v>44227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96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5">
      <c r="A796" s="56">
        <v>44227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96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5">
      <c r="A797" s="56">
        <v>44227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-85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61 a 90 dias</v>
      </c>
      <c r="X797" s="80" t="str">
        <f t="shared" si="51"/>
        <v>112020</v>
      </c>
      <c r="AA797"/>
    </row>
    <row r="798" spans="1:27" x14ac:dyDescent="0.35">
      <c r="A798" s="56">
        <v>44227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-85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61 a 90 dias</v>
      </c>
      <c r="X798" s="80" t="str">
        <f t="shared" si="51"/>
        <v>112020</v>
      </c>
      <c r="AA798"/>
    </row>
    <row r="799" spans="1:27" x14ac:dyDescent="0.35">
      <c r="A799" s="56">
        <v>44227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66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5">
      <c r="A800" s="56">
        <v>44227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96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5">
      <c r="A801" s="56">
        <v>44227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-238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5">
      <c r="A802" s="56">
        <v>44227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96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5">
      <c r="A803" s="56">
        <v>44227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-85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61 a 90 dias</v>
      </c>
      <c r="X803" s="80" t="str">
        <f t="shared" si="51"/>
        <v>112020</v>
      </c>
      <c r="AA803"/>
    </row>
    <row r="804" spans="1:27" x14ac:dyDescent="0.35">
      <c r="A804" s="56">
        <v>44227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-177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5">
      <c r="A805" s="56">
        <v>44227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-55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31 a 60 dias</v>
      </c>
      <c r="X805" s="80" t="str">
        <f t="shared" si="51"/>
        <v>122020</v>
      </c>
      <c r="AA805"/>
    </row>
    <row r="806" spans="1:27" x14ac:dyDescent="0.35">
      <c r="A806" s="56">
        <v>44227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96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5">
      <c r="A807" s="56">
        <v>44227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7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5">
      <c r="A808" s="56">
        <v>44227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-146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5">
      <c r="A809" s="56">
        <v>44227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-55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31 a 60 dias</v>
      </c>
      <c r="X809" s="80" t="str">
        <f t="shared" si="51"/>
        <v>12021</v>
      </c>
      <c r="AA809"/>
    </row>
    <row r="810" spans="1:27" x14ac:dyDescent="0.35">
      <c r="A810" s="56">
        <v>44227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-146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5">
      <c r="A811" s="56">
        <v>44227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-177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5">
      <c r="A812" s="56">
        <v>44227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-177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5">
      <c r="A813" s="56">
        <v>44227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7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5">
      <c r="A814" s="56">
        <v>44227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96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5">
      <c r="A815" s="56">
        <v>44227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96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5">
      <c r="A816" s="56">
        <v>44227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96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5">
      <c r="A817" s="56">
        <v>44227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-55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31 a 60 dias</v>
      </c>
      <c r="X817" s="80" t="str">
        <f t="shared" si="51"/>
        <v>122020</v>
      </c>
      <c r="AA817"/>
    </row>
    <row r="818" spans="1:27" x14ac:dyDescent="0.35">
      <c r="A818" s="56">
        <v>44227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96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5">
      <c r="A819" s="56">
        <v>44227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35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5">
      <c r="A820" s="56">
        <v>44227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66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5">
      <c r="A821" s="56">
        <v>44227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-55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31 a 60 dias</v>
      </c>
      <c r="X821" s="80" t="str">
        <f t="shared" si="51"/>
        <v>122020</v>
      </c>
      <c r="AA821"/>
    </row>
    <row r="822" spans="1:27" x14ac:dyDescent="0.35">
      <c r="A822" s="56">
        <v>44227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96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5">
      <c r="A823" s="56">
        <v>44227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-146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5">
      <c r="A824" s="56">
        <v>44227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-208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5">
      <c r="A825" s="56">
        <v>44227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35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5">
      <c r="A826" s="56">
        <v>44227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-208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5">
      <c r="A827" s="56">
        <v>44227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-55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31 a 60 dias</v>
      </c>
      <c r="X827" s="80" t="str">
        <f t="shared" si="51"/>
        <v>122020</v>
      </c>
      <c r="AA827"/>
    </row>
    <row r="828" spans="1:27" x14ac:dyDescent="0.35">
      <c r="A828" s="56">
        <v>44227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96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5">
      <c r="A829" s="56">
        <v>44227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-177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5">
      <c r="A830" s="56">
        <v>44227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66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5">
      <c r="A831" s="56">
        <v>44227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96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5">
      <c r="A832" s="56">
        <v>44227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-208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5">
      <c r="A833" s="56">
        <v>44227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66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5">
      <c r="A834" s="56">
        <v>44227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96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5">
      <c r="A835" s="56">
        <v>44227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35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5">
      <c r="A836" s="56">
        <v>44227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-85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61 a 90 dias</v>
      </c>
      <c r="X836" s="80" t="str">
        <f t="shared" si="55"/>
        <v>112020</v>
      </c>
      <c r="AA836"/>
    </row>
    <row r="837" spans="1:27" x14ac:dyDescent="0.35">
      <c r="A837" s="56">
        <v>44227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96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5">
      <c r="A838" s="56">
        <v>44227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-177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5">
      <c r="A839" s="56">
        <v>44227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96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5">
      <c r="A840" s="56">
        <v>44227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-24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1 a 30 dias</v>
      </c>
      <c r="X840" s="80" t="str">
        <f t="shared" si="55"/>
        <v>12021</v>
      </c>
      <c r="AA840"/>
    </row>
    <row r="841" spans="1:27" x14ac:dyDescent="0.35">
      <c r="A841" s="56">
        <v>44227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7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5">
      <c r="A842" s="56">
        <v>44227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-24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1 a 30 dias</v>
      </c>
      <c r="X842" s="80" t="str">
        <f t="shared" si="55"/>
        <v>12021</v>
      </c>
      <c r="AA842"/>
    </row>
    <row r="843" spans="1:27" x14ac:dyDescent="0.35">
      <c r="A843" s="56">
        <v>44227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127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5">
      <c r="A844" s="56">
        <v>44227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35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5">
      <c r="A845" s="56">
        <v>44227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7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5">
      <c r="A846" s="56">
        <v>44227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7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5">
      <c r="A847" s="56">
        <v>44227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-146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5">
      <c r="A848" s="56">
        <v>44227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96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5">
      <c r="A849" s="56">
        <v>44227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-55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31 a 60 dias</v>
      </c>
      <c r="X849" s="80" t="str">
        <f t="shared" si="55"/>
        <v>12021</v>
      </c>
      <c r="AA849"/>
    </row>
    <row r="850" spans="1:27" x14ac:dyDescent="0.35">
      <c r="A850" s="56">
        <v>44227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-146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5">
      <c r="A851" s="56">
        <v>44227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35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5">
      <c r="A852" s="56">
        <v>44227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7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5">
      <c r="A853" s="56">
        <v>44227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-146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5">
      <c r="A854" s="56">
        <v>44227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-146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5">
      <c r="A855" s="56">
        <v>44227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7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5">
      <c r="A856" s="56">
        <v>44227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35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5">
      <c r="A857" s="56">
        <v>44227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96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5">
      <c r="A858" s="56">
        <v>44227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-85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61 a 90 dias</v>
      </c>
      <c r="X858" s="80" t="str">
        <f t="shared" si="55"/>
        <v>112020</v>
      </c>
      <c r="AA858"/>
    </row>
    <row r="859" spans="1:27" x14ac:dyDescent="0.35">
      <c r="A859" s="56">
        <v>44227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96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5">
      <c r="A860" s="56">
        <v>44227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66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5">
      <c r="A861" s="56">
        <v>44227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96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5">
      <c r="A862" s="56">
        <v>44227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96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5">
      <c r="A863" s="56">
        <v>44227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35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5">
      <c r="A864" s="56">
        <v>44227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7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5">
      <c r="A865" s="56">
        <v>44227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-55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31 a 60 dias</v>
      </c>
      <c r="X865" s="80" t="str">
        <f t="shared" si="55"/>
        <v>12021</v>
      </c>
      <c r="AA865"/>
    </row>
    <row r="866" spans="1:27" x14ac:dyDescent="0.35">
      <c r="A866" s="56">
        <v>44227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35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5">
      <c r="A867" s="56">
        <v>44227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66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5">
      <c r="A868" s="56">
        <v>44227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7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5">
      <c r="A869" s="56">
        <v>44227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-85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61 a 90 dias</v>
      </c>
      <c r="X869" s="80" t="str">
        <f t="shared" si="55"/>
        <v>112020</v>
      </c>
      <c r="AA869"/>
    </row>
    <row r="870" spans="1:27" x14ac:dyDescent="0.35">
      <c r="A870" s="56">
        <v>44227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7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5">
      <c r="A871" s="56">
        <v>44227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-24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1 a 30 dias</v>
      </c>
      <c r="X871" s="80" t="str">
        <f t="shared" si="55"/>
        <v>12021</v>
      </c>
      <c r="AA871"/>
    </row>
    <row r="872" spans="1:27" x14ac:dyDescent="0.35">
      <c r="A872" s="56">
        <v>44227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-177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5">
      <c r="A873" s="56">
        <v>44227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7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5">
      <c r="A874" s="56">
        <v>44227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96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5">
      <c r="A875" s="56">
        <v>44227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66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5">
      <c r="A876" s="56">
        <v>44227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-85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61 a 90 dias</v>
      </c>
      <c r="X876" s="80" t="str">
        <f t="shared" si="55"/>
        <v>122020</v>
      </c>
      <c r="AA876"/>
    </row>
    <row r="877" spans="1:27" x14ac:dyDescent="0.35">
      <c r="A877" s="56">
        <v>44227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96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5">
      <c r="A878" s="56">
        <v>44227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7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5">
      <c r="A879" s="56">
        <v>44227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66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5">
      <c r="A880" s="56">
        <v>44227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96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5">
      <c r="A881" s="56">
        <v>44227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-85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61 a 90 dias</v>
      </c>
      <c r="X881" s="80" t="str">
        <f t="shared" si="55"/>
        <v>12021</v>
      </c>
      <c r="AA881"/>
    </row>
    <row r="882" spans="1:27" x14ac:dyDescent="0.35">
      <c r="A882" s="56">
        <v>44227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-55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31 a 60 dias</v>
      </c>
      <c r="X882" s="80" t="str">
        <f t="shared" si="55"/>
        <v>12021</v>
      </c>
      <c r="AA882"/>
    </row>
    <row r="883" spans="1:27" x14ac:dyDescent="0.35">
      <c r="A883" s="56">
        <v>44227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-85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61 a 90 dias</v>
      </c>
      <c r="X883" s="80" t="str">
        <f t="shared" si="55"/>
        <v>112020</v>
      </c>
      <c r="AA883"/>
    </row>
    <row r="884" spans="1:27" x14ac:dyDescent="0.35">
      <c r="A884" s="56">
        <v>44227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96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5">
      <c r="A885" s="56">
        <v>44227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-85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61 a 90 dias</v>
      </c>
      <c r="X885" s="80" t="str">
        <f t="shared" si="55"/>
        <v>112020</v>
      </c>
      <c r="AA885"/>
    </row>
    <row r="886" spans="1:27" x14ac:dyDescent="0.35">
      <c r="A886" s="56">
        <v>44227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35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5">
      <c r="A887" s="56">
        <v>44227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-55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31 a 60 dias</v>
      </c>
      <c r="X887" s="80" t="str">
        <f t="shared" si="55"/>
        <v>122020</v>
      </c>
      <c r="AA887"/>
    </row>
    <row r="888" spans="1:27" x14ac:dyDescent="0.35">
      <c r="A888" s="56">
        <v>44227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7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5">
      <c r="A889" s="56">
        <v>44227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35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5">
      <c r="A890" s="56">
        <v>44227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-24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1 a 30 dias</v>
      </c>
      <c r="X890" s="80" t="str">
        <f t="shared" si="55"/>
        <v>12021</v>
      </c>
      <c r="AA890"/>
    </row>
    <row r="891" spans="1:27" x14ac:dyDescent="0.35">
      <c r="A891" s="56">
        <v>44227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96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5">
      <c r="A892" s="56">
        <v>44227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35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5">
      <c r="A893" s="56">
        <v>44227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-208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5">
      <c r="A894" s="56">
        <v>44227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-146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5">
      <c r="A895" s="56">
        <v>44227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-146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5">
      <c r="A896" s="56">
        <v>44227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-146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5">
      <c r="A897" s="56">
        <v>44227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-24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1 a 30 dias</v>
      </c>
      <c r="X897" s="80" t="str">
        <f t="shared" si="55"/>
        <v>12021</v>
      </c>
      <c r="AA897"/>
    </row>
    <row r="898" spans="1:27" x14ac:dyDescent="0.35">
      <c r="A898" s="56">
        <v>44227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-55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31 a 60 dias</v>
      </c>
      <c r="X898" s="80" t="str">
        <f t="shared" si="55"/>
        <v>12021</v>
      </c>
      <c r="AA898"/>
    </row>
    <row r="899" spans="1:27" x14ac:dyDescent="0.35">
      <c r="A899" s="56">
        <v>44227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96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5">
      <c r="A900" s="56">
        <v>44227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96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5">
      <c r="A901" s="56">
        <v>44227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-55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31 a 60 dias</v>
      </c>
      <c r="X901" s="80" t="str">
        <f t="shared" si="59"/>
        <v>12021</v>
      </c>
      <c r="AA901"/>
    </row>
    <row r="902" spans="1:27" x14ac:dyDescent="0.35">
      <c r="A902" s="56">
        <v>44227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7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5">
      <c r="A903" s="56">
        <v>44227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96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5">
      <c r="A904" s="56">
        <v>44227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7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5">
      <c r="A905" s="56">
        <v>44227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-146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5">
      <c r="A906" s="56">
        <v>44227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-55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31 a 60 dias</v>
      </c>
      <c r="X906" s="80" t="str">
        <f t="shared" si="59"/>
        <v>122020</v>
      </c>
      <c r="AA906"/>
    </row>
    <row r="907" spans="1:27" x14ac:dyDescent="0.35">
      <c r="A907" s="56">
        <v>44227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96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5">
      <c r="A908" s="56">
        <v>44227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-55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31 a 60 dias</v>
      </c>
      <c r="X908" s="80" t="str">
        <f t="shared" si="59"/>
        <v>32021</v>
      </c>
      <c r="AA908"/>
    </row>
    <row r="909" spans="1:27" x14ac:dyDescent="0.35">
      <c r="A909" s="56">
        <v>44227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-177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5">
      <c r="A910" s="56">
        <v>44227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96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5">
      <c r="A911" s="56">
        <v>44227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96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5">
      <c r="A912" s="56">
        <v>44227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-55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31 a 60 dias</v>
      </c>
      <c r="X912" s="80" t="str">
        <f t="shared" si="59"/>
        <v>122020</v>
      </c>
      <c r="AA912"/>
    </row>
    <row r="913" spans="1:27" x14ac:dyDescent="0.35">
      <c r="A913" s="56">
        <v>44227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-24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1 a 30 dias</v>
      </c>
      <c r="X913" s="80" t="str">
        <f t="shared" si="59"/>
        <v>12021</v>
      </c>
      <c r="AA913"/>
    </row>
    <row r="914" spans="1:27" x14ac:dyDescent="0.35">
      <c r="A914" s="56">
        <v>44227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96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5">
      <c r="A915" s="56">
        <v>44227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-177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5">
      <c r="A916" s="56">
        <v>44227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96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5">
      <c r="A917" s="56">
        <v>44227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96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5">
      <c r="A918" s="56">
        <v>44227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7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5">
      <c r="A919" s="56">
        <v>44227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7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5">
      <c r="A920" s="56">
        <v>44227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96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5">
      <c r="A921" s="56">
        <v>44227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35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5">
      <c r="A922" s="56">
        <v>44227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96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5">
      <c r="A923" s="56">
        <v>44227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-177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5">
      <c r="A924" s="56">
        <v>44227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-208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5">
      <c r="A925" s="56">
        <v>44227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-146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5">
      <c r="A926" s="56">
        <v>44227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66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5">
      <c r="A927" s="56">
        <v>44227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-85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61 a 90 dias</v>
      </c>
      <c r="X927" s="80" t="str">
        <f t="shared" si="59"/>
        <v>112020</v>
      </c>
      <c r="AA927"/>
    </row>
    <row r="928" spans="1:27" x14ac:dyDescent="0.35">
      <c r="A928" s="56">
        <v>44227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-55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31 a 60 dias</v>
      </c>
      <c r="X928" s="80" t="str">
        <f t="shared" si="59"/>
        <v>12021</v>
      </c>
      <c r="AA928"/>
    </row>
    <row r="929" spans="1:27" x14ac:dyDescent="0.35">
      <c r="A929" s="56">
        <v>44227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7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5">
      <c r="A930" s="56">
        <v>44227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7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5">
      <c r="A931" s="56">
        <v>44227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-24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1 a 30 dias</v>
      </c>
      <c r="X931" s="80" t="str">
        <f t="shared" si="59"/>
        <v>12021</v>
      </c>
      <c r="AA931"/>
    </row>
    <row r="932" spans="1:27" x14ac:dyDescent="0.35">
      <c r="A932" s="56">
        <v>44227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-55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31 a 60 dias</v>
      </c>
      <c r="X932" s="80" t="str">
        <f t="shared" si="59"/>
        <v>122020</v>
      </c>
      <c r="AA932"/>
    </row>
    <row r="933" spans="1:27" x14ac:dyDescent="0.35">
      <c r="A933" s="56">
        <v>44227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-85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61 a 90 dias</v>
      </c>
      <c r="X933" s="80" t="str">
        <f t="shared" si="59"/>
        <v>112020</v>
      </c>
      <c r="AA933"/>
    </row>
    <row r="934" spans="1:27" x14ac:dyDescent="0.35">
      <c r="A934" s="56">
        <v>44227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35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5">
      <c r="A935" s="56">
        <v>44227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35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5">
      <c r="A936" s="56">
        <v>44227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7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5">
      <c r="A937" s="56">
        <v>44227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7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5">
      <c r="A938" s="56">
        <v>44227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35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5">
      <c r="A939" s="56">
        <v>44227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96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5">
      <c r="A940" s="56">
        <v>44227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-116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91 a 120 dias</v>
      </c>
      <c r="X940" s="80" t="str">
        <f t="shared" si="59"/>
        <v>102020</v>
      </c>
      <c r="AA940"/>
    </row>
    <row r="941" spans="1:27" x14ac:dyDescent="0.35">
      <c r="A941" s="56">
        <v>44227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-238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5">
      <c r="A942" s="56">
        <v>44227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7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5">
      <c r="A943" s="56">
        <v>44227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7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5">
      <c r="A944" s="56">
        <v>44227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96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5">
      <c r="A945" s="56">
        <v>44227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-208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5">
      <c r="A946" s="56">
        <v>44227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35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5">
      <c r="A947" s="56">
        <v>44227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-238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5">
      <c r="A948" s="56">
        <v>44227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96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5">
      <c r="A949" s="56">
        <v>44227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96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5">
      <c r="A950" s="56">
        <v>44227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-238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5">
      <c r="A951" s="56">
        <v>44227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7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5">
      <c r="A952" s="56">
        <v>44227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-238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5">
      <c r="A953" s="56">
        <v>44227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35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5">
      <c r="A954" s="56">
        <v>44227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7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5">
      <c r="A955" s="56">
        <v>44227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-55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31 a 60 dias</v>
      </c>
      <c r="X955" s="80" t="str">
        <f t="shared" si="59"/>
        <v>12021</v>
      </c>
      <c r="AA955"/>
    </row>
    <row r="956" spans="1:27" x14ac:dyDescent="0.35">
      <c r="A956" s="56">
        <v>44227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-177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5">
      <c r="A957" s="56">
        <v>44227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-55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31 a 60 dias</v>
      </c>
      <c r="X957" s="80" t="str">
        <f t="shared" si="59"/>
        <v>122020</v>
      </c>
      <c r="AA957"/>
    </row>
    <row r="958" spans="1:27" x14ac:dyDescent="0.35">
      <c r="A958" s="56">
        <v>44227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35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5">
      <c r="A959" s="56">
        <v>44227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-208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5">
      <c r="A960" s="56">
        <v>44227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-55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31 a 60 dias</v>
      </c>
      <c r="X960" s="80" t="str">
        <f t="shared" si="59"/>
        <v>12021</v>
      </c>
      <c r="AA960"/>
    </row>
    <row r="961" spans="1:27" x14ac:dyDescent="0.35">
      <c r="A961" s="56">
        <v>44227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35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5">
      <c r="A962" s="56">
        <v>44227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-146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5">
      <c r="A963" s="56">
        <v>44227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-85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61 a 90 dias</v>
      </c>
      <c r="X963" s="80" t="str">
        <f t="shared" ref="X963:X1026" si="63">MONTH(U963)&amp;YEAR(U963)</f>
        <v>122020</v>
      </c>
      <c r="AA963"/>
    </row>
    <row r="964" spans="1:27" x14ac:dyDescent="0.35">
      <c r="A964" s="56">
        <v>44227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96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5">
      <c r="A965" s="56">
        <v>44227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-146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5">
      <c r="A966" s="56">
        <v>44227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-85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61 a 90 dias</v>
      </c>
      <c r="X966" s="80" t="str">
        <f t="shared" si="63"/>
        <v>112020</v>
      </c>
      <c r="AA966"/>
    </row>
    <row r="967" spans="1:27" x14ac:dyDescent="0.35">
      <c r="A967" s="56">
        <v>44227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7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5">
      <c r="A968" s="56">
        <v>44227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7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5">
      <c r="A969" s="56">
        <v>44227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7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5">
      <c r="A970" s="56">
        <v>44227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7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5">
      <c r="A971" s="56">
        <v>44227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96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5">
      <c r="A972" s="56">
        <v>44227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7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5">
      <c r="A973" s="56">
        <v>44227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66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5">
      <c r="A974" s="56">
        <v>44227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96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5">
      <c r="A975" s="56">
        <v>44227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-55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31 a 60 dias</v>
      </c>
      <c r="X975" s="80" t="str">
        <f t="shared" si="63"/>
        <v>12021</v>
      </c>
      <c r="AA975"/>
    </row>
    <row r="976" spans="1:27" x14ac:dyDescent="0.35">
      <c r="A976" s="56">
        <v>44227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-55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31 a 60 dias</v>
      </c>
      <c r="X976" s="80" t="str">
        <f t="shared" si="63"/>
        <v>122020</v>
      </c>
      <c r="AA976"/>
    </row>
    <row r="977" spans="1:27" x14ac:dyDescent="0.35">
      <c r="A977" s="56">
        <v>44227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-55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31 a 60 dias</v>
      </c>
      <c r="X977" s="80" t="str">
        <f t="shared" si="63"/>
        <v>122020</v>
      </c>
      <c r="AA977"/>
    </row>
    <row r="978" spans="1:27" x14ac:dyDescent="0.35">
      <c r="A978" s="56">
        <v>44227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96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5">
      <c r="A979" s="56">
        <v>44227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35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5">
      <c r="A980" s="56">
        <v>44227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35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5">
      <c r="A981" s="56">
        <v>44227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35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5">
      <c r="A982" s="56">
        <v>44227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-85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61 a 90 dias</v>
      </c>
      <c r="X982" s="80" t="str">
        <f t="shared" si="63"/>
        <v>112020</v>
      </c>
      <c r="AA982"/>
    </row>
    <row r="983" spans="1:27" x14ac:dyDescent="0.35">
      <c r="A983" s="56">
        <v>44227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7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5">
      <c r="A984" s="56">
        <v>44227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96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5">
      <c r="A985" s="56">
        <v>44227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96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5">
      <c r="A986" s="56">
        <v>44227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-238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5">
      <c r="A987" s="56">
        <v>44227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-85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61 a 90 dias</v>
      </c>
      <c r="X987" s="80" t="str">
        <f t="shared" si="63"/>
        <v>112020</v>
      </c>
      <c r="AA987"/>
    </row>
    <row r="988" spans="1:27" x14ac:dyDescent="0.35">
      <c r="A988" s="56">
        <v>44227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-55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31 a 60 dias</v>
      </c>
      <c r="X988" s="80" t="str">
        <f t="shared" si="63"/>
        <v>122020</v>
      </c>
      <c r="AA988"/>
    </row>
    <row r="989" spans="1:27" x14ac:dyDescent="0.35">
      <c r="A989" s="56">
        <v>44227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-177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5">
      <c r="A990" s="56">
        <v>44227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96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5">
      <c r="A991" s="56">
        <v>44227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-116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91 a 120 dias</v>
      </c>
      <c r="X991" s="80" t="str">
        <f t="shared" si="63"/>
        <v>102020</v>
      </c>
      <c r="AA991"/>
    </row>
    <row r="992" spans="1:27" x14ac:dyDescent="0.35">
      <c r="A992" s="56">
        <v>44227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35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5">
      <c r="A993" s="56">
        <v>44227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-85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61 a 90 dias</v>
      </c>
      <c r="X993" s="80" t="str">
        <f t="shared" si="63"/>
        <v>112020</v>
      </c>
      <c r="AA993"/>
    </row>
    <row r="994" spans="1:27" x14ac:dyDescent="0.35">
      <c r="A994" s="56">
        <v>44227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35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5">
      <c r="A995" s="56">
        <v>44227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7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5">
      <c r="A996" s="56">
        <v>44227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-55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31 a 60 dias</v>
      </c>
      <c r="X996" s="80" t="str">
        <f t="shared" si="63"/>
        <v>122020</v>
      </c>
      <c r="AA996"/>
    </row>
    <row r="997" spans="1:27" x14ac:dyDescent="0.35">
      <c r="A997" s="56">
        <v>44227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-208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5">
      <c r="A998" s="56">
        <v>44227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-177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5">
      <c r="A999" s="56">
        <v>44227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-208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5">
      <c r="A1000" s="56">
        <v>44227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-146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5">
      <c r="A1001" s="56">
        <v>44227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-55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31 a 60 dias</v>
      </c>
      <c r="X1001" s="80" t="str">
        <f t="shared" si="63"/>
        <v>122020</v>
      </c>
      <c r="AA1001"/>
    </row>
    <row r="1002" spans="1:27" x14ac:dyDescent="0.35">
      <c r="A1002" s="56">
        <v>44227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66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5">
      <c r="A1003" s="56">
        <v>44227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7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5">
      <c r="A1004" s="56">
        <v>44227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7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5">
      <c r="A1005" s="56">
        <v>44227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-55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31 a 60 dias</v>
      </c>
      <c r="X1005" s="80" t="str">
        <f t="shared" si="63"/>
        <v>122020</v>
      </c>
      <c r="AA1005"/>
    </row>
    <row r="1006" spans="1:27" x14ac:dyDescent="0.35">
      <c r="A1006" s="56">
        <v>44227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-55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31 a 60 dias</v>
      </c>
      <c r="X1006" s="80" t="str">
        <f t="shared" si="63"/>
        <v>12021</v>
      </c>
      <c r="AA1006"/>
    </row>
    <row r="1007" spans="1:27" x14ac:dyDescent="0.35">
      <c r="A1007" s="56">
        <v>44227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96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5">
      <c r="A1008" s="56">
        <v>44227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7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5">
      <c r="A1009" s="56">
        <v>44227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35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5">
      <c r="A1010" s="56">
        <v>44227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7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5">
      <c r="A1011" s="56">
        <v>44227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7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5">
      <c r="A1012" s="56">
        <v>44227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-146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5">
      <c r="A1013" s="56">
        <v>44227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96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5">
      <c r="A1014" s="56">
        <v>44227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-85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61 a 90 dias</v>
      </c>
      <c r="X1014" s="80" t="str">
        <f t="shared" si="63"/>
        <v>122020</v>
      </c>
      <c r="AA1014"/>
    </row>
    <row r="1015" spans="1:27" x14ac:dyDescent="0.35">
      <c r="A1015" s="56">
        <v>44227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-208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5">
      <c r="A1016" s="56">
        <v>44227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35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5">
      <c r="A1017" s="56">
        <v>44227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96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5">
      <c r="A1018" s="56">
        <v>44227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35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5">
      <c r="A1019" s="56">
        <v>44227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-85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61 a 90 dias</v>
      </c>
      <c r="X1019" s="80" t="str">
        <f t="shared" si="63"/>
        <v>112020</v>
      </c>
      <c r="AA1019"/>
    </row>
    <row r="1020" spans="1:27" x14ac:dyDescent="0.35">
      <c r="A1020" s="56">
        <v>44227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35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5">
      <c r="A1021" s="56">
        <v>44227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-177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5">
      <c r="A1022" s="56">
        <v>44227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7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5">
      <c r="A1023" s="56">
        <v>44227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35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5">
      <c r="A1024" s="56">
        <v>44227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-85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61 a 90 dias</v>
      </c>
      <c r="X1024" s="80" t="str">
        <f t="shared" si="63"/>
        <v>112020</v>
      </c>
      <c r="AA1024"/>
    </row>
    <row r="1025" spans="1:27" x14ac:dyDescent="0.35">
      <c r="A1025" s="56">
        <v>44227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-85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61 a 90 dias</v>
      </c>
      <c r="X1025" s="80" t="str">
        <f t="shared" si="63"/>
        <v>112020</v>
      </c>
      <c r="AA1025"/>
    </row>
    <row r="1026" spans="1:27" x14ac:dyDescent="0.35">
      <c r="A1026" s="56">
        <v>44227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-208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5">
      <c r="A1027" s="56">
        <v>44227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-55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31 a 60 dias</v>
      </c>
      <c r="X1027" s="80" t="str">
        <f t="shared" ref="X1027:X1090" si="67">MONTH(U1027)&amp;YEAR(U1027)</f>
        <v>122020</v>
      </c>
      <c r="AA1027"/>
    </row>
    <row r="1028" spans="1:27" x14ac:dyDescent="0.35">
      <c r="A1028" s="56">
        <v>44227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96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5">
      <c r="A1029" s="56">
        <v>44227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-55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31 a 60 dias</v>
      </c>
      <c r="X1029" s="80" t="str">
        <f t="shared" si="67"/>
        <v>122020</v>
      </c>
      <c r="AA1029"/>
    </row>
    <row r="1030" spans="1:27" x14ac:dyDescent="0.35">
      <c r="A1030" s="56">
        <v>44227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96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5">
      <c r="A1031" s="56">
        <v>44227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35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5">
      <c r="A1032" s="56">
        <v>44227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-146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5">
      <c r="A1033" s="56">
        <v>44227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-24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1 a 30 dias</v>
      </c>
      <c r="X1033" s="80" t="str">
        <f t="shared" si="67"/>
        <v>12021</v>
      </c>
      <c r="AA1033"/>
    </row>
    <row r="1034" spans="1:27" x14ac:dyDescent="0.35">
      <c r="A1034" s="56">
        <v>44227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-177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5">
      <c r="A1035" s="56">
        <v>44227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-24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1 a 30 dias</v>
      </c>
      <c r="X1035" s="80" t="str">
        <f t="shared" si="67"/>
        <v>12021</v>
      </c>
      <c r="AA1035"/>
    </row>
    <row r="1036" spans="1:27" x14ac:dyDescent="0.35">
      <c r="A1036" s="56">
        <v>44227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-24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1 a 30 dias</v>
      </c>
      <c r="X1036" s="80" t="str">
        <f t="shared" si="67"/>
        <v>12021</v>
      </c>
      <c r="AA1036"/>
    </row>
    <row r="1037" spans="1:27" x14ac:dyDescent="0.35">
      <c r="A1037" s="56">
        <v>44227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-146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5">
      <c r="A1038" s="56">
        <v>44227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-85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61 a 90 dias</v>
      </c>
      <c r="X1038" s="80" t="str">
        <f t="shared" si="67"/>
        <v>112020</v>
      </c>
      <c r="AA1038"/>
    </row>
    <row r="1039" spans="1:27" x14ac:dyDescent="0.35">
      <c r="A1039" s="56">
        <v>44227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35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5">
      <c r="A1040" s="56">
        <v>44227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96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5">
      <c r="A1041" s="56">
        <v>44227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7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5">
      <c r="A1042" s="56">
        <v>44227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-55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31 a 60 dias</v>
      </c>
      <c r="X1042" s="80" t="str">
        <f t="shared" si="67"/>
        <v>122020</v>
      </c>
      <c r="AA1042"/>
    </row>
    <row r="1043" spans="1:27" x14ac:dyDescent="0.35">
      <c r="A1043" s="56">
        <v>44227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-208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5">
      <c r="A1044" s="56">
        <v>44227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7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5">
      <c r="A1045" s="56">
        <v>44227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96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5">
      <c r="A1046" s="56">
        <v>44227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-24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1 a 30 dias</v>
      </c>
      <c r="X1046" s="80" t="str">
        <f t="shared" si="67"/>
        <v>12021</v>
      </c>
      <c r="AA1046"/>
    </row>
    <row r="1047" spans="1:27" x14ac:dyDescent="0.35">
      <c r="A1047" s="56">
        <v>44227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-55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31 a 60 dias</v>
      </c>
      <c r="X1047" s="80" t="str">
        <f t="shared" si="67"/>
        <v>12021</v>
      </c>
      <c r="AA1047"/>
    </row>
    <row r="1048" spans="1:27" x14ac:dyDescent="0.35">
      <c r="A1048" s="56">
        <v>44227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-146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5">
      <c r="A1049" s="56">
        <v>44227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35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5">
      <c r="A1050" s="56">
        <v>44227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-238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5">
      <c r="A1051" s="56">
        <v>44227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7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5">
      <c r="A1052" s="56">
        <v>44227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35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5">
      <c r="A1053" s="56">
        <v>44227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96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5">
      <c r="A1054" s="56">
        <v>44227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96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5">
      <c r="A1055" s="56">
        <v>44227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35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5">
      <c r="A1056" s="56">
        <v>44227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7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5">
      <c r="A1057" s="56">
        <v>44227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35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5">
      <c r="A1058" s="56">
        <v>44227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-55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31 a 60 dias</v>
      </c>
      <c r="X1058" s="80" t="str">
        <f t="shared" si="67"/>
        <v>122020</v>
      </c>
      <c r="AA1058"/>
    </row>
    <row r="1059" spans="1:27" x14ac:dyDescent="0.35">
      <c r="A1059" s="56">
        <v>44227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-85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61 a 90 dias</v>
      </c>
      <c r="X1059" s="80" t="str">
        <f t="shared" si="67"/>
        <v>112020</v>
      </c>
      <c r="AA1059"/>
    </row>
    <row r="1060" spans="1:27" x14ac:dyDescent="0.35">
      <c r="A1060" s="56">
        <v>44227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-55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31 a 60 dias</v>
      </c>
      <c r="X1060" s="80" t="str">
        <f t="shared" si="67"/>
        <v>12021</v>
      </c>
      <c r="AA1060"/>
    </row>
    <row r="1061" spans="1:27" x14ac:dyDescent="0.35">
      <c r="A1061" s="56">
        <v>44227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-208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5">
      <c r="A1062" s="56">
        <v>44227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-55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31 a 60 dias</v>
      </c>
      <c r="X1062" s="80" t="str">
        <f t="shared" si="67"/>
        <v>12021</v>
      </c>
      <c r="AA1062"/>
    </row>
    <row r="1063" spans="1:27" x14ac:dyDescent="0.35">
      <c r="A1063" s="56">
        <v>44227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66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5">
      <c r="A1064" s="56">
        <v>44227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-55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31 a 60 dias</v>
      </c>
      <c r="X1064" s="80" t="str">
        <f t="shared" si="67"/>
        <v>122020</v>
      </c>
      <c r="AA1064"/>
    </row>
    <row r="1065" spans="1:27" x14ac:dyDescent="0.35">
      <c r="A1065" s="56">
        <v>44227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35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5">
      <c r="A1066" s="56">
        <v>44227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-85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61 a 90 dias</v>
      </c>
      <c r="X1066" s="80" t="str">
        <f t="shared" si="67"/>
        <v>112020</v>
      </c>
      <c r="AA1066"/>
    </row>
    <row r="1067" spans="1:27" x14ac:dyDescent="0.35">
      <c r="A1067" s="56">
        <v>44227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35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5">
      <c r="A1068" s="56">
        <v>44227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7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5">
      <c r="A1069" s="56">
        <v>44227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-55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31 a 60 dias</v>
      </c>
      <c r="X1069" s="80" t="str">
        <f t="shared" si="67"/>
        <v>122020</v>
      </c>
      <c r="AA1069"/>
    </row>
    <row r="1070" spans="1:27" x14ac:dyDescent="0.35">
      <c r="A1070" s="56">
        <v>44227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-55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31 a 60 dias</v>
      </c>
      <c r="X1070" s="80" t="str">
        <f t="shared" si="67"/>
        <v>122020</v>
      </c>
      <c r="AA1070"/>
    </row>
    <row r="1071" spans="1:27" x14ac:dyDescent="0.35">
      <c r="A1071" s="56">
        <v>44227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7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5">
      <c r="A1072" s="56">
        <v>44227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7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5">
      <c r="A1073" s="56">
        <v>44227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-116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91 a 120 dias</v>
      </c>
      <c r="X1073" s="80" t="str">
        <f t="shared" si="67"/>
        <v>112020</v>
      </c>
      <c r="AA1073"/>
    </row>
    <row r="1074" spans="1:27" x14ac:dyDescent="0.35">
      <c r="A1074" s="56">
        <v>44227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96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5">
      <c r="A1075" s="56">
        <v>44227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-55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31 a 60 dias</v>
      </c>
      <c r="X1075" s="80" t="str">
        <f t="shared" si="67"/>
        <v>122020</v>
      </c>
      <c r="AA1075"/>
    </row>
    <row r="1076" spans="1:27" x14ac:dyDescent="0.35">
      <c r="A1076" s="56">
        <v>44227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7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5">
      <c r="A1077" s="56">
        <v>44227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7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5">
      <c r="A1078" s="56">
        <v>44227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-85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61 a 90 dias</v>
      </c>
      <c r="X1078" s="80" t="str">
        <f t="shared" si="67"/>
        <v>112020</v>
      </c>
      <c r="AA1078"/>
    </row>
    <row r="1079" spans="1:27" x14ac:dyDescent="0.35">
      <c r="A1079" s="56">
        <v>44227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7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5">
      <c r="A1080" s="56">
        <v>44227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96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5">
      <c r="A1081" s="56">
        <v>44227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7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5">
      <c r="A1082" s="56">
        <v>44227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-85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61 a 90 dias</v>
      </c>
      <c r="X1082" s="80" t="str">
        <f t="shared" si="67"/>
        <v>112020</v>
      </c>
      <c r="AA1082"/>
    </row>
    <row r="1083" spans="1:27" x14ac:dyDescent="0.35">
      <c r="A1083" s="56">
        <v>44227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-55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31 a 60 dias</v>
      </c>
      <c r="X1083" s="80" t="str">
        <f t="shared" si="67"/>
        <v>12021</v>
      </c>
      <c r="AA1083"/>
    </row>
    <row r="1084" spans="1:27" x14ac:dyDescent="0.35">
      <c r="A1084" s="56">
        <v>44227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-299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5">
      <c r="A1085" s="56">
        <v>44227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-177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5">
      <c r="A1086" s="56">
        <v>44227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-55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31 a 60 dias</v>
      </c>
      <c r="X1086" s="80" t="str">
        <f t="shared" si="67"/>
        <v>12021</v>
      </c>
      <c r="AA1086"/>
    </row>
    <row r="1087" spans="1:27" x14ac:dyDescent="0.35">
      <c r="A1087" s="56">
        <v>44227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-146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5">
      <c r="A1088" s="56">
        <v>44227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7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5">
      <c r="A1089" s="56">
        <v>44227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35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5">
      <c r="A1090" s="56">
        <v>44227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-177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5">
      <c r="A1091" s="56">
        <v>44227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-55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31 a 60 dias</v>
      </c>
      <c r="X1091" s="80" t="str">
        <f t="shared" ref="X1091:X1117" si="71">MONTH(U1091)&amp;YEAR(U1091)</f>
        <v>122020</v>
      </c>
      <c r="AA1091"/>
    </row>
    <row r="1092" spans="1:27" x14ac:dyDescent="0.35">
      <c r="A1092" s="56">
        <v>44227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96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5">
      <c r="A1093" s="56">
        <v>44227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96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5">
      <c r="A1094" s="56">
        <v>44227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35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5">
      <c r="A1095" s="56">
        <v>44227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7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5">
      <c r="A1096" s="56">
        <v>44227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7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5">
      <c r="A1097" s="56">
        <v>44227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35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5">
      <c r="A1098" s="56">
        <v>44227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35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5">
      <c r="A1099" s="56">
        <v>44227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7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5">
      <c r="A1100" s="56">
        <v>44227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-177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5">
      <c r="A1101" s="56">
        <v>44227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96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5">
      <c r="A1102" s="56">
        <v>44227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96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5">
      <c r="A1103" s="56">
        <v>44227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-177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5">
      <c r="A1104" s="56">
        <v>44227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35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5">
      <c r="A1105" s="56">
        <v>44227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-177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5">
      <c r="A1106" s="56">
        <v>44227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-55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31 a 60 dias</v>
      </c>
      <c r="X1106" s="80" t="str">
        <f t="shared" si="71"/>
        <v>42021</v>
      </c>
      <c r="AA1106"/>
    </row>
    <row r="1107" spans="1:27" x14ac:dyDescent="0.35">
      <c r="A1107" s="56">
        <v>44227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7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5">
      <c r="A1108" s="56">
        <v>44227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-55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31 a 60 dias</v>
      </c>
      <c r="X1108" s="80" t="str">
        <f t="shared" si="71"/>
        <v>122020</v>
      </c>
      <c r="AA1108"/>
    </row>
    <row r="1109" spans="1:27" x14ac:dyDescent="0.35">
      <c r="A1109" s="56">
        <v>44227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7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5">
      <c r="A1110" s="56">
        <v>44227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7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5">
      <c r="A1111" s="56">
        <v>44227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96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5">
      <c r="A1112" s="56">
        <v>44227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96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5">
      <c r="A1113" s="56">
        <v>44227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66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5">
      <c r="A1114" s="56">
        <v>44227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-24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1 a 30 dias</v>
      </c>
      <c r="X1114" s="80" t="str">
        <f t="shared" si="71"/>
        <v>12021</v>
      </c>
      <c r="AA1114"/>
    </row>
    <row r="1115" spans="1:27" x14ac:dyDescent="0.35">
      <c r="A1115" s="56">
        <v>44227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7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5">
      <c r="A1116" s="56">
        <v>44227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-24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1 a 30 dias</v>
      </c>
      <c r="X1116" s="80" t="str">
        <f t="shared" si="71"/>
        <v>12021</v>
      </c>
      <c r="AA1116"/>
    </row>
    <row r="1117" spans="1:27" x14ac:dyDescent="0.35">
      <c r="A1117" s="56">
        <v>44227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-24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1 a 30 dias</v>
      </c>
      <c r="X1117" s="80" t="str">
        <f t="shared" si="71"/>
        <v>12021</v>
      </c>
      <c r="AA1117"/>
    </row>
    <row r="1118" spans="1:27" x14ac:dyDescent="0.35">
      <c r="AA1118"/>
    </row>
    <row r="1119" spans="1:27" x14ac:dyDescent="0.35">
      <c r="AA1119"/>
    </row>
    <row r="1120" spans="1:27" x14ac:dyDescent="0.35">
      <c r="AA1120"/>
    </row>
    <row r="1121" spans="27:27" x14ac:dyDescent="0.35">
      <c r="AA1121"/>
    </row>
    <row r="1122" spans="27:27" x14ac:dyDescent="0.35">
      <c r="AA1122"/>
    </row>
    <row r="1123" spans="27:27" x14ac:dyDescent="0.35">
      <c r="AA1123"/>
    </row>
    <row r="1124" spans="27:27" x14ac:dyDescent="0.35">
      <c r="AA1124"/>
    </row>
    <row r="1125" spans="27:27" x14ac:dyDescent="0.35">
      <c r="AA1125"/>
    </row>
    <row r="1126" spans="27:27" x14ac:dyDescent="0.35">
      <c r="AA1126"/>
    </row>
    <row r="1127" spans="27:27" x14ac:dyDescent="0.35">
      <c r="AA1127"/>
    </row>
    <row r="1128" spans="27:27" x14ac:dyDescent="0.35">
      <c r="AA1128"/>
    </row>
    <row r="1129" spans="27:27" x14ac:dyDescent="0.35">
      <c r="AA1129"/>
    </row>
    <row r="1130" spans="27:27" x14ac:dyDescent="0.35">
      <c r="AA1130"/>
    </row>
    <row r="1131" spans="27:27" x14ac:dyDescent="0.35">
      <c r="AA1131"/>
    </row>
    <row r="1132" spans="27:27" x14ac:dyDescent="0.35">
      <c r="AA1132"/>
    </row>
    <row r="1133" spans="27:27" x14ac:dyDescent="0.35">
      <c r="AA1133"/>
    </row>
    <row r="1134" spans="27:27" x14ac:dyDescent="0.35">
      <c r="AA1134"/>
    </row>
    <row r="1135" spans="27:27" x14ac:dyDescent="0.35">
      <c r="AA1135"/>
    </row>
    <row r="1136" spans="27:27" x14ac:dyDescent="0.35">
      <c r="AA1136"/>
    </row>
    <row r="1137" spans="27:27" x14ac:dyDescent="0.35">
      <c r="AA1137"/>
    </row>
    <row r="1138" spans="27:27" x14ac:dyDescent="0.35">
      <c r="AA1138"/>
    </row>
    <row r="1139" spans="27:27" x14ac:dyDescent="0.35">
      <c r="AA1139"/>
    </row>
    <row r="1140" spans="27:27" x14ac:dyDescent="0.35">
      <c r="AA1140"/>
    </row>
    <row r="1141" spans="27:27" x14ac:dyDescent="0.35">
      <c r="AA1141"/>
    </row>
    <row r="1142" spans="27:27" x14ac:dyDescent="0.35">
      <c r="AA1142"/>
    </row>
    <row r="1143" spans="27:27" x14ac:dyDescent="0.35">
      <c r="AA1143"/>
    </row>
    <row r="1144" spans="27:27" x14ac:dyDescent="0.35">
      <c r="AA1144"/>
    </row>
    <row r="1145" spans="27:27" x14ac:dyDescent="0.35">
      <c r="AA1145"/>
    </row>
    <row r="1146" spans="27:27" x14ac:dyDescent="0.35">
      <c r="AA1146"/>
    </row>
    <row r="1147" spans="27:27" x14ac:dyDescent="0.35">
      <c r="AA1147"/>
    </row>
    <row r="1148" spans="27:27" x14ac:dyDescent="0.35">
      <c r="AA1148"/>
    </row>
    <row r="1149" spans="27:27" x14ac:dyDescent="0.35">
      <c r="AA1149"/>
    </row>
    <row r="1150" spans="27:27" x14ac:dyDescent="0.35">
      <c r="AA1150"/>
    </row>
    <row r="1151" spans="27:27" x14ac:dyDescent="0.35">
      <c r="AA1151"/>
    </row>
    <row r="1152" spans="27:27" x14ac:dyDescent="0.35">
      <c r="AA1152"/>
    </row>
    <row r="1153" spans="27:27" x14ac:dyDescent="0.35">
      <c r="AA1153"/>
    </row>
    <row r="1154" spans="27:27" x14ac:dyDescent="0.35">
      <c r="AA1154"/>
    </row>
    <row r="1155" spans="27:27" x14ac:dyDescent="0.35">
      <c r="AA1155"/>
    </row>
    <row r="1156" spans="27:27" x14ac:dyDescent="0.35">
      <c r="AA1156"/>
    </row>
    <row r="1157" spans="27:27" x14ac:dyDescent="0.35">
      <c r="AA1157"/>
    </row>
    <row r="1158" spans="27:27" x14ac:dyDescent="0.35">
      <c r="AA1158"/>
    </row>
    <row r="1159" spans="27:27" x14ac:dyDescent="0.35">
      <c r="AA1159"/>
    </row>
    <row r="1160" spans="27:27" x14ac:dyDescent="0.35">
      <c r="AA1160"/>
    </row>
    <row r="1161" spans="27:27" x14ac:dyDescent="0.35">
      <c r="AA1161"/>
    </row>
    <row r="1162" spans="27:27" x14ac:dyDescent="0.35">
      <c r="AA1162"/>
    </row>
    <row r="1163" spans="27:27" x14ac:dyDescent="0.35">
      <c r="AA1163"/>
    </row>
    <row r="1164" spans="27:27" x14ac:dyDescent="0.35">
      <c r="AA1164"/>
    </row>
    <row r="1165" spans="27:27" x14ac:dyDescent="0.35">
      <c r="AA1165"/>
    </row>
    <row r="1166" spans="27:27" x14ac:dyDescent="0.35">
      <c r="AA1166"/>
    </row>
    <row r="1167" spans="27:27" x14ac:dyDescent="0.35">
      <c r="AA1167"/>
    </row>
    <row r="1168" spans="27:27" x14ac:dyDescent="0.35">
      <c r="AA1168"/>
    </row>
    <row r="1169" spans="27:27" x14ac:dyDescent="0.35">
      <c r="AA1169"/>
    </row>
    <row r="1170" spans="27:27" x14ac:dyDescent="0.35">
      <c r="AA1170"/>
    </row>
    <row r="1171" spans="27:27" x14ac:dyDescent="0.35">
      <c r="AA1171"/>
    </row>
    <row r="1172" spans="27:27" x14ac:dyDescent="0.35">
      <c r="AA1172"/>
    </row>
    <row r="1173" spans="27:27" x14ac:dyDescent="0.35">
      <c r="AA1173"/>
    </row>
    <row r="1174" spans="27:27" x14ac:dyDescent="0.35">
      <c r="AA1174"/>
    </row>
    <row r="1175" spans="27:27" x14ac:dyDescent="0.35">
      <c r="AA1175"/>
    </row>
    <row r="1176" spans="27:27" x14ac:dyDescent="0.35">
      <c r="AA1176"/>
    </row>
    <row r="1177" spans="27:27" x14ac:dyDescent="0.35">
      <c r="AA1177"/>
    </row>
    <row r="1178" spans="27:27" x14ac:dyDescent="0.35">
      <c r="AA1178"/>
    </row>
    <row r="1179" spans="27:27" x14ac:dyDescent="0.35">
      <c r="AA1179"/>
    </row>
    <row r="1180" spans="27:27" x14ac:dyDescent="0.35">
      <c r="AA1180"/>
    </row>
    <row r="1181" spans="27:27" x14ac:dyDescent="0.35">
      <c r="AA1181"/>
    </row>
    <row r="1182" spans="27:27" x14ac:dyDescent="0.35">
      <c r="AA1182"/>
    </row>
    <row r="1183" spans="27:27" x14ac:dyDescent="0.35">
      <c r="AA1183"/>
    </row>
    <row r="1184" spans="27:27" x14ac:dyDescent="0.35">
      <c r="AA1184"/>
    </row>
    <row r="1185" spans="27:27" x14ac:dyDescent="0.35">
      <c r="AA1185"/>
    </row>
    <row r="1186" spans="27:27" x14ac:dyDescent="0.35">
      <c r="AA1186"/>
    </row>
    <row r="1187" spans="27:27" x14ac:dyDescent="0.35">
      <c r="AA1187"/>
    </row>
    <row r="1188" spans="27:27" x14ac:dyDescent="0.3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26" width="8.6328125" style="8"/>
    <col min="27" max="27" width="19.6328125" style="8" bestFit="1" customWidth="1"/>
    <col min="28" max="28" width="23.90625" style="3" bestFit="1" customWidth="1"/>
    <col min="29" max="16384" width="8.6328125" style="8"/>
  </cols>
  <sheetData>
    <row r="1" spans="1:29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5">
      <c r="A2" s="56">
        <v>44255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-144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5">
      <c r="A3" s="56">
        <v>44255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-327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5">
      <c r="A4" s="56">
        <v>44255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-113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91 a 120 dias</v>
      </c>
      <c r="X4" s="80" t="str">
        <f t="shared" si="3"/>
        <v>112020</v>
      </c>
      <c r="Z4"/>
      <c r="AA4" s="8" t="s">
        <v>185</v>
      </c>
      <c r="AB4" s="5">
        <v>299784.24</v>
      </c>
      <c r="AC4"/>
    </row>
    <row r="5" spans="1:29" x14ac:dyDescent="0.35">
      <c r="A5" s="56">
        <v>44255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-236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30374.25</v>
      </c>
      <c r="AC5"/>
    </row>
    <row r="6" spans="1:29" x14ac:dyDescent="0.35">
      <c r="A6" s="56">
        <v>44255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-236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107833.38</v>
      </c>
      <c r="AC6"/>
    </row>
    <row r="7" spans="1:29" x14ac:dyDescent="0.35">
      <c r="A7" s="56">
        <v>44255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-327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5">
      <c r="A8" s="56">
        <v>44255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-387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93050.96</v>
      </c>
      <c r="AC8"/>
    </row>
    <row r="9" spans="1:29" x14ac:dyDescent="0.35">
      <c r="A9" s="56">
        <v>44255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-418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277205.93</v>
      </c>
      <c r="AC9"/>
    </row>
    <row r="10" spans="1:29" x14ac:dyDescent="0.35">
      <c r="A10" s="56">
        <v>44255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-205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92</v>
      </c>
      <c r="AB10" s="5">
        <v>4083.3199999999997</v>
      </c>
      <c r="AC10"/>
    </row>
    <row r="11" spans="1:29" x14ac:dyDescent="0.35">
      <c r="A11" s="56">
        <v>44255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-297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93</v>
      </c>
      <c r="AB11" s="5">
        <v>273122.61</v>
      </c>
      <c r="AC11"/>
    </row>
    <row r="12" spans="1:29" x14ac:dyDescent="0.35">
      <c r="A12" s="56">
        <v>44255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-418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" t="s">
        <v>186</v>
      </c>
      <c r="AB12" s="5">
        <v>36412.58</v>
      </c>
      <c r="AC12"/>
    </row>
    <row r="13" spans="1:29" x14ac:dyDescent="0.35">
      <c r="A13" s="56">
        <v>44255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-297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6" t="s">
        <v>2</v>
      </c>
      <c r="AB13" s="87">
        <v>8871.8000000000011</v>
      </c>
      <c r="AC13"/>
    </row>
    <row r="14" spans="1:29" x14ac:dyDescent="0.35">
      <c r="A14" s="56">
        <v>44255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-144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3</v>
      </c>
      <c r="AB14" s="87">
        <v>13190.77</v>
      </c>
      <c r="AC14"/>
    </row>
    <row r="15" spans="1:29" x14ac:dyDescent="0.35">
      <c r="A15" s="56">
        <v>44255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-52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31 a 60 dias</v>
      </c>
      <c r="X15" s="80" t="str">
        <f t="shared" si="3"/>
        <v>12021</v>
      </c>
      <c r="Z15"/>
      <c r="AA15" s="85" t="s">
        <v>92</v>
      </c>
      <c r="AB15" s="5">
        <v>14350.009999999998</v>
      </c>
      <c r="AC15"/>
    </row>
    <row r="16" spans="1:29" x14ac:dyDescent="0.35">
      <c r="A16" s="56">
        <v>44255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-358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 x14ac:dyDescent="0.35">
      <c r="A17" s="56">
        <v>44255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-327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6" t="s">
        <v>3</v>
      </c>
      <c r="AB17" s="87">
        <v>31982.18</v>
      </c>
      <c r="AC17"/>
    </row>
    <row r="18" spans="1:29" x14ac:dyDescent="0.35">
      <c r="A18" s="56">
        <v>44255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-358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4</v>
      </c>
      <c r="AB18" s="87">
        <v>5280.45</v>
      </c>
      <c r="AC18"/>
    </row>
    <row r="19" spans="1:29" x14ac:dyDescent="0.35">
      <c r="A19" s="56">
        <v>44255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-387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5" t="s">
        <v>92</v>
      </c>
      <c r="AB19" s="5">
        <v>72260.33</v>
      </c>
      <c r="AC19"/>
    </row>
    <row r="20" spans="1:29" x14ac:dyDescent="0.35">
      <c r="A20" s="56">
        <v>44255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68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5" t="s">
        <v>93</v>
      </c>
      <c r="AB20" s="5">
        <v>480219.99000000011</v>
      </c>
    </row>
    <row r="21" spans="1:29" x14ac:dyDescent="0.35">
      <c r="A21" s="56">
        <v>44255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-174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" t="s">
        <v>198</v>
      </c>
      <c r="AB21" s="5">
        <v>688492.89999999991</v>
      </c>
    </row>
    <row r="22" spans="1:29" x14ac:dyDescent="0.35">
      <c r="A22" s="56">
        <v>44255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68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6" t="s">
        <v>2</v>
      </c>
      <c r="AB22" s="87">
        <v>8574.5399999999991</v>
      </c>
    </row>
    <row r="23" spans="1:29" x14ac:dyDescent="0.35">
      <c r="A23" s="56">
        <v>44255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-358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6" t="s">
        <v>3</v>
      </c>
      <c r="AB23" s="87">
        <v>11752</v>
      </c>
    </row>
    <row r="24" spans="1:29" x14ac:dyDescent="0.35">
      <c r="A24" s="56">
        <v>44255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68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4</v>
      </c>
      <c r="AB24" s="87">
        <v>3672.92</v>
      </c>
    </row>
    <row r="25" spans="1:29" x14ac:dyDescent="0.35">
      <c r="A25" s="56">
        <v>44255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-83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61 a 90 dias</v>
      </c>
      <c r="X25" s="80" t="str">
        <f t="shared" si="3"/>
        <v>12021</v>
      </c>
      <c r="AA25" s="85" t="s">
        <v>92</v>
      </c>
      <c r="AB25" s="5">
        <v>65489.229999999996</v>
      </c>
    </row>
    <row r="26" spans="1:29" x14ac:dyDescent="0.35">
      <c r="A26" s="56">
        <v>44255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68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5" t="s">
        <v>93</v>
      </c>
      <c r="AB26" s="5">
        <v>599004.20999999985</v>
      </c>
    </row>
    <row r="27" spans="1:29" x14ac:dyDescent="0.35">
      <c r="A27" s="56">
        <v>44255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-113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91 a 120 dias</v>
      </c>
      <c r="X27" s="80" t="str">
        <f t="shared" si="3"/>
        <v>112020</v>
      </c>
      <c r="AA27" s="8" t="s">
        <v>188</v>
      </c>
      <c r="AB27" s="5">
        <v>628113.90000000014</v>
      </c>
    </row>
    <row r="28" spans="1:29" x14ac:dyDescent="0.35">
      <c r="A28" s="56">
        <v>44255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-297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6" t="s">
        <v>3</v>
      </c>
      <c r="AB28" s="87">
        <v>44552.99</v>
      </c>
    </row>
    <row r="29" spans="1:29" x14ac:dyDescent="0.35">
      <c r="A29" s="56">
        <v>44255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-297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6" t="s">
        <v>4</v>
      </c>
      <c r="AB29" s="87">
        <v>4635.8600000000006</v>
      </c>
    </row>
    <row r="30" spans="1:29" x14ac:dyDescent="0.35">
      <c r="A30" s="56">
        <v>44255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68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5" t="s">
        <v>92</v>
      </c>
      <c r="AB30" s="5">
        <v>48830.79</v>
      </c>
    </row>
    <row r="31" spans="1:29" x14ac:dyDescent="0.35">
      <c r="A31" s="56">
        <v>44255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68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93</v>
      </c>
      <c r="AB31" s="5">
        <v>530094.26000000013</v>
      </c>
    </row>
    <row r="32" spans="1:29" x14ac:dyDescent="0.35">
      <c r="A32" s="56">
        <v>44255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-174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" t="s">
        <v>189</v>
      </c>
      <c r="AB32" s="5">
        <v>379039.34000000014</v>
      </c>
    </row>
    <row r="33" spans="1:28" x14ac:dyDescent="0.35">
      <c r="A33" s="56">
        <v>44255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-174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6" t="s">
        <v>2</v>
      </c>
      <c r="AB33" s="87">
        <v>14315.449999999999</v>
      </c>
    </row>
    <row r="34" spans="1:28" x14ac:dyDescent="0.35">
      <c r="A34" s="56">
        <v>44255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-266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4</v>
      </c>
      <c r="AB34" s="87">
        <v>467.87</v>
      </c>
    </row>
    <row r="35" spans="1:28" x14ac:dyDescent="0.35">
      <c r="A35" s="56">
        <v>44255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-174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7629.39</v>
      </c>
    </row>
    <row r="36" spans="1:28" x14ac:dyDescent="0.35">
      <c r="A36" s="56">
        <v>44255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-83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61 a 90 dias</v>
      </c>
      <c r="X36" s="80" t="str">
        <f t="shared" si="3"/>
        <v>122020</v>
      </c>
      <c r="AA36" s="85" t="s">
        <v>93</v>
      </c>
      <c r="AB36" s="5">
        <v>356626.63000000012</v>
      </c>
    </row>
    <row r="37" spans="1:28" x14ac:dyDescent="0.35">
      <c r="A37" s="56">
        <v>44255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-327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190</v>
      </c>
      <c r="AB37" s="5">
        <v>193748.51000000004</v>
      </c>
    </row>
    <row r="38" spans="1:28" x14ac:dyDescent="0.35">
      <c r="A38" s="56">
        <v>44255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68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454.83</v>
      </c>
    </row>
    <row r="39" spans="1:28" x14ac:dyDescent="0.35">
      <c r="A39" s="56">
        <v>44255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68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8288.2800000000007</v>
      </c>
    </row>
    <row r="40" spans="1:28" x14ac:dyDescent="0.35">
      <c r="A40" s="56">
        <v>44255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-297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5" t="s">
        <v>92</v>
      </c>
      <c r="AB40" s="5">
        <v>29449.879999999997</v>
      </c>
    </row>
    <row r="41" spans="1:28" x14ac:dyDescent="0.35">
      <c r="A41" s="56">
        <v>44255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-144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5" t="s">
        <v>93</v>
      </c>
      <c r="AB41" s="5">
        <v>155555.52000000005</v>
      </c>
    </row>
    <row r="42" spans="1:28" x14ac:dyDescent="0.35">
      <c r="A42" s="56">
        <v>44255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-174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" t="s">
        <v>191</v>
      </c>
      <c r="AB42" s="5">
        <v>891628.97</v>
      </c>
    </row>
    <row r="43" spans="1:28" x14ac:dyDescent="0.35">
      <c r="A43" s="56">
        <v>44255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-297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6" t="s">
        <v>2</v>
      </c>
      <c r="AB43" s="87">
        <v>23605.09</v>
      </c>
    </row>
    <row r="44" spans="1:28" x14ac:dyDescent="0.35">
      <c r="A44" s="56">
        <v>44255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-358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101519.13999999998</v>
      </c>
    </row>
    <row r="45" spans="1:28" x14ac:dyDescent="0.35">
      <c r="A45" s="56">
        <v>44255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-358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14356.4</v>
      </c>
    </row>
    <row r="46" spans="1:28" x14ac:dyDescent="0.35">
      <c r="A46" s="56">
        <v>44255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-205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57002.920000000006</v>
      </c>
    </row>
    <row r="47" spans="1:28" x14ac:dyDescent="0.35">
      <c r="A47" s="56">
        <v>44255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-174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695145.41999999993</v>
      </c>
    </row>
    <row r="48" spans="1:28" x14ac:dyDescent="0.35">
      <c r="A48" s="56">
        <v>44255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-113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91 a 120 dias</v>
      </c>
      <c r="X48" s="80" t="str">
        <f t="shared" si="3"/>
        <v>112020</v>
      </c>
      <c r="AA48" s="8" t="s">
        <v>192</v>
      </c>
      <c r="AB48" s="5">
        <v>488905.49</v>
      </c>
    </row>
    <row r="49" spans="1:28" x14ac:dyDescent="0.35">
      <c r="A49" s="56">
        <v>44255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-83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61 a 90 dias</v>
      </c>
      <c r="X49" s="80" t="str">
        <f t="shared" si="3"/>
        <v>122020</v>
      </c>
      <c r="AA49" s="86" t="s">
        <v>2</v>
      </c>
      <c r="AB49" s="87">
        <v>24177.89</v>
      </c>
    </row>
    <row r="50" spans="1:28" x14ac:dyDescent="0.35">
      <c r="A50" s="56">
        <v>44255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-113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91 a 120 dias</v>
      </c>
      <c r="X50" s="80" t="str">
        <f t="shared" si="3"/>
        <v>112020</v>
      </c>
      <c r="AA50" s="86" t="s">
        <v>3</v>
      </c>
      <c r="AB50" s="87">
        <v>64258.319999999992</v>
      </c>
    </row>
    <row r="51" spans="1:28" x14ac:dyDescent="0.35">
      <c r="A51" s="56">
        <v>44255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-113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91 a 120 dias</v>
      </c>
      <c r="X51" s="80" t="str">
        <f t="shared" si="3"/>
        <v>112020</v>
      </c>
      <c r="AA51" s="86" t="s">
        <v>4</v>
      </c>
      <c r="AB51" s="87">
        <v>5621.0599999999995</v>
      </c>
    </row>
    <row r="52" spans="1:28" x14ac:dyDescent="0.35">
      <c r="A52" s="56">
        <v>44255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-236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92</v>
      </c>
      <c r="AB52" s="5">
        <v>74468.049999999988</v>
      </c>
    </row>
    <row r="53" spans="1:28" x14ac:dyDescent="0.35">
      <c r="A53" s="56">
        <v>44255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-205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5" t="s">
        <v>93</v>
      </c>
      <c r="AB53" s="5">
        <v>320380.17</v>
      </c>
    </row>
    <row r="54" spans="1:28" x14ac:dyDescent="0.35">
      <c r="A54" s="56">
        <v>44255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-144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" t="s">
        <v>193</v>
      </c>
      <c r="AB54" s="5">
        <v>813246.29999999981</v>
      </c>
    </row>
    <row r="55" spans="1:28" x14ac:dyDescent="0.35">
      <c r="A55" s="56">
        <v>44255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-83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61 a 90 dias</v>
      </c>
      <c r="X55" s="80" t="str">
        <f t="shared" si="3"/>
        <v>122020</v>
      </c>
      <c r="AA55" s="86" t="s">
        <v>2</v>
      </c>
      <c r="AB55" s="87">
        <v>3431.71</v>
      </c>
    </row>
    <row r="56" spans="1:28" x14ac:dyDescent="0.35">
      <c r="A56" s="56">
        <v>44255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-205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3</v>
      </c>
      <c r="AB56" s="87">
        <v>165683.95999999996</v>
      </c>
    </row>
    <row r="57" spans="1:28" x14ac:dyDescent="0.35">
      <c r="A57" s="56">
        <v>44255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-327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6" t="s">
        <v>4</v>
      </c>
      <c r="AB57" s="87">
        <v>14690.91</v>
      </c>
    </row>
    <row r="58" spans="1:28" x14ac:dyDescent="0.35">
      <c r="A58" s="56">
        <v>44255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68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92</v>
      </c>
      <c r="AB58" s="5">
        <v>200178.8</v>
      </c>
    </row>
    <row r="59" spans="1:28" x14ac:dyDescent="0.35">
      <c r="A59" s="56">
        <v>44255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68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5" t="s">
        <v>93</v>
      </c>
      <c r="AB59" s="5">
        <v>429260.91999999993</v>
      </c>
    </row>
    <row r="60" spans="1:28" x14ac:dyDescent="0.35">
      <c r="A60" s="56">
        <v>44255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-21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" t="s">
        <v>194</v>
      </c>
      <c r="AB60" s="5">
        <v>1574993.9300000002</v>
      </c>
    </row>
    <row r="61" spans="1:28" x14ac:dyDescent="0.35">
      <c r="A61" s="56">
        <v>44255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-113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91 a 120 dias</v>
      </c>
      <c r="X61" s="80" t="str">
        <f t="shared" si="3"/>
        <v>112020</v>
      </c>
      <c r="AA61" s="86" t="s">
        <v>2</v>
      </c>
      <c r="AB61" s="87">
        <v>35363.130000000005</v>
      </c>
    </row>
    <row r="62" spans="1:28" x14ac:dyDescent="0.35">
      <c r="A62" s="56">
        <v>44255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-236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6" t="s">
        <v>3</v>
      </c>
      <c r="AB62" s="87">
        <v>455767.38</v>
      </c>
    </row>
    <row r="63" spans="1:28" x14ac:dyDescent="0.35">
      <c r="A63" s="56">
        <v>44255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68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6" t="s">
        <v>4</v>
      </c>
      <c r="AB63" s="87">
        <v>59082.459999999992</v>
      </c>
    </row>
    <row r="64" spans="1:28" x14ac:dyDescent="0.35">
      <c r="A64" s="56">
        <v>44255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68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5" t="s">
        <v>92</v>
      </c>
      <c r="AB64" s="5">
        <v>452478.82</v>
      </c>
    </row>
    <row r="65" spans="1:28" x14ac:dyDescent="0.35">
      <c r="A65" s="56">
        <v>44255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-387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5" t="s">
        <v>93</v>
      </c>
      <c r="AB65" s="5">
        <v>572302.14</v>
      </c>
    </row>
    <row r="66" spans="1:28" x14ac:dyDescent="0.35">
      <c r="A66" s="56">
        <v>44255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-144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" t="s">
        <v>195</v>
      </c>
      <c r="AB66" s="5">
        <v>582100.21</v>
      </c>
    </row>
    <row r="67" spans="1:28" x14ac:dyDescent="0.35">
      <c r="A67" s="56">
        <v>44255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-205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6" t="s">
        <v>2</v>
      </c>
      <c r="AB67" s="87">
        <v>17716.509999999998</v>
      </c>
    </row>
    <row r="68" spans="1:28" x14ac:dyDescent="0.35">
      <c r="A68" s="56">
        <v>44255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-327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6" t="s">
        <v>3</v>
      </c>
      <c r="AB68" s="87">
        <v>236469.03000000003</v>
      </c>
    </row>
    <row r="69" spans="1:28" x14ac:dyDescent="0.35">
      <c r="A69" s="56">
        <v>44255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-358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6" t="s">
        <v>4</v>
      </c>
      <c r="AB69" s="87">
        <v>38756.83</v>
      </c>
    </row>
    <row r="70" spans="1:28" x14ac:dyDescent="0.35">
      <c r="A70" s="56">
        <v>44255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-144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5" t="s">
        <v>92</v>
      </c>
      <c r="AB70" s="5">
        <v>170326.65999999997</v>
      </c>
    </row>
    <row r="71" spans="1:28" x14ac:dyDescent="0.35">
      <c r="A71" s="56">
        <v>44255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7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5" t="s">
        <v>93</v>
      </c>
      <c r="AB71" s="5">
        <v>118831.18</v>
      </c>
    </row>
    <row r="72" spans="1:28" x14ac:dyDescent="0.35">
      <c r="A72" s="56">
        <v>44255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-418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" t="s">
        <v>196</v>
      </c>
      <c r="AB72" s="5">
        <v>7443415.25</v>
      </c>
    </row>
    <row r="73" spans="1:28" x14ac:dyDescent="0.35">
      <c r="A73" s="56">
        <v>44255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-387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5">
      <c r="A74" s="56">
        <v>44255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-358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5">
      <c r="A75" s="56">
        <v>44255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-21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5">
      <c r="A76" s="56">
        <v>44255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-297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5">
      <c r="A77" s="56">
        <v>44255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68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5">
      <c r="A78" s="56">
        <v>44255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68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5">
      <c r="A79" s="56">
        <v>44255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-205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5">
      <c r="A80" s="56">
        <v>44255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-387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5">
      <c r="A81" s="56">
        <v>44255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-327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5">
      <c r="A82" s="56">
        <v>44255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38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5">
      <c r="A83" s="56">
        <v>44255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-387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5">
      <c r="A84" s="56">
        <v>44255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-174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5">
      <c r="A85" s="56">
        <v>44255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-205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5">
      <c r="A86" s="56">
        <v>44255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-21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5">
      <c r="A87" s="56">
        <v>44255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-358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5">
      <c r="A88" s="56">
        <v>44255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-83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61 a 90 dias</v>
      </c>
      <c r="X88" s="80" t="str">
        <f t="shared" si="7"/>
        <v>122020</v>
      </c>
      <c r="AA88"/>
    </row>
    <row r="89" spans="1:27" x14ac:dyDescent="0.35">
      <c r="A89" s="56">
        <v>44255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-205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5">
      <c r="A90" s="56">
        <v>44255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68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5">
      <c r="A91" s="56">
        <v>44255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68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5">
      <c r="A92" s="56">
        <v>44255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-358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5">
      <c r="A93" s="56">
        <v>44255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-297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5">
      <c r="A94" s="56">
        <v>44255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-387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5">
      <c r="A95" s="56">
        <v>44255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68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5">
      <c r="A96" s="56">
        <v>44255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38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5">
      <c r="A97" s="56">
        <v>44255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68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5">
      <c r="A98" s="56">
        <v>44255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-83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61 a 90 dias</v>
      </c>
      <c r="X98" s="80" t="str">
        <f t="shared" si="7"/>
        <v>122020</v>
      </c>
      <c r="AA98"/>
    </row>
    <row r="99" spans="1:27" x14ac:dyDescent="0.35">
      <c r="A99" s="56">
        <v>44255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-327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5">
      <c r="A100" s="56">
        <v>44255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68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5">
      <c r="A101" s="56">
        <v>44255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-21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5">
      <c r="A102" s="56">
        <v>44255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-358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5">
      <c r="A103" s="56">
        <v>44255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-297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5">
      <c r="A104" s="56">
        <v>44255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-327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5">
      <c r="A105" s="56">
        <v>44255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-266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5">
      <c r="A106" s="56">
        <v>44255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-418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5">
      <c r="A107" s="56">
        <v>44255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-236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5">
      <c r="A108" s="56">
        <v>44255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-266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5">
      <c r="A109" s="56">
        <v>44255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-236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5">
      <c r="A110" s="56">
        <v>44255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38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5">
      <c r="A111" s="56">
        <v>44255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-358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5">
      <c r="A112" s="56">
        <v>44255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-236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5">
      <c r="A113" s="56">
        <v>44255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-387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5">
      <c r="A114" s="56">
        <v>44255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-297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5">
      <c r="A115" s="56">
        <v>44255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-236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5">
      <c r="A116" s="56">
        <v>44255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-266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5">
      <c r="A117" s="56">
        <v>44255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-297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5">
      <c r="A118" s="56">
        <v>44255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-205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5">
      <c r="A119" s="56">
        <v>44255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-297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5">
      <c r="A120" s="56">
        <v>44255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-297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5">
      <c r="A121" s="56">
        <v>44255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-358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5">
      <c r="A122" s="56">
        <v>44255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-387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5">
      <c r="A123" s="56">
        <v>44255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-449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5">
      <c r="A124" s="56">
        <v>44255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-327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5">
      <c r="A125" s="56">
        <v>44255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-21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5">
      <c r="A126" s="56">
        <v>44255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-266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5">
      <c r="A127" s="56">
        <v>44255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-236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5">
      <c r="A128" s="56">
        <v>44255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-236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5">
      <c r="A129" s="56">
        <v>44255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38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5">
      <c r="A130" s="56">
        <v>44255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-83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61 a 90 dias</v>
      </c>
      <c r="X130" s="80" t="str">
        <f t="shared" si="7"/>
        <v>12021</v>
      </c>
      <c r="AA130"/>
    </row>
    <row r="131" spans="1:27" x14ac:dyDescent="0.35">
      <c r="A131" s="56">
        <v>44255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-327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5">
      <c r="A132" s="56">
        <v>44255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-205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5">
      <c r="A133" s="56">
        <v>44255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68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5">
      <c r="A134" s="56">
        <v>44255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68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5">
      <c r="A135" s="56">
        <v>44255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-205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5">
      <c r="A136" s="56">
        <v>44255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-358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5">
      <c r="A137" s="56">
        <v>44255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-297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5">
      <c r="A138" s="56">
        <v>44255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-327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5">
      <c r="A139" s="56">
        <v>44255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-266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5">
      <c r="A140" s="56">
        <v>44255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-144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5">
      <c r="A141" s="56">
        <v>44255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-236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5">
      <c r="A142" s="56">
        <v>44255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-236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5">
      <c r="A143" s="56">
        <v>44255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-83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61 a 90 dias</v>
      </c>
      <c r="X143" s="80" t="str">
        <f t="shared" si="11"/>
        <v>122020</v>
      </c>
      <c r="AA143"/>
    </row>
    <row r="144" spans="1:27" x14ac:dyDescent="0.35">
      <c r="A144" s="56">
        <v>44255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-297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5">
      <c r="A145" s="56">
        <v>44255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-236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5">
      <c r="A146" s="56">
        <v>44255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-266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5">
      <c r="A147" s="56">
        <v>44255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-174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5">
      <c r="A148" s="56">
        <v>44255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-327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5">
      <c r="A149" s="56">
        <v>44255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68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5">
      <c r="A150" s="56">
        <v>44255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-113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91 a 120 dias</v>
      </c>
      <c r="X150" s="80" t="str">
        <f t="shared" si="11"/>
        <v>112020</v>
      </c>
      <c r="AA150"/>
    </row>
    <row r="151" spans="1:27" x14ac:dyDescent="0.35">
      <c r="A151" s="56">
        <v>44255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-144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5">
      <c r="A152" s="56">
        <v>44255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-205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5">
      <c r="A153" s="56">
        <v>44255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-266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5">
      <c r="A154" s="56">
        <v>44255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-266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5">
      <c r="A155" s="56">
        <v>44255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-327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5">
      <c r="A156" s="56">
        <v>44255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68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5">
      <c r="A157" s="56">
        <v>44255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-327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5">
      <c r="A158" s="56">
        <v>44255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-21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5">
      <c r="A159" s="56">
        <v>44255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-266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5">
      <c r="A160" s="56">
        <v>44255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-236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5">
      <c r="A161" s="56">
        <v>44255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-205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5">
      <c r="A162" s="56">
        <v>44255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-113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91 a 120 dias</v>
      </c>
      <c r="X162" s="80" t="str">
        <f t="shared" si="11"/>
        <v>122020</v>
      </c>
      <c r="AA162"/>
    </row>
    <row r="163" spans="1:27" x14ac:dyDescent="0.35">
      <c r="A163" s="56">
        <v>44255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-144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5">
      <c r="A164" s="56">
        <v>44255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-205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5">
      <c r="A165" s="56">
        <v>44255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68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5">
      <c r="A166" s="56">
        <v>44255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-205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5">
      <c r="A167" s="56">
        <v>44255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-21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5">
      <c r="A168" s="56">
        <v>44255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-387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5">
      <c r="A169" s="56">
        <v>44255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-358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5">
      <c r="A170" s="56">
        <v>44255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-418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5">
      <c r="A171" s="56">
        <v>44255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-266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5">
      <c r="A172" s="56">
        <v>44255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-266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5">
      <c r="A173" s="56">
        <v>44255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68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5">
      <c r="A174" s="56">
        <v>44255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-113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91 a 120 dias</v>
      </c>
      <c r="X174" s="80" t="str">
        <f t="shared" si="11"/>
        <v>112020</v>
      </c>
      <c r="AA174"/>
    </row>
    <row r="175" spans="1:27" x14ac:dyDescent="0.35">
      <c r="A175" s="56">
        <v>44255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-83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61 a 90 dias</v>
      </c>
      <c r="X175" s="80" t="str">
        <f t="shared" si="11"/>
        <v>12021</v>
      </c>
      <c r="AA175"/>
    </row>
    <row r="176" spans="1:27" x14ac:dyDescent="0.35">
      <c r="A176" s="56">
        <v>44255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-83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61 a 90 dias</v>
      </c>
      <c r="X176" s="80" t="str">
        <f t="shared" si="11"/>
        <v>12021</v>
      </c>
      <c r="AA176"/>
    </row>
    <row r="177" spans="1:27" x14ac:dyDescent="0.35">
      <c r="A177" s="56">
        <v>44255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7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5">
      <c r="A178" s="56">
        <v>44255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-387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5">
      <c r="A179" s="56">
        <v>44255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-358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5">
      <c r="A180" s="56">
        <v>44255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-174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5">
      <c r="A181" s="56">
        <v>44255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-327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5">
      <c r="A182" s="56">
        <v>44255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-418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5">
      <c r="A183" s="56">
        <v>44255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-358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5">
      <c r="A184" s="56">
        <v>44255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-83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61 a 90 dias</v>
      </c>
      <c r="X184" s="80" t="str">
        <f t="shared" si="11"/>
        <v>12021</v>
      </c>
      <c r="AA184"/>
    </row>
    <row r="185" spans="1:27" x14ac:dyDescent="0.35">
      <c r="A185" s="56">
        <v>44255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-266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5">
      <c r="A186" s="56">
        <v>44255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7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5">
      <c r="A187" s="56">
        <v>44255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-266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5">
      <c r="A188" s="56">
        <v>44255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-297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5">
      <c r="A189" s="56">
        <v>44255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-144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5">
      <c r="A190" s="56">
        <v>44255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-205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5">
      <c r="A191" s="56">
        <v>44255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-266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5">
      <c r="A192" s="56">
        <v>44255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-144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5">
      <c r="A193" s="56">
        <v>44255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-387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5">
      <c r="A194" s="56">
        <v>44255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-266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5">
      <c r="A195" s="56">
        <v>44255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-297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5">
      <c r="A196" s="56">
        <v>44255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-236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5">
      <c r="A197" s="56">
        <v>44255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-297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5">
      <c r="A198" s="56">
        <v>44255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-297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5">
      <c r="A199" s="56">
        <v>44255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-236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5">
      <c r="A200" s="56">
        <v>44255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-358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5">
      <c r="A201" s="56">
        <v>44255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-21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5">
      <c r="A202" s="56">
        <v>44255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-174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5">
      <c r="A203" s="56">
        <v>44255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-266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5">
      <c r="A204" s="56">
        <v>44255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68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5">
      <c r="A205" s="56">
        <v>44255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-83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61 a 90 dias</v>
      </c>
      <c r="X205" s="80" t="str">
        <f t="shared" si="15"/>
        <v>12021</v>
      </c>
      <c r="AA205"/>
    </row>
    <row r="206" spans="1:27" x14ac:dyDescent="0.35">
      <c r="A206" s="56">
        <v>44255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-21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5">
      <c r="A207" s="56">
        <v>44255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-83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61 a 90 dias</v>
      </c>
      <c r="X207" s="80" t="str">
        <f t="shared" si="15"/>
        <v>12021</v>
      </c>
      <c r="AA207"/>
    </row>
    <row r="208" spans="1:27" x14ac:dyDescent="0.35">
      <c r="A208" s="56">
        <v>44255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-113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91 a 120 dias</v>
      </c>
      <c r="X208" s="80" t="str">
        <f t="shared" si="15"/>
        <v>112020</v>
      </c>
      <c r="AA208"/>
    </row>
    <row r="209" spans="1:27" x14ac:dyDescent="0.35">
      <c r="A209" s="56">
        <v>44255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99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5">
      <c r="A210" s="56">
        <v>44255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-174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5">
      <c r="A211" s="56">
        <v>44255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-174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5">
      <c r="A212" s="56">
        <v>44255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-358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5">
      <c r="A213" s="56">
        <v>44255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-387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5">
      <c r="A214" s="56">
        <v>44255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-266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5">
      <c r="A215" s="56">
        <v>44255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-297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5">
      <c r="A216" s="56">
        <v>44255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-83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61 a 90 dias</v>
      </c>
      <c r="X216" s="80" t="str">
        <f t="shared" si="15"/>
        <v>12021</v>
      </c>
      <c r="AA216"/>
    </row>
    <row r="217" spans="1:27" x14ac:dyDescent="0.35">
      <c r="A217" s="56">
        <v>44255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-113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91 a 120 dias</v>
      </c>
      <c r="X217" s="80" t="str">
        <f t="shared" si="15"/>
        <v>112020</v>
      </c>
      <c r="AA217"/>
    </row>
    <row r="218" spans="1:27" x14ac:dyDescent="0.35">
      <c r="A218" s="56">
        <v>44255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38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5">
      <c r="A219" s="56">
        <v>44255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-236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5">
      <c r="A220" s="56">
        <v>44255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-205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5">
      <c r="A221" s="56">
        <v>44255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-418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5">
      <c r="A222" s="56">
        <v>44255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-236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5">
      <c r="A223" s="56">
        <v>44255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68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5">
      <c r="A224" s="56">
        <v>44255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-266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5">
      <c r="A225" s="56">
        <v>44255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7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5">
      <c r="A226" s="56">
        <v>44255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-52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31 a 60 dias</v>
      </c>
      <c r="X226" s="80" t="str">
        <f t="shared" si="15"/>
        <v>12021</v>
      </c>
      <c r="AA226"/>
    </row>
    <row r="227" spans="1:27" x14ac:dyDescent="0.35">
      <c r="A227" s="56">
        <v>44255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-387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5">
      <c r="A228" s="56">
        <v>44255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-144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5">
      <c r="A229" s="56">
        <v>44255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-297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5">
      <c r="A230" s="56">
        <v>44255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-297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5">
      <c r="A231" s="56">
        <v>44255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-266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5">
      <c r="A232" s="56">
        <v>44255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-266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5">
      <c r="A233" s="56">
        <v>44255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68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5">
      <c r="A234" s="56">
        <v>44255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-387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5">
      <c r="A235" s="56">
        <v>44255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-297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5">
      <c r="A236" s="56">
        <v>44255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-387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5">
      <c r="A237" s="56">
        <v>44255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-327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5">
      <c r="A238" s="56">
        <v>44255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-113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91 a 120 dias</v>
      </c>
      <c r="X238" s="80" t="str">
        <f t="shared" si="15"/>
        <v>22021</v>
      </c>
      <c r="AA238"/>
    </row>
    <row r="239" spans="1:27" x14ac:dyDescent="0.35">
      <c r="A239" s="56">
        <v>44255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-297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5">
      <c r="A240" s="56">
        <v>44255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-358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5">
      <c r="A241" s="56">
        <v>44255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-83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61 a 90 dias</v>
      </c>
      <c r="X241" s="80" t="str">
        <f t="shared" si="15"/>
        <v>122020</v>
      </c>
      <c r="AA241"/>
    </row>
    <row r="242" spans="1:27" x14ac:dyDescent="0.35">
      <c r="A242" s="56">
        <v>44255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-327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5">
      <c r="A243" s="56">
        <v>44255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-236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5">
      <c r="A244" s="56">
        <v>44255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-205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5">
      <c r="A245" s="56">
        <v>44255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-297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5">
      <c r="A246" s="56">
        <v>44255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-387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5">
      <c r="A247" s="56">
        <v>44255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-387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5">
      <c r="A248" s="56">
        <v>44255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68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5">
      <c r="A249" s="56">
        <v>44255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-174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5">
      <c r="A250" s="56">
        <v>44255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-387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5">
      <c r="A251" s="56">
        <v>44255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-144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5">
      <c r="A252" s="56">
        <v>44255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-327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5">
      <c r="A253" s="56">
        <v>44255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-266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5">
      <c r="A254" s="56">
        <v>44255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-83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61 a 90 dias</v>
      </c>
      <c r="X254" s="80" t="str">
        <f t="shared" si="15"/>
        <v>122020</v>
      </c>
      <c r="AA254"/>
    </row>
    <row r="255" spans="1:27" x14ac:dyDescent="0.35">
      <c r="A255" s="56">
        <v>44255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68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5">
      <c r="A256" s="56">
        <v>44255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-236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5">
      <c r="A257" s="56">
        <v>44255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68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5">
      <c r="A258" s="56">
        <v>44255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68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5">
      <c r="A259" s="56">
        <v>44255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-174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5">
      <c r="A260" s="56">
        <v>44255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-83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61 a 90 dias</v>
      </c>
      <c r="X260" s="80" t="str">
        <f t="shared" si="19"/>
        <v>122020</v>
      </c>
      <c r="AA260"/>
    </row>
    <row r="261" spans="1:27" x14ac:dyDescent="0.35">
      <c r="A261" s="56">
        <v>44255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-83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61 a 90 dias</v>
      </c>
      <c r="X261" s="80" t="str">
        <f t="shared" si="19"/>
        <v>122020</v>
      </c>
      <c r="AA261"/>
    </row>
    <row r="262" spans="1:27" x14ac:dyDescent="0.35">
      <c r="A262" s="56">
        <v>44255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68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5">
      <c r="A263" s="56">
        <v>44255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-174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5">
      <c r="A264" s="56">
        <v>44255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-113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91 a 120 dias</v>
      </c>
      <c r="X264" s="80" t="str">
        <f t="shared" si="19"/>
        <v>112020</v>
      </c>
      <c r="AA264"/>
    </row>
    <row r="265" spans="1:27" x14ac:dyDescent="0.35">
      <c r="A265" s="56">
        <v>44255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-297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5">
      <c r="A266" s="56">
        <v>44255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-358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5">
      <c r="A267" s="56">
        <v>44255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-418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5">
      <c r="A268" s="56">
        <v>44255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-236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5">
      <c r="A269" s="56">
        <v>44255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-358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5">
      <c r="A270" s="56">
        <v>44255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-205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5">
      <c r="A271" s="56">
        <v>44255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-358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5">
      <c r="A272" s="56">
        <v>44255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-83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61 a 90 dias</v>
      </c>
      <c r="X272" s="80" t="str">
        <f t="shared" si="19"/>
        <v>12021</v>
      </c>
      <c r="AA272"/>
    </row>
    <row r="273" spans="1:27" x14ac:dyDescent="0.35">
      <c r="A273" s="56">
        <v>44255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-205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5">
      <c r="A274" s="56">
        <v>44255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-52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31 a 60 dias</v>
      </c>
      <c r="X274" s="80" t="str">
        <f t="shared" si="19"/>
        <v>12021</v>
      </c>
      <c r="AA274"/>
    </row>
    <row r="275" spans="1:27" x14ac:dyDescent="0.35">
      <c r="A275" s="56">
        <v>44255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-83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61 a 90 dias</v>
      </c>
      <c r="X275" s="80" t="str">
        <f t="shared" si="19"/>
        <v>12021</v>
      </c>
      <c r="AA275"/>
    </row>
    <row r="276" spans="1:27" x14ac:dyDescent="0.35">
      <c r="A276" s="56">
        <v>44255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-266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5">
      <c r="A277" s="56">
        <v>44255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-113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91 a 120 dias</v>
      </c>
      <c r="X277" s="80" t="str">
        <f t="shared" si="19"/>
        <v>112020</v>
      </c>
      <c r="AA277"/>
    </row>
    <row r="278" spans="1:27" x14ac:dyDescent="0.35">
      <c r="A278" s="56">
        <v>44255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-387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5">
      <c r="A279" s="56">
        <v>44255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-21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5">
      <c r="A280" s="56">
        <v>44255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68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5">
      <c r="A281" s="56">
        <v>44255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-358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5">
      <c r="A282" s="56">
        <v>44255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-327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5">
      <c r="A283" s="56">
        <v>44255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-21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5">
      <c r="A284" s="56">
        <v>44255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-418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5">
      <c r="A285" s="56">
        <v>44255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-387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5">
      <c r="A286" s="56">
        <v>44255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-358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5">
      <c r="A287" s="56">
        <v>44255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7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5">
      <c r="A288" s="56">
        <v>44255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-236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5">
      <c r="A289" s="56">
        <v>44255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-21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5">
      <c r="A290" s="56">
        <v>44255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-387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5">
      <c r="A291" s="56">
        <v>44255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-266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5">
      <c r="A292" s="56">
        <v>44255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-113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91 a 120 dias</v>
      </c>
      <c r="X292" s="80" t="str">
        <f t="shared" si="19"/>
        <v>112020</v>
      </c>
      <c r="AA292"/>
    </row>
    <row r="293" spans="1:27" x14ac:dyDescent="0.35">
      <c r="A293" s="56">
        <v>44255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-144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5">
      <c r="A294" s="56">
        <v>44255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-236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5">
      <c r="A295" s="56">
        <v>44255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-113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91 a 120 dias</v>
      </c>
      <c r="X295" s="80" t="str">
        <f t="shared" si="19"/>
        <v>112020</v>
      </c>
      <c r="AA295"/>
    </row>
    <row r="296" spans="1:27" x14ac:dyDescent="0.35">
      <c r="A296" s="56">
        <v>44255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-144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5">
      <c r="A297" s="56">
        <v>44255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-387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5">
      <c r="A298" s="56">
        <v>44255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-205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5">
      <c r="A299" s="56">
        <v>44255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-297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5">
      <c r="A300" s="56">
        <v>44255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-266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5">
      <c r="A301" s="56">
        <v>44255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-205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5">
      <c r="A302" s="56">
        <v>44255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-113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91 a 120 dias</v>
      </c>
      <c r="X302" s="80" t="str">
        <f t="shared" si="19"/>
        <v>122020</v>
      </c>
      <c r="AA302"/>
    </row>
    <row r="303" spans="1:27" x14ac:dyDescent="0.35">
      <c r="A303" s="56">
        <v>44255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-174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5">
      <c r="A304" s="56">
        <v>44255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-266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5">
      <c r="A305" s="56">
        <v>44255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68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5">
      <c r="A306" s="56">
        <v>44255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-236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5">
      <c r="A307" s="56">
        <v>44255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-297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5">
      <c r="A308" s="56">
        <v>44255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-236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5">
      <c r="A309" s="56">
        <v>44255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68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5">
      <c r="A310" s="56">
        <v>44255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7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5">
      <c r="A311" s="56">
        <v>44255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-236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5">
      <c r="A312" s="56">
        <v>44255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-174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5">
      <c r="A313" s="56">
        <v>44255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-52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31 a 60 dias</v>
      </c>
      <c r="X313" s="80" t="str">
        <f t="shared" si="19"/>
        <v>12021</v>
      </c>
      <c r="AA313"/>
    </row>
    <row r="314" spans="1:27" x14ac:dyDescent="0.35">
      <c r="A314" s="56">
        <v>44255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-83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61 a 90 dias</v>
      </c>
      <c r="X314" s="80" t="str">
        <f t="shared" si="19"/>
        <v>122020</v>
      </c>
      <c r="AA314"/>
    </row>
    <row r="315" spans="1:27" x14ac:dyDescent="0.35">
      <c r="A315" s="56">
        <v>44255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68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5">
      <c r="A316" s="56">
        <v>44255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68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5">
      <c r="A317" s="56">
        <v>44255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-174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5">
      <c r="A318" s="56">
        <v>44255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38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5">
      <c r="A319" s="56">
        <v>44255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-21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5">
      <c r="A320" s="56">
        <v>44255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-266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5">
      <c r="A321" s="56">
        <v>44255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-205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5">
      <c r="A322" s="56">
        <v>44255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-21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5">
      <c r="A323" s="56">
        <v>44255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-83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61 a 90 dias</v>
      </c>
      <c r="X323" s="80" t="str">
        <f t="shared" ref="X323:X386" si="23">MONTH(U323)&amp;YEAR(U323)</f>
        <v>122020</v>
      </c>
      <c r="AA323"/>
    </row>
    <row r="324" spans="1:27" x14ac:dyDescent="0.35">
      <c r="A324" s="56">
        <v>44255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-205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5">
      <c r="A325" s="56">
        <v>44255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-174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5">
      <c r="A326" s="56">
        <v>44255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-113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91 a 120 dias</v>
      </c>
      <c r="X326" s="80" t="str">
        <f t="shared" si="23"/>
        <v>112020</v>
      </c>
      <c r="AA326"/>
    </row>
    <row r="327" spans="1:27" x14ac:dyDescent="0.35">
      <c r="A327" s="56">
        <v>44255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-21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5">
      <c r="A328" s="56">
        <v>44255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7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5">
      <c r="A329" s="56">
        <v>44255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7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5">
      <c r="A330" s="56">
        <v>44255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-21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5">
      <c r="A331" s="56">
        <v>44255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-83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61 a 90 dias</v>
      </c>
      <c r="X331" s="80" t="str">
        <f t="shared" si="23"/>
        <v>12021</v>
      </c>
      <c r="AA331"/>
    </row>
    <row r="332" spans="1:27" x14ac:dyDescent="0.35">
      <c r="A332" s="56">
        <v>44255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7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5">
      <c r="A333" s="56">
        <v>44255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38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5">
      <c r="A334" s="56">
        <v>44255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-205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5">
      <c r="A335" s="56">
        <v>44255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7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5">
      <c r="A336" s="56">
        <v>44255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-21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5">
      <c r="A337" s="56">
        <v>44255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-21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5">
      <c r="A338" s="56">
        <v>44255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-83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61 a 90 dias</v>
      </c>
      <c r="X338" s="80" t="str">
        <f t="shared" si="23"/>
        <v>42021</v>
      </c>
      <c r="AA338"/>
    </row>
    <row r="339" spans="1:27" x14ac:dyDescent="0.35">
      <c r="A339" s="56">
        <v>44255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-174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5">
      <c r="A340" s="56">
        <v>44255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-21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5">
      <c r="A341" s="56">
        <v>44255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7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5">
      <c r="A342" s="56">
        <v>44255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-83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61 a 90 dias</v>
      </c>
      <c r="X342" s="80" t="str">
        <f t="shared" si="23"/>
        <v>122020</v>
      </c>
      <c r="AA342"/>
    </row>
    <row r="343" spans="1:27" x14ac:dyDescent="0.35">
      <c r="A343" s="56">
        <v>44255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-21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5">
      <c r="A344" s="56">
        <v>44255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7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5">
      <c r="A345" s="56">
        <v>44255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-174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5">
      <c r="A346" s="56">
        <v>44255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7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5">
      <c r="A347" s="56">
        <v>44255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-174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5">
      <c r="A348" s="56">
        <v>44255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68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5">
      <c r="A349" s="56">
        <v>44255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68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5">
      <c r="A350" s="56">
        <v>44255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7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5">
      <c r="A351" s="56">
        <v>44255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-174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5">
      <c r="A352" s="56">
        <v>44255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68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5">
      <c r="A353" s="56">
        <v>44255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68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5">
      <c r="A354" s="56">
        <v>44255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68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5">
      <c r="A355" s="56">
        <v>44255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7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5">
      <c r="A356" s="56">
        <v>44255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99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5">
      <c r="A357" s="56">
        <v>44255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38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5">
      <c r="A358" s="56">
        <v>44255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68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5">
      <c r="A359" s="56">
        <v>44255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-113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91 a 120 dias</v>
      </c>
      <c r="X359" s="80" t="str">
        <f t="shared" si="23"/>
        <v>112020</v>
      </c>
      <c r="AA359"/>
    </row>
    <row r="360" spans="1:27" x14ac:dyDescent="0.35">
      <c r="A360" s="56">
        <v>44255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-83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61 a 90 dias</v>
      </c>
      <c r="X360" s="80" t="str">
        <f t="shared" si="23"/>
        <v>122020</v>
      </c>
      <c r="AA360"/>
    </row>
    <row r="361" spans="1:27" x14ac:dyDescent="0.35">
      <c r="A361" s="56">
        <v>44255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-21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5">
      <c r="A362" s="56">
        <v>44255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-236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5">
      <c r="A363" s="56">
        <v>44255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68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5">
      <c r="A364" s="56">
        <v>44255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-205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5">
      <c r="A365" s="56">
        <v>44255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-21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5">
      <c r="A366" s="56">
        <v>44255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-144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5">
      <c r="A367" s="56">
        <v>44255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-174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5">
      <c r="A368" s="56">
        <v>44255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7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5">
      <c r="A369" s="56">
        <v>44255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-83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61 a 90 dias</v>
      </c>
      <c r="X369" s="80" t="str">
        <f t="shared" si="23"/>
        <v>122020</v>
      </c>
      <c r="AA369"/>
    </row>
    <row r="370" spans="1:27" x14ac:dyDescent="0.35">
      <c r="A370" s="56">
        <v>44255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68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5">
      <c r="A371" s="56">
        <v>44255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-52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31 a 60 dias</v>
      </c>
      <c r="X371" s="80" t="str">
        <f t="shared" si="23"/>
        <v>12021</v>
      </c>
      <c r="AA371"/>
    </row>
    <row r="372" spans="1:27" x14ac:dyDescent="0.35">
      <c r="A372" s="56">
        <v>44255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-21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5">
      <c r="A373" s="56">
        <v>44255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-144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5">
      <c r="A374" s="56">
        <v>44255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-52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31 a 60 dias</v>
      </c>
      <c r="X374" s="80" t="str">
        <f t="shared" si="23"/>
        <v>12021</v>
      </c>
      <c r="AA374"/>
    </row>
    <row r="375" spans="1:27" x14ac:dyDescent="0.35">
      <c r="A375" s="56">
        <v>44255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38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5">
      <c r="A376" s="56">
        <v>44255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-52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31 a 60 dias</v>
      </c>
      <c r="X376" s="80" t="str">
        <f t="shared" si="23"/>
        <v>12021</v>
      </c>
      <c r="AA376"/>
    </row>
    <row r="377" spans="1:27" x14ac:dyDescent="0.35">
      <c r="A377" s="56">
        <v>44255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68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5">
      <c r="A378" s="56">
        <v>44255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-83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61 a 90 dias</v>
      </c>
      <c r="X378" s="80" t="str">
        <f t="shared" si="23"/>
        <v>122020</v>
      </c>
      <c r="AA378"/>
    </row>
    <row r="379" spans="1:27" x14ac:dyDescent="0.35">
      <c r="A379" s="56">
        <v>44255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-205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5">
      <c r="A380" s="56">
        <v>44255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38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5">
      <c r="A381" s="56">
        <v>44255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68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5">
      <c r="A382" s="56">
        <v>44255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68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5">
      <c r="A383" s="56">
        <v>44255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68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5">
      <c r="A384" s="56">
        <v>44255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7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5">
      <c r="A385" s="56">
        <v>44255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-144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5">
      <c r="A386" s="56">
        <v>44255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-21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5">
      <c r="A387" s="56">
        <v>44255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68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5">
      <c r="A388" s="56">
        <v>44255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68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5">
      <c r="A389" s="56">
        <v>44255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-113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91 a 120 dias</v>
      </c>
      <c r="X389" s="80" t="str">
        <f t="shared" si="27"/>
        <v>112020</v>
      </c>
      <c r="AA389"/>
    </row>
    <row r="390" spans="1:27" x14ac:dyDescent="0.35">
      <c r="A390" s="56">
        <v>44255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-205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5">
      <c r="A391" s="56">
        <v>44255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68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5">
      <c r="A392" s="56">
        <v>44255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7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5">
      <c r="A393" s="56">
        <v>44255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7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5">
      <c r="A394" s="56">
        <v>44255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68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5">
      <c r="A395" s="56">
        <v>44255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-144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5">
      <c r="A396" s="56">
        <v>44255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-83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61 a 90 dias</v>
      </c>
      <c r="X396" s="80" t="str">
        <f t="shared" si="27"/>
        <v>12021</v>
      </c>
      <c r="AA396"/>
    </row>
    <row r="397" spans="1:27" x14ac:dyDescent="0.35">
      <c r="A397" s="56">
        <v>44255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-83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61 a 90 dias</v>
      </c>
      <c r="X397" s="80" t="str">
        <f t="shared" si="27"/>
        <v>22021</v>
      </c>
      <c r="AA397"/>
    </row>
    <row r="398" spans="1:27" x14ac:dyDescent="0.35">
      <c r="A398" s="56">
        <v>44255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-83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61 a 90 dias</v>
      </c>
      <c r="X398" s="80" t="str">
        <f t="shared" si="27"/>
        <v>12021</v>
      </c>
      <c r="AA398"/>
    </row>
    <row r="399" spans="1:27" x14ac:dyDescent="0.35">
      <c r="A399" s="56">
        <v>44255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-174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5">
      <c r="A400" s="56">
        <v>44255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-83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61 a 90 dias</v>
      </c>
      <c r="X400" s="80" t="str">
        <f t="shared" si="27"/>
        <v>12021</v>
      </c>
      <c r="AA400"/>
    </row>
    <row r="401" spans="1:27" x14ac:dyDescent="0.35">
      <c r="A401" s="56">
        <v>44255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-144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5">
      <c r="A402" s="56">
        <v>44255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68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5">
      <c r="A403" s="56">
        <v>44255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-83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61 a 90 dias</v>
      </c>
      <c r="X403" s="80" t="str">
        <f t="shared" si="27"/>
        <v>12021</v>
      </c>
      <c r="AA403"/>
    </row>
    <row r="404" spans="1:27" x14ac:dyDescent="0.35">
      <c r="A404" s="56">
        <v>44255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99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5">
      <c r="A405" s="56">
        <v>44255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-52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31 a 60 dias</v>
      </c>
      <c r="X405" s="80" t="str">
        <f t="shared" si="27"/>
        <v>12021</v>
      </c>
      <c r="AA405"/>
    </row>
    <row r="406" spans="1:27" x14ac:dyDescent="0.35">
      <c r="A406" s="56">
        <v>44255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-113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91 a 120 dias</v>
      </c>
      <c r="X406" s="80" t="str">
        <f t="shared" si="27"/>
        <v>112020</v>
      </c>
      <c r="AA406"/>
    </row>
    <row r="407" spans="1:27" x14ac:dyDescent="0.35">
      <c r="A407" s="56">
        <v>44255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-113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91 a 120 dias</v>
      </c>
      <c r="X407" s="80" t="str">
        <f t="shared" si="27"/>
        <v>112020</v>
      </c>
      <c r="AA407"/>
    </row>
    <row r="408" spans="1:27" x14ac:dyDescent="0.35">
      <c r="A408" s="56">
        <v>44255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-21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5">
      <c r="A409" s="56">
        <v>44255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68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5">
      <c r="A410" s="56">
        <v>44255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7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5">
      <c r="A411" s="56">
        <v>44255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-21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5">
      <c r="A412" s="56">
        <v>44255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68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5">
      <c r="A413" s="56">
        <v>44255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-21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5">
      <c r="A414" s="56">
        <v>44255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-83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61 a 90 dias</v>
      </c>
      <c r="X414" s="80" t="str">
        <f t="shared" si="27"/>
        <v>122020</v>
      </c>
      <c r="AA414"/>
    </row>
    <row r="415" spans="1:27" x14ac:dyDescent="0.35">
      <c r="A415" s="56">
        <v>44255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68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5">
      <c r="A416" s="56">
        <v>44255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-21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5">
      <c r="A417" s="56">
        <v>44255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68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5">
      <c r="A418" s="56">
        <v>44255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-83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61 a 90 dias</v>
      </c>
      <c r="X418" s="80" t="str">
        <f t="shared" si="27"/>
        <v>12021</v>
      </c>
      <c r="AA418"/>
    </row>
    <row r="419" spans="1:27" x14ac:dyDescent="0.35">
      <c r="A419" s="56">
        <v>44255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-205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5">
      <c r="A420" s="56">
        <v>44255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-174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5">
      <c r="A421" s="56">
        <v>44255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-174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5">
      <c r="A422" s="56">
        <v>44255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-21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5">
      <c r="A423" s="56">
        <v>44255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-205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5">
      <c r="A424" s="56">
        <v>44255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-21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5">
      <c r="A425" s="56">
        <v>44255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-236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5">
      <c r="A426" s="56">
        <v>44255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68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5">
      <c r="A427" s="56">
        <v>44255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-83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61 a 90 dias</v>
      </c>
      <c r="X427" s="80" t="str">
        <f t="shared" si="27"/>
        <v>122020</v>
      </c>
      <c r="AA427"/>
    </row>
    <row r="428" spans="1:27" x14ac:dyDescent="0.35">
      <c r="A428" s="56">
        <v>44255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68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5">
      <c r="A429" s="56">
        <v>44255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7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5">
      <c r="A430" s="56">
        <v>44255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-144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5">
      <c r="A431" s="56">
        <v>44255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38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5">
      <c r="A432" s="56">
        <v>44255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-83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61 a 90 dias</v>
      </c>
      <c r="X432" s="80" t="str">
        <f t="shared" si="27"/>
        <v>122020</v>
      </c>
      <c r="AA432"/>
    </row>
    <row r="433" spans="1:27" x14ac:dyDescent="0.35">
      <c r="A433" s="56">
        <v>44255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-266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5">
      <c r="A434" s="56">
        <v>44255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-266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5">
      <c r="A435" s="56">
        <v>44255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7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5">
      <c r="A436" s="56">
        <v>44255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7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5">
      <c r="A437" s="56">
        <v>44255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-21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5">
      <c r="A438" s="56">
        <v>44255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-174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5">
      <c r="A439" s="56">
        <v>44255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68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5">
      <c r="A440" s="56">
        <v>44255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7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5">
      <c r="A441" s="56">
        <v>44255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7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5">
      <c r="A442" s="56">
        <v>44255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-21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5">
      <c r="A443" s="56">
        <v>44255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-205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5">
      <c r="A444" s="56">
        <v>44255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-236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5">
      <c r="A445" s="56">
        <v>44255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-113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91 a 120 dias</v>
      </c>
      <c r="X445" s="80" t="str">
        <f t="shared" si="27"/>
        <v>112020</v>
      </c>
      <c r="AA445"/>
    </row>
    <row r="446" spans="1:27" x14ac:dyDescent="0.35">
      <c r="A446" s="56">
        <v>44255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38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5">
      <c r="A447" s="56">
        <v>44255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68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5">
      <c r="A448" s="56">
        <v>44255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-21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5">
      <c r="A449" s="56">
        <v>44255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7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5">
      <c r="A450" s="56">
        <v>44255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68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5">
      <c r="A451" s="56">
        <v>44255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-113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91 a 120 dias</v>
      </c>
      <c r="X451" s="80" t="str">
        <f t="shared" ref="X451:X514" si="31">MONTH(U451)&amp;YEAR(U451)</f>
        <v>112020</v>
      </c>
      <c r="AA451"/>
    </row>
    <row r="452" spans="1:27" x14ac:dyDescent="0.35">
      <c r="A452" s="56">
        <v>44255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68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5">
      <c r="A453" s="56">
        <v>44255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-266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5">
      <c r="A454" s="56">
        <v>44255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68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5">
      <c r="A455" s="56">
        <v>44255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-83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61 a 90 dias</v>
      </c>
      <c r="X455" s="80" t="str">
        <f t="shared" si="31"/>
        <v>122020</v>
      </c>
      <c r="AA455"/>
    </row>
    <row r="456" spans="1:27" x14ac:dyDescent="0.35">
      <c r="A456" s="56">
        <v>44255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-266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5">
      <c r="A457" s="56">
        <v>44255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-21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5">
      <c r="A458" s="56">
        <v>44255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-174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5">
      <c r="A459" s="56">
        <v>44255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-144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5">
      <c r="A460" s="56">
        <v>44255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7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5">
      <c r="A461" s="56">
        <v>44255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-83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61 a 90 dias</v>
      </c>
      <c r="X461" s="80" t="str">
        <f t="shared" si="31"/>
        <v>122020</v>
      </c>
      <c r="AA461"/>
    </row>
    <row r="462" spans="1:27" x14ac:dyDescent="0.35">
      <c r="A462" s="56">
        <v>44255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-83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61 a 90 dias</v>
      </c>
      <c r="X462" s="80" t="str">
        <f t="shared" si="31"/>
        <v>12021</v>
      </c>
      <c r="AA462"/>
    </row>
    <row r="463" spans="1:27" x14ac:dyDescent="0.35">
      <c r="A463" s="56">
        <v>44255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68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5">
      <c r="A464" s="56">
        <v>44255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-113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91 a 120 dias</v>
      </c>
      <c r="X464" s="80" t="str">
        <f t="shared" si="31"/>
        <v>112020</v>
      </c>
      <c r="AA464"/>
    </row>
    <row r="465" spans="1:27" x14ac:dyDescent="0.35">
      <c r="A465" s="56">
        <v>44255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-52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31 a 60 dias</v>
      </c>
      <c r="X465" s="80" t="str">
        <f t="shared" si="31"/>
        <v>22021</v>
      </c>
      <c r="AA465"/>
    </row>
    <row r="466" spans="1:27" x14ac:dyDescent="0.35">
      <c r="A466" s="56">
        <v>44255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-83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61 a 90 dias</v>
      </c>
      <c r="X466" s="80" t="str">
        <f t="shared" si="31"/>
        <v>122020</v>
      </c>
      <c r="AA466"/>
    </row>
    <row r="467" spans="1:27" x14ac:dyDescent="0.35">
      <c r="A467" s="56">
        <v>44255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-113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91 a 120 dias</v>
      </c>
      <c r="X467" s="80" t="str">
        <f t="shared" si="31"/>
        <v>112020</v>
      </c>
      <c r="AA467"/>
    </row>
    <row r="468" spans="1:27" x14ac:dyDescent="0.35">
      <c r="A468" s="56">
        <v>44255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-83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61 a 90 dias</v>
      </c>
      <c r="X468" s="80" t="str">
        <f t="shared" si="31"/>
        <v>122020</v>
      </c>
      <c r="AA468"/>
    </row>
    <row r="469" spans="1:27" x14ac:dyDescent="0.35">
      <c r="A469" s="56">
        <v>44255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-205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5">
      <c r="A470" s="56">
        <v>44255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-205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5">
      <c r="A471" s="56">
        <v>44255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68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5">
      <c r="A472" s="56">
        <v>44255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7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5">
      <c r="A473" s="56">
        <v>44255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-144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5">
      <c r="A474" s="56">
        <v>44255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-21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5">
      <c r="A475" s="56">
        <v>44255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-83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61 a 90 dias</v>
      </c>
      <c r="X475" s="80" t="str">
        <f t="shared" si="31"/>
        <v>122020</v>
      </c>
      <c r="AA475"/>
    </row>
    <row r="476" spans="1:27" x14ac:dyDescent="0.35">
      <c r="A476" s="56">
        <v>44255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-113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91 a 120 dias</v>
      </c>
      <c r="X476" s="80" t="str">
        <f t="shared" si="31"/>
        <v>112020</v>
      </c>
      <c r="AA476"/>
    </row>
    <row r="477" spans="1:27" x14ac:dyDescent="0.35">
      <c r="A477" s="56">
        <v>44255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-21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5">
      <c r="A478" s="56">
        <v>44255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68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5">
      <c r="A479" s="56">
        <v>44255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7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5">
      <c r="A480" s="56">
        <v>44255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7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5">
      <c r="A481" s="56">
        <v>44255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7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5">
      <c r="A482" s="56">
        <v>44255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-83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61 a 90 dias</v>
      </c>
      <c r="X482" s="80" t="str">
        <f t="shared" si="31"/>
        <v>12021</v>
      </c>
      <c r="AA482"/>
    </row>
    <row r="483" spans="1:27" x14ac:dyDescent="0.35">
      <c r="A483" s="56">
        <v>44255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-113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91 a 120 dias</v>
      </c>
      <c r="X483" s="80" t="str">
        <f t="shared" si="31"/>
        <v>112020</v>
      </c>
      <c r="AA483"/>
    </row>
    <row r="484" spans="1:27" x14ac:dyDescent="0.35">
      <c r="A484" s="56">
        <v>44255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-236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5">
      <c r="A485" s="56">
        <v>44255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-83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61 a 90 dias</v>
      </c>
      <c r="X485" s="80" t="str">
        <f t="shared" si="31"/>
        <v>12021</v>
      </c>
      <c r="AA485"/>
    </row>
    <row r="486" spans="1:27" x14ac:dyDescent="0.35">
      <c r="A486" s="56">
        <v>44255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-113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91 a 120 dias</v>
      </c>
      <c r="X486" s="80" t="str">
        <f t="shared" si="31"/>
        <v>112020</v>
      </c>
      <c r="AA486"/>
    </row>
    <row r="487" spans="1:27" x14ac:dyDescent="0.35">
      <c r="A487" s="56">
        <v>44255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-83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61 a 90 dias</v>
      </c>
      <c r="X487" s="80" t="str">
        <f t="shared" si="31"/>
        <v>12021</v>
      </c>
      <c r="AA487"/>
    </row>
    <row r="488" spans="1:27" x14ac:dyDescent="0.35">
      <c r="A488" s="56">
        <v>44255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-21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5">
      <c r="A489" s="56">
        <v>44255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68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5">
      <c r="A490" s="56">
        <v>44255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-52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31 a 60 dias</v>
      </c>
      <c r="X490" s="80" t="str">
        <f t="shared" si="31"/>
        <v>12021</v>
      </c>
      <c r="AA490"/>
    </row>
    <row r="491" spans="1:27" x14ac:dyDescent="0.35">
      <c r="A491" s="56">
        <v>44255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68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5">
      <c r="A492" s="56">
        <v>44255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-205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5">
      <c r="A493" s="56">
        <v>44255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68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5">
      <c r="A494" s="56">
        <v>44255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-21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5">
      <c r="A495" s="56">
        <v>44255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-174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5">
      <c r="A496" s="56">
        <v>44255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-21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5">
      <c r="A497" s="56">
        <v>44255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68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5">
      <c r="A498" s="56">
        <v>44255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-83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61 a 90 dias</v>
      </c>
      <c r="X498" s="80" t="str">
        <f t="shared" si="31"/>
        <v>122020</v>
      </c>
      <c r="AA498"/>
    </row>
    <row r="499" spans="1:27" x14ac:dyDescent="0.35">
      <c r="A499" s="56">
        <v>44255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-21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5">
      <c r="A500" s="56">
        <v>44255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-113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91 a 120 dias</v>
      </c>
      <c r="X500" s="80" t="str">
        <f t="shared" si="31"/>
        <v>112020</v>
      </c>
      <c r="AA500"/>
    </row>
    <row r="501" spans="1:27" x14ac:dyDescent="0.35">
      <c r="A501" s="56">
        <v>44255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68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5">
      <c r="A502" s="56">
        <v>44255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-21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5">
      <c r="A503" s="56">
        <v>44255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-205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5">
      <c r="A504" s="56">
        <v>44255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-144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5">
      <c r="A505" s="56">
        <v>44255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-113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91 a 120 dias</v>
      </c>
      <c r="X505" s="80" t="str">
        <f t="shared" si="31"/>
        <v>112020</v>
      </c>
      <c r="AA505"/>
    </row>
    <row r="506" spans="1:27" x14ac:dyDescent="0.35">
      <c r="A506" s="56">
        <v>44255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68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5">
      <c r="A507" s="56">
        <v>44255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7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5">
      <c r="A508" s="56">
        <v>44255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38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5">
      <c r="A509" s="56">
        <v>44255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-205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5">
      <c r="A510" s="56">
        <v>44255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-83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61 a 90 dias</v>
      </c>
      <c r="X510" s="80" t="str">
        <f t="shared" si="31"/>
        <v>12021</v>
      </c>
      <c r="AA510"/>
    </row>
    <row r="511" spans="1:27" x14ac:dyDescent="0.35">
      <c r="A511" s="56">
        <v>44255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7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5">
      <c r="A512" s="56">
        <v>44255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-83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61 a 90 dias</v>
      </c>
      <c r="X512" s="80" t="str">
        <f t="shared" si="31"/>
        <v>122020</v>
      </c>
      <c r="AA512"/>
    </row>
    <row r="513" spans="1:27" x14ac:dyDescent="0.35">
      <c r="A513" s="56">
        <v>44255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-83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61 a 90 dias</v>
      </c>
      <c r="X513" s="80" t="str">
        <f t="shared" si="31"/>
        <v>122020</v>
      </c>
      <c r="AA513"/>
    </row>
    <row r="514" spans="1:27" x14ac:dyDescent="0.35">
      <c r="A514" s="56">
        <v>44255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-83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61 a 90 dias</v>
      </c>
      <c r="X514" s="80" t="str">
        <f t="shared" si="31"/>
        <v>122020</v>
      </c>
      <c r="AA514"/>
    </row>
    <row r="515" spans="1:27" x14ac:dyDescent="0.35">
      <c r="A515" s="56">
        <v>44255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-21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5">
      <c r="A516" s="56">
        <v>44255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38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5">
      <c r="A517" s="56">
        <v>44255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68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5">
      <c r="A518" s="56">
        <v>44255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-266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5">
      <c r="A519" s="56">
        <v>44255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-174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5">
      <c r="A520" s="56">
        <v>44255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-113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91 a 120 dias</v>
      </c>
      <c r="X520" s="80" t="str">
        <f t="shared" si="35"/>
        <v>112020</v>
      </c>
      <c r="AA520"/>
    </row>
    <row r="521" spans="1:27" x14ac:dyDescent="0.35">
      <c r="A521" s="56">
        <v>44255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-113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91 a 120 dias</v>
      </c>
      <c r="X521" s="80" t="str">
        <f t="shared" si="35"/>
        <v>112020</v>
      </c>
      <c r="AA521"/>
    </row>
    <row r="522" spans="1:27" x14ac:dyDescent="0.35">
      <c r="A522" s="56">
        <v>44255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-21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5">
      <c r="A523" s="56">
        <v>44255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768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5">
      <c r="A524" s="56">
        <v>44255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38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5">
      <c r="A525" s="56">
        <v>44255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7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5">
      <c r="A526" s="56">
        <v>44255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68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5">
      <c r="A527" s="56">
        <v>44255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-113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91 a 120 dias</v>
      </c>
      <c r="X527" s="80" t="str">
        <f t="shared" si="35"/>
        <v>112020</v>
      </c>
      <c r="AA527"/>
    </row>
    <row r="528" spans="1:27" x14ac:dyDescent="0.35">
      <c r="A528" s="56">
        <v>44255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-21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5">
      <c r="A529" s="56">
        <v>44255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-21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5">
      <c r="A530" s="56">
        <v>44255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-83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61 a 90 dias</v>
      </c>
      <c r="X530" s="80" t="str">
        <f t="shared" si="35"/>
        <v>12021</v>
      </c>
      <c r="AA530"/>
    </row>
    <row r="531" spans="1:27" x14ac:dyDescent="0.35">
      <c r="A531" s="56">
        <v>44255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-21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5">
      <c r="A532" s="56">
        <v>44255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68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5">
      <c r="A533" s="56">
        <v>44255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68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5">
      <c r="A534" s="56">
        <v>44255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-83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61 a 90 dias</v>
      </c>
      <c r="X534" s="80" t="str">
        <f t="shared" si="35"/>
        <v>12021</v>
      </c>
      <c r="AA534"/>
    </row>
    <row r="535" spans="1:27" x14ac:dyDescent="0.35">
      <c r="A535" s="56">
        <v>44255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-21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5">
      <c r="A536" s="56">
        <v>44255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68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5">
      <c r="A537" s="56">
        <v>44255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-52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31 a 60 dias</v>
      </c>
      <c r="X537" s="80" t="str">
        <f t="shared" si="35"/>
        <v>12021</v>
      </c>
      <c r="AA537"/>
    </row>
    <row r="538" spans="1:27" x14ac:dyDescent="0.35">
      <c r="A538" s="56">
        <v>44255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68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5">
      <c r="A539" s="56">
        <v>44255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68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5">
      <c r="A540" s="56">
        <v>44255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-205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5">
      <c r="A541" s="56">
        <v>44255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-83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61 a 90 dias</v>
      </c>
      <c r="X541" s="80" t="str">
        <f t="shared" si="35"/>
        <v>12021</v>
      </c>
      <c r="AA541"/>
    </row>
    <row r="542" spans="1:27" x14ac:dyDescent="0.35">
      <c r="A542" s="56">
        <v>44255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-21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5">
      <c r="A543" s="56">
        <v>44255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-21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5">
      <c r="A544" s="56">
        <v>44255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68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5">
      <c r="A545" s="56">
        <v>44255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-83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61 a 90 dias</v>
      </c>
      <c r="X545" s="80" t="str">
        <f t="shared" si="35"/>
        <v>12021</v>
      </c>
      <c r="AA545"/>
    </row>
    <row r="546" spans="1:27" x14ac:dyDescent="0.35">
      <c r="A546" s="56">
        <v>44255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7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5">
      <c r="A547" s="56">
        <v>44255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68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5">
      <c r="A548" s="56">
        <v>44255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-83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61 a 90 dias</v>
      </c>
      <c r="X548" s="80" t="str">
        <f t="shared" si="35"/>
        <v>12021</v>
      </c>
      <c r="AA548"/>
    </row>
    <row r="549" spans="1:27" x14ac:dyDescent="0.35">
      <c r="A549" s="56">
        <v>44255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-174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5">
      <c r="A550" s="56">
        <v>44255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68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5">
      <c r="A551" s="56">
        <v>44255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-113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91 a 120 dias</v>
      </c>
      <c r="X551" s="80" t="str">
        <f t="shared" si="35"/>
        <v>112020</v>
      </c>
      <c r="AA551"/>
    </row>
    <row r="552" spans="1:27" x14ac:dyDescent="0.35">
      <c r="A552" s="56">
        <v>44255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-21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5">
      <c r="A553" s="56">
        <v>44255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68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5">
      <c r="A554" s="56">
        <v>44255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68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5">
      <c r="A555" s="56">
        <v>44255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7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5">
      <c r="A556" s="56">
        <v>44255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68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5">
      <c r="A557" s="56">
        <v>44255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-174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5">
      <c r="A558" s="56">
        <v>44255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-21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5">
      <c r="A559" s="56">
        <v>44255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7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5">
      <c r="A560" s="56">
        <v>44255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68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5">
      <c r="A561" s="56">
        <v>44255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-113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91 a 120 dias</v>
      </c>
      <c r="X561" s="80" t="str">
        <f t="shared" si="35"/>
        <v>122020</v>
      </c>
      <c r="AA561"/>
    </row>
    <row r="562" spans="1:27" x14ac:dyDescent="0.35">
      <c r="A562" s="56">
        <v>44255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-205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5">
      <c r="A563" s="56">
        <v>44255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7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5">
      <c r="A564" s="56">
        <v>44255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7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5">
      <c r="A565" s="56">
        <v>44255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-21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5">
      <c r="A566" s="56">
        <v>44255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-83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61 a 90 dias</v>
      </c>
      <c r="X566" s="80" t="str">
        <f t="shared" si="35"/>
        <v>12021</v>
      </c>
      <c r="AA566"/>
    </row>
    <row r="567" spans="1:27" x14ac:dyDescent="0.35">
      <c r="A567" s="56">
        <v>44255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-205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5">
      <c r="A568" s="56">
        <v>44255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-83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61 a 90 dias</v>
      </c>
      <c r="X568" s="80" t="str">
        <f t="shared" si="35"/>
        <v>12021</v>
      </c>
      <c r="AA568"/>
    </row>
    <row r="569" spans="1:27" x14ac:dyDescent="0.35">
      <c r="A569" s="56">
        <v>44255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-83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61 a 90 dias</v>
      </c>
      <c r="X569" s="80" t="str">
        <f t="shared" si="35"/>
        <v>12021</v>
      </c>
      <c r="AA569"/>
    </row>
    <row r="570" spans="1:27" x14ac:dyDescent="0.35">
      <c r="A570" s="56">
        <v>44255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-21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5">
      <c r="A571" s="56">
        <v>44255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-21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5">
      <c r="A572" s="56">
        <v>44255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-21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5">
      <c r="A573" s="56">
        <v>44255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-236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5">
      <c r="A574" s="56">
        <v>44255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-21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5">
      <c r="A575" s="56">
        <v>44255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-21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5">
      <c r="A576" s="56">
        <v>44255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-113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91 a 120 dias</v>
      </c>
      <c r="X576" s="80" t="str">
        <f t="shared" si="35"/>
        <v>112020</v>
      </c>
      <c r="AA576"/>
    </row>
    <row r="577" spans="1:27" x14ac:dyDescent="0.35">
      <c r="A577" s="56">
        <v>44255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-52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31 a 60 dias</v>
      </c>
      <c r="X577" s="80" t="str">
        <f t="shared" si="35"/>
        <v>12021</v>
      </c>
      <c r="AA577"/>
    </row>
    <row r="578" spans="1:27" x14ac:dyDescent="0.35">
      <c r="A578" s="56">
        <v>44255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68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5">
      <c r="A579" s="56">
        <v>44255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7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5">
      <c r="A580" s="56">
        <v>44255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68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5">
      <c r="A581" s="56">
        <v>44255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7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5">
      <c r="A582" s="56">
        <v>44255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38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5">
      <c r="A583" s="56">
        <v>44255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-113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91 a 120 dias</v>
      </c>
      <c r="X583" s="80" t="str">
        <f t="shared" si="39"/>
        <v>112020</v>
      </c>
      <c r="AA583"/>
    </row>
    <row r="584" spans="1:27" x14ac:dyDescent="0.35">
      <c r="A584" s="56">
        <v>44255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-113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91 a 120 dias</v>
      </c>
      <c r="X584" s="80" t="str">
        <f t="shared" si="39"/>
        <v>112020</v>
      </c>
      <c r="AA584"/>
    </row>
    <row r="585" spans="1:27" x14ac:dyDescent="0.35">
      <c r="A585" s="56">
        <v>44255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-113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91 a 120 dias</v>
      </c>
      <c r="X585" s="80" t="str">
        <f t="shared" si="39"/>
        <v>112020</v>
      </c>
      <c r="AA585"/>
    </row>
    <row r="586" spans="1:27" x14ac:dyDescent="0.35">
      <c r="A586" s="56">
        <v>44255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38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5">
      <c r="A587" s="56">
        <v>44255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-83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61 a 90 dias</v>
      </c>
      <c r="X587" s="80" t="str">
        <f t="shared" si="39"/>
        <v>12021</v>
      </c>
      <c r="AA587"/>
    </row>
    <row r="588" spans="1:27" x14ac:dyDescent="0.35">
      <c r="A588" s="56">
        <v>44255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-83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61 a 90 dias</v>
      </c>
      <c r="X588" s="80" t="str">
        <f t="shared" si="39"/>
        <v>112020</v>
      </c>
      <c r="AA588"/>
    </row>
    <row r="589" spans="1:27" x14ac:dyDescent="0.35">
      <c r="A589" s="56">
        <v>44255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68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5">
      <c r="A590" s="56">
        <v>44255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68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5">
      <c r="A591" s="56">
        <v>44255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-83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61 a 90 dias</v>
      </c>
      <c r="X591" s="80" t="str">
        <f t="shared" si="39"/>
        <v>12021</v>
      </c>
      <c r="AA591"/>
    </row>
    <row r="592" spans="1:27" x14ac:dyDescent="0.35">
      <c r="A592" s="56">
        <v>44255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-266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5">
      <c r="A593" s="56">
        <v>44255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7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5">
      <c r="A594" s="56">
        <v>44255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38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5">
      <c r="A595" s="56">
        <v>44255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-205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5">
      <c r="A596" s="56">
        <v>44255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68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5">
      <c r="A597" s="56">
        <v>44255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-174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5">
      <c r="A598" s="56">
        <v>44255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68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5">
      <c r="A599" s="56">
        <v>44255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-21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5">
      <c r="A600" s="56">
        <v>44255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68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5">
      <c r="A601" s="56">
        <v>44255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-327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5">
      <c r="A602" s="56">
        <v>44255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-266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5">
      <c r="A603" s="56">
        <v>44255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-144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5">
      <c r="A604" s="56">
        <v>44255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-205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5">
      <c r="A605" s="56">
        <v>44255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68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5">
      <c r="A606" s="56">
        <v>44255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-21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5">
      <c r="A607" s="56">
        <v>44255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-83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61 a 90 dias</v>
      </c>
      <c r="X607" s="80" t="str">
        <f t="shared" si="39"/>
        <v>122020</v>
      </c>
      <c r="AA607"/>
    </row>
    <row r="608" spans="1:27" x14ac:dyDescent="0.35">
      <c r="A608" s="56">
        <v>44255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68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5">
      <c r="A609" s="56">
        <v>44255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7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5">
      <c r="A610" s="56">
        <v>44255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-83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61 a 90 dias</v>
      </c>
      <c r="X610" s="80" t="str">
        <f t="shared" si="39"/>
        <v>12021</v>
      </c>
      <c r="AA610"/>
    </row>
    <row r="611" spans="1:27" x14ac:dyDescent="0.35">
      <c r="A611" s="56">
        <v>44255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-174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5">
      <c r="A612" s="56">
        <v>44255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68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5">
      <c r="A613" s="56">
        <v>44255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-174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5">
      <c r="A614" s="56">
        <v>44255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-83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61 a 90 dias</v>
      </c>
      <c r="X614" s="80" t="str">
        <f t="shared" si="39"/>
        <v>12021</v>
      </c>
      <c r="AA614"/>
    </row>
    <row r="615" spans="1:27" x14ac:dyDescent="0.35">
      <c r="A615" s="56">
        <v>44255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-113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91 a 120 dias</v>
      </c>
      <c r="X615" s="80" t="str">
        <f t="shared" si="39"/>
        <v>112020</v>
      </c>
      <c r="AA615"/>
    </row>
    <row r="616" spans="1:27" x14ac:dyDescent="0.35">
      <c r="A616" s="56">
        <v>44255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68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5">
      <c r="A617" s="56">
        <v>44255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-83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61 a 90 dias</v>
      </c>
      <c r="X617" s="80" t="str">
        <f t="shared" si="39"/>
        <v>12021</v>
      </c>
      <c r="AA617"/>
    </row>
    <row r="618" spans="1:27" x14ac:dyDescent="0.35">
      <c r="A618" s="56">
        <v>44255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7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5">
      <c r="A619" s="56">
        <v>44255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-83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61 a 90 dias</v>
      </c>
      <c r="X619" s="80" t="str">
        <f t="shared" si="39"/>
        <v>122020</v>
      </c>
      <c r="AA619"/>
    </row>
    <row r="620" spans="1:27" x14ac:dyDescent="0.35">
      <c r="A620" s="56">
        <v>44255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68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5">
      <c r="A621" s="56">
        <v>44255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7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5">
      <c r="A622" s="56">
        <v>44255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7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5">
      <c r="A623" s="56">
        <v>44255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68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5">
      <c r="A624" s="56">
        <v>44255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-113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91 a 120 dias</v>
      </c>
      <c r="X624" s="80" t="str">
        <f t="shared" si="39"/>
        <v>112020</v>
      </c>
      <c r="AA624"/>
    </row>
    <row r="625" spans="1:27" x14ac:dyDescent="0.35">
      <c r="A625" s="56">
        <v>44255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38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5">
      <c r="A626" s="56">
        <v>44255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68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5">
      <c r="A627" s="56">
        <v>44255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-52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31 a 60 dias</v>
      </c>
      <c r="X627" s="80" t="str">
        <f t="shared" si="39"/>
        <v>12021</v>
      </c>
      <c r="AA627"/>
    </row>
    <row r="628" spans="1:27" x14ac:dyDescent="0.35">
      <c r="A628" s="56">
        <v>44255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-236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5">
      <c r="A629" s="56">
        <v>44255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-266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5">
      <c r="A630" s="56">
        <v>44255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-174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5">
      <c r="A631" s="56">
        <v>44255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-83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61 a 90 dias</v>
      </c>
      <c r="X631" s="80" t="str">
        <f t="shared" si="39"/>
        <v>122020</v>
      </c>
      <c r="AA631"/>
    </row>
    <row r="632" spans="1:27" x14ac:dyDescent="0.35">
      <c r="A632" s="56">
        <v>44255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-21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5">
      <c r="A633" s="56">
        <v>44255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-52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31 a 60 dias</v>
      </c>
      <c r="X633" s="80" t="str">
        <f t="shared" si="39"/>
        <v>12021</v>
      </c>
      <c r="AA633"/>
    </row>
    <row r="634" spans="1:27" x14ac:dyDescent="0.35">
      <c r="A634" s="56">
        <v>44255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68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5">
      <c r="A635" s="56">
        <v>44255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68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5">
      <c r="A636" s="56">
        <v>44255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-113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91 a 120 dias</v>
      </c>
      <c r="X636" s="80" t="str">
        <f t="shared" si="39"/>
        <v>112020</v>
      </c>
      <c r="AA636"/>
    </row>
    <row r="637" spans="1:27" x14ac:dyDescent="0.35">
      <c r="A637" s="56">
        <v>44255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68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5">
      <c r="A638" s="56">
        <v>44255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68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5">
      <c r="A639" s="56">
        <v>44255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68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5">
      <c r="A640" s="56">
        <v>44255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68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5">
      <c r="A641" s="56">
        <v>44255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-144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5">
      <c r="A642" s="56">
        <v>44255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-236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5">
      <c r="A643" s="56">
        <v>44255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-83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61 a 90 dias</v>
      </c>
      <c r="X643" s="80" t="str">
        <f t="shared" ref="X643:X706" si="43">MONTH(U643)&amp;YEAR(U643)</f>
        <v>122020</v>
      </c>
      <c r="AA643"/>
    </row>
    <row r="644" spans="1:27" x14ac:dyDescent="0.35">
      <c r="A644" s="56">
        <v>44255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-113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91 a 120 dias</v>
      </c>
      <c r="X644" s="80" t="str">
        <f t="shared" si="43"/>
        <v>112020</v>
      </c>
      <c r="AA644"/>
    </row>
    <row r="645" spans="1:27" x14ac:dyDescent="0.35">
      <c r="A645" s="56">
        <v>44255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-83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61 a 90 dias</v>
      </c>
      <c r="X645" s="80" t="str">
        <f t="shared" si="43"/>
        <v>122020</v>
      </c>
      <c r="AA645"/>
    </row>
    <row r="646" spans="1:27" x14ac:dyDescent="0.35">
      <c r="A646" s="56">
        <v>44255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-113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91 a 120 dias</v>
      </c>
      <c r="X646" s="80" t="str">
        <f t="shared" si="43"/>
        <v>112020</v>
      </c>
      <c r="AA646"/>
    </row>
    <row r="647" spans="1:27" x14ac:dyDescent="0.35">
      <c r="A647" s="56">
        <v>44255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68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5">
      <c r="A648" s="56">
        <v>44255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-83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61 a 90 dias</v>
      </c>
      <c r="X648" s="80" t="str">
        <f t="shared" si="43"/>
        <v>122020</v>
      </c>
      <c r="AA648"/>
    </row>
    <row r="649" spans="1:27" x14ac:dyDescent="0.35">
      <c r="A649" s="56">
        <v>44255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-83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61 a 90 dias</v>
      </c>
      <c r="X649" s="80" t="str">
        <f t="shared" si="43"/>
        <v>12021</v>
      </c>
      <c r="AA649"/>
    </row>
    <row r="650" spans="1:27" x14ac:dyDescent="0.35">
      <c r="A650" s="56">
        <v>44255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-113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91 a 120 dias</v>
      </c>
      <c r="X650" s="80" t="str">
        <f t="shared" si="43"/>
        <v>112020</v>
      </c>
      <c r="AA650"/>
    </row>
    <row r="651" spans="1:27" x14ac:dyDescent="0.35">
      <c r="A651" s="56">
        <v>44255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68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5">
      <c r="A652" s="56">
        <v>44255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68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5">
      <c r="A653" s="56">
        <v>44255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-21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5">
      <c r="A654" s="56">
        <v>44255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68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5">
      <c r="A655" s="56">
        <v>44255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7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5">
      <c r="A656" s="56">
        <v>44255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-83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61 a 90 dias</v>
      </c>
      <c r="X656" s="80" t="str">
        <f t="shared" si="43"/>
        <v>12021</v>
      </c>
      <c r="AA656"/>
    </row>
    <row r="657" spans="1:27" x14ac:dyDescent="0.35">
      <c r="A657" s="56">
        <v>44255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68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5">
      <c r="A658" s="56">
        <v>44255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-266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5">
      <c r="A659" s="56">
        <v>44255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-236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5">
      <c r="A660" s="56">
        <v>44255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38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5">
      <c r="A661" s="56">
        <v>44255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-144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5">
      <c r="A662" s="56">
        <v>44255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68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5">
      <c r="A663" s="56">
        <v>44255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68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5">
      <c r="A664" s="56">
        <v>44255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68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5">
      <c r="A665" s="56">
        <v>44255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-83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61 a 90 dias</v>
      </c>
      <c r="X665" s="80" t="str">
        <f t="shared" si="43"/>
        <v>122020</v>
      </c>
      <c r="AA665"/>
    </row>
    <row r="666" spans="1:27" x14ac:dyDescent="0.35">
      <c r="A666" s="56">
        <v>44255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-236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5">
      <c r="A667" s="56">
        <v>44255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-113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91 a 120 dias</v>
      </c>
      <c r="X667" s="80" t="str">
        <f t="shared" si="43"/>
        <v>112020</v>
      </c>
      <c r="AA667"/>
    </row>
    <row r="668" spans="1:27" x14ac:dyDescent="0.35">
      <c r="A668" s="56">
        <v>44255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68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5">
      <c r="A669" s="56">
        <v>44255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-21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5">
      <c r="A670" s="56">
        <v>44255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38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5">
      <c r="A671" s="56">
        <v>44255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-52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31 a 60 dias</v>
      </c>
      <c r="X671" s="80" t="str">
        <f t="shared" si="43"/>
        <v>12021</v>
      </c>
      <c r="AA671"/>
    </row>
    <row r="672" spans="1:27" x14ac:dyDescent="0.35">
      <c r="A672" s="56">
        <v>44255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-174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5">
      <c r="A673" s="56">
        <v>44255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-83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61 a 90 dias</v>
      </c>
      <c r="X673" s="80" t="str">
        <f t="shared" si="43"/>
        <v>122020</v>
      </c>
      <c r="AA673"/>
    </row>
    <row r="674" spans="1:27" x14ac:dyDescent="0.35">
      <c r="A674" s="56">
        <v>44255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-83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61 a 90 dias</v>
      </c>
      <c r="X674" s="80" t="str">
        <f t="shared" si="43"/>
        <v>122020</v>
      </c>
      <c r="AA674"/>
    </row>
    <row r="675" spans="1:27" x14ac:dyDescent="0.35">
      <c r="A675" s="56">
        <v>44255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7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5">
      <c r="A676" s="56">
        <v>44255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-236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5">
      <c r="A677" s="56">
        <v>44255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-83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61 a 90 dias</v>
      </c>
      <c r="X677" s="80" t="str">
        <f t="shared" si="43"/>
        <v>122020</v>
      </c>
      <c r="AA677"/>
    </row>
    <row r="678" spans="1:27" x14ac:dyDescent="0.35">
      <c r="A678" s="56">
        <v>44255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-205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5">
      <c r="A679" s="56">
        <v>44255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-144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5">
      <c r="A680" s="56">
        <v>44255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-83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61 a 90 dias</v>
      </c>
      <c r="X680" s="80" t="str">
        <f t="shared" si="43"/>
        <v>122020</v>
      </c>
      <c r="AA680"/>
    </row>
    <row r="681" spans="1:27" x14ac:dyDescent="0.35">
      <c r="A681" s="56">
        <v>44255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68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5">
      <c r="A682" s="56">
        <v>44255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7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5">
      <c r="A683" s="56">
        <v>44255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-236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5">
      <c r="A684" s="56">
        <v>44255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-174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5">
      <c r="A685" s="56">
        <v>44255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-113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91 a 120 dias</v>
      </c>
      <c r="X685" s="80" t="str">
        <f t="shared" si="43"/>
        <v>12021</v>
      </c>
      <c r="AA685"/>
    </row>
    <row r="686" spans="1:27" x14ac:dyDescent="0.35">
      <c r="A686" s="56">
        <v>44255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7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5">
      <c r="A687" s="56">
        <v>44255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68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5">
      <c r="A688" s="56">
        <v>44255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7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5">
      <c r="A689" s="56">
        <v>44255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68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5">
      <c r="A690" s="56">
        <v>44255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-236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5">
      <c r="A691" s="56">
        <v>44255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-236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5">
      <c r="A692" s="56">
        <v>44255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-21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5">
      <c r="A693" s="56">
        <v>44255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-205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5">
      <c r="A694" s="56">
        <v>44255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-83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61 a 90 dias</v>
      </c>
      <c r="X694" s="80" t="str">
        <f t="shared" si="43"/>
        <v>12021</v>
      </c>
      <c r="AA694"/>
    </row>
    <row r="695" spans="1:27" x14ac:dyDescent="0.35">
      <c r="A695" s="56">
        <v>44255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-83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61 a 90 dias</v>
      </c>
      <c r="X695" s="80" t="str">
        <f t="shared" si="43"/>
        <v>122020</v>
      </c>
      <c r="AA695"/>
    </row>
    <row r="696" spans="1:27" x14ac:dyDescent="0.35">
      <c r="A696" s="56">
        <v>44255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-144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5">
      <c r="A697" s="56">
        <v>44255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68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5">
      <c r="A698" s="56">
        <v>44255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-236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5">
      <c r="A699" s="56">
        <v>44255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-83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61 a 90 dias</v>
      </c>
      <c r="X699" s="80" t="str">
        <f t="shared" si="43"/>
        <v>12021</v>
      </c>
      <c r="AA699"/>
    </row>
    <row r="700" spans="1:27" x14ac:dyDescent="0.35">
      <c r="A700" s="56">
        <v>44255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-113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91 a 120 dias</v>
      </c>
      <c r="X700" s="80" t="str">
        <f t="shared" si="43"/>
        <v>112020</v>
      </c>
      <c r="AA700"/>
    </row>
    <row r="701" spans="1:27" x14ac:dyDescent="0.35">
      <c r="A701" s="56">
        <v>44255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7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5">
      <c r="A702" s="56">
        <v>44255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-174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5">
      <c r="A703" s="56">
        <v>44255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68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5">
      <c r="A704" s="56">
        <v>44255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-21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5">
      <c r="A705" s="56">
        <v>44255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-83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61 a 90 dias</v>
      </c>
      <c r="X705" s="80" t="str">
        <f t="shared" si="43"/>
        <v>12021</v>
      </c>
      <c r="AA705"/>
    </row>
    <row r="706" spans="1:27" x14ac:dyDescent="0.35">
      <c r="A706" s="56">
        <v>44255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-83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61 a 90 dias</v>
      </c>
      <c r="X706" s="80" t="str">
        <f t="shared" si="43"/>
        <v>112020</v>
      </c>
      <c r="AA706"/>
    </row>
    <row r="707" spans="1:27" x14ac:dyDescent="0.35">
      <c r="A707" s="56">
        <v>44255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-205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5">
      <c r="A708" s="56">
        <v>44255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68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5">
      <c r="A709" s="56">
        <v>44255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-21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5">
      <c r="A710" s="56">
        <v>44255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-21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5">
      <c r="A711" s="56">
        <v>44255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-83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61 a 90 dias</v>
      </c>
      <c r="X711" s="80" t="str">
        <f t="shared" si="47"/>
        <v>12021</v>
      </c>
      <c r="AA711"/>
    </row>
    <row r="712" spans="1:27" x14ac:dyDescent="0.35">
      <c r="A712" s="56">
        <v>44255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-144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5">
      <c r="A713" s="56">
        <v>44255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68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5">
      <c r="A714" s="56">
        <v>44255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68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5">
      <c r="A715" s="56">
        <v>44255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68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5">
      <c r="A716" s="56">
        <v>44255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-205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5">
      <c r="A717" s="56">
        <v>44255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-266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5">
      <c r="A718" s="56">
        <v>44255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68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5">
      <c r="A719" s="56">
        <v>44255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-174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5">
      <c r="A720" s="56">
        <v>44255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68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5">
      <c r="A721" s="56">
        <v>44255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-21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5">
      <c r="A722" s="56">
        <v>44255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-236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5">
      <c r="A723" s="56">
        <v>44255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68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5">
      <c r="A724" s="56">
        <v>44255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68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5">
      <c r="A725" s="56">
        <v>44255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68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5">
      <c r="A726" s="56">
        <v>44255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-297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5">
      <c r="A727" s="56">
        <v>44255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-113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91 a 120 dias</v>
      </c>
      <c r="X727" s="80" t="str">
        <f t="shared" si="47"/>
        <v>112020</v>
      </c>
      <c r="AA727"/>
    </row>
    <row r="728" spans="1:27" x14ac:dyDescent="0.35">
      <c r="A728" s="56">
        <v>44255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-52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31 a 60 dias</v>
      </c>
      <c r="X728" s="80" t="str">
        <f t="shared" si="47"/>
        <v>12021</v>
      </c>
      <c r="AA728"/>
    </row>
    <row r="729" spans="1:27" x14ac:dyDescent="0.35">
      <c r="A729" s="56">
        <v>44255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-83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61 a 90 dias</v>
      </c>
      <c r="X729" s="80" t="str">
        <f t="shared" si="47"/>
        <v>122020</v>
      </c>
      <c r="AA729"/>
    </row>
    <row r="730" spans="1:27" x14ac:dyDescent="0.35">
      <c r="A730" s="56">
        <v>44255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68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5">
      <c r="A731" s="56">
        <v>44255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-297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5">
      <c r="A732" s="56">
        <v>44255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68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5">
      <c r="A733" s="56">
        <v>44255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-21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5">
      <c r="A734" s="56">
        <v>44255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-113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91 a 120 dias</v>
      </c>
      <c r="X734" s="80" t="str">
        <f t="shared" si="47"/>
        <v>112020</v>
      </c>
      <c r="AA734"/>
    </row>
    <row r="735" spans="1:27" x14ac:dyDescent="0.35">
      <c r="A735" s="56">
        <v>44255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-205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5">
      <c r="A736" s="56">
        <v>44255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-83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61 a 90 dias</v>
      </c>
      <c r="X736" s="80" t="str">
        <f t="shared" si="47"/>
        <v>12021</v>
      </c>
      <c r="AA736"/>
    </row>
    <row r="737" spans="1:27" x14ac:dyDescent="0.35">
      <c r="A737" s="56">
        <v>44255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7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5">
      <c r="A738" s="56">
        <v>44255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-21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5">
      <c r="A739" s="56">
        <v>44255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68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5">
      <c r="A740" s="56">
        <v>44255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-83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61 a 90 dias</v>
      </c>
      <c r="X740" s="80" t="str">
        <f t="shared" si="47"/>
        <v>12021</v>
      </c>
      <c r="AA740"/>
    </row>
    <row r="741" spans="1:27" x14ac:dyDescent="0.35">
      <c r="A741" s="56">
        <v>44255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-113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91 a 120 dias</v>
      </c>
      <c r="X741" s="80" t="str">
        <f t="shared" si="47"/>
        <v>112020</v>
      </c>
      <c r="AA741"/>
    </row>
    <row r="742" spans="1:27" x14ac:dyDescent="0.35">
      <c r="A742" s="56">
        <v>44255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-113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91 a 120 dias</v>
      </c>
      <c r="X742" s="80" t="str">
        <f t="shared" si="47"/>
        <v>12021</v>
      </c>
      <c r="AA742"/>
    </row>
    <row r="743" spans="1:27" x14ac:dyDescent="0.35">
      <c r="A743" s="56">
        <v>44255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7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5">
      <c r="A744" s="56">
        <v>44255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-144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5">
      <c r="A745" s="56">
        <v>44255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38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5">
      <c r="A746" s="56">
        <v>44255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-174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5">
      <c r="A747" s="56">
        <v>44255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-113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91 a 120 dias</v>
      </c>
      <c r="X747" s="80" t="str">
        <f t="shared" si="47"/>
        <v>112020</v>
      </c>
      <c r="AA747"/>
    </row>
    <row r="748" spans="1:27" x14ac:dyDescent="0.35">
      <c r="A748" s="56">
        <v>44255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-83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61 a 90 dias</v>
      </c>
      <c r="X748" s="80" t="str">
        <f t="shared" si="47"/>
        <v>122020</v>
      </c>
      <c r="AA748"/>
    </row>
    <row r="749" spans="1:27" x14ac:dyDescent="0.35">
      <c r="A749" s="56">
        <v>44255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68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5">
      <c r="A750" s="56">
        <v>44255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38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5">
      <c r="A751" s="56">
        <v>44255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7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5">
      <c r="A752" s="56">
        <v>44255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7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5">
      <c r="A753" s="56">
        <v>44255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-236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5">
      <c r="A754" s="56">
        <v>44255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7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5">
      <c r="A755" s="56">
        <v>44255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68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5">
      <c r="A756" s="56">
        <v>44255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68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5">
      <c r="A757" s="56">
        <v>44255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-174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5">
      <c r="A758" s="56">
        <v>44255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-21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5">
      <c r="A759" s="56">
        <v>44255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38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5">
      <c r="A760" s="56">
        <v>44255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-144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5">
      <c r="A761" s="56">
        <v>44255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-113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91 a 120 dias</v>
      </c>
      <c r="X761" s="80" t="str">
        <f t="shared" si="47"/>
        <v>112020</v>
      </c>
      <c r="AA761"/>
    </row>
    <row r="762" spans="1:27" x14ac:dyDescent="0.35">
      <c r="A762" s="56">
        <v>44255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68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5">
      <c r="A763" s="56">
        <v>44255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68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5">
      <c r="A764" s="56">
        <v>44255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-174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5">
      <c r="A765" s="56">
        <v>44255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-21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5">
      <c r="A766" s="56">
        <v>44255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-83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61 a 90 dias</v>
      </c>
      <c r="X766" s="80" t="str">
        <f t="shared" si="47"/>
        <v>12021</v>
      </c>
      <c r="AA766"/>
    </row>
    <row r="767" spans="1:27" x14ac:dyDescent="0.35">
      <c r="A767" s="56">
        <v>44255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-83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61 a 90 dias</v>
      </c>
      <c r="X767" s="80" t="str">
        <f t="shared" si="47"/>
        <v>12021</v>
      </c>
      <c r="AA767"/>
    </row>
    <row r="768" spans="1:27" x14ac:dyDescent="0.35">
      <c r="A768" s="56">
        <v>44255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-83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61 a 90 dias</v>
      </c>
      <c r="X768" s="80" t="str">
        <f t="shared" si="47"/>
        <v>12021</v>
      </c>
      <c r="AA768"/>
    </row>
    <row r="769" spans="1:27" x14ac:dyDescent="0.35">
      <c r="A769" s="56">
        <v>44255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68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5">
      <c r="A770" s="56">
        <v>44255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-174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5">
      <c r="A771" s="56">
        <v>44255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-83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61 a 90 dias</v>
      </c>
      <c r="X771" s="80" t="str">
        <f t="shared" ref="X771:X834" si="51">MONTH(U771)&amp;YEAR(U771)</f>
        <v>122020</v>
      </c>
      <c r="AA771"/>
    </row>
    <row r="772" spans="1:27" x14ac:dyDescent="0.35">
      <c r="A772" s="56">
        <v>44255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68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5">
      <c r="A773" s="56">
        <v>44255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38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5">
      <c r="A774" s="56">
        <v>44255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-236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5">
      <c r="A775" s="56">
        <v>44255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7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5">
      <c r="A776" s="56">
        <v>44255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7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5">
      <c r="A777" s="56">
        <v>44255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-21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5">
      <c r="A778" s="56">
        <v>44255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-83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61 a 90 dias</v>
      </c>
      <c r="X778" s="80" t="str">
        <f t="shared" si="51"/>
        <v>122020</v>
      </c>
      <c r="AA778"/>
    </row>
    <row r="779" spans="1:27" x14ac:dyDescent="0.35">
      <c r="A779" s="56">
        <v>44255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-83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61 a 90 dias</v>
      </c>
      <c r="X779" s="80" t="str">
        <f t="shared" si="51"/>
        <v>12021</v>
      </c>
      <c r="AA779"/>
    </row>
    <row r="780" spans="1:27" x14ac:dyDescent="0.35">
      <c r="A780" s="56">
        <v>44255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68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5">
      <c r="A781" s="56">
        <v>44255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-83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61 a 90 dias</v>
      </c>
      <c r="X781" s="80" t="str">
        <f t="shared" si="51"/>
        <v>12021</v>
      </c>
      <c r="AA781"/>
    </row>
    <row r="782" spans="1:27" x14ac:dyDescent="0.35">
      <c r="A782" s="56">
        <v>44255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-83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61 a 90 dias</v>
      </c>
      <c r="X782" s="80" t="str">
        <f t="shared" si="51"/>
        <v>12021</v>
      </c>
      <c r="AA782"/>
    </row>
    <row r="783" spans="1:27" x14ac:dyDescent="0.35">
      <c r="A783" s="56">
        <v>44255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-83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61 a 90 dias</v>
      </c>
      <c r="X783" s="80" t="str">
        <f t="shared" si="51"/>
        <v>122020</v>
      </c>
      <c r="AA783"/>
    </row>
    <row r="784" spans="1:27" x14ac:dyDescent="0.35">
      <c r="A784" s="56">
        <v>44255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-83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61 a 90 dias</v>
      </c>
      <c r="X784" s="80" t="str">
        <f t="shared" si="51"/>
        <v>12021</v>
      </c>
      <c r="AA784"/>
    </row>
    <row r="785" spans="1:27" x14ac:dyDescent="0.35">
      <c r="A785" s="56">
        <v>44255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68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5">
      <c r="A786" s="56">
        <v>44255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68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5">
      <c r="A787" s="56">
        <v>44255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7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5">
      <c r="A788" s="56">
        <v>44255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-113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91 a 120 dias</v>
      </c>
      <c r="X788" s="80" t="str">
        <f t="shared" si="51"/>
        <v>112020</v>
      </c>
      <c r="AA788"/>
    </row>
    <row r="789" spans="1:27" x14ac:dyDescent="0.35">
      <c r="A789" s="56">
        <v>44255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68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5">
      <c r="A790" s="56">
        <v>44255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-21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5">
      <c r="A791" s="56">
        <v>44255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-236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5">
      <c r="A792" s="56">
        <v>44255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-174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5">
      <c r="A793" s="56">
        <v>44255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-174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5">
      <c r="A794" s="56">
        <v>44255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-21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5">
      <c r="A795" s="56">
        <v>44255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68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5">
      <c r="A796" s="56">
        <v>44255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68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5">
      <c r="A797" s="56">
        <v>44255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-113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91 a 120 dias</v>
      </c>
      <c r="X797" s="80" t="str">
        <f t="shared" si="51"/>
        <v>112020</v>
      </c>
      <c r="AA797"/>
    </row>
    <row r="798" spans="1:27" x14ac:dyDescent="0.35">
      <c r="A798" s="56">
        <v>44255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-113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91 a 120 dias</v>
      </c>
      <c r="X798" s="80" t="str">
        <f t="shared" si="51"/>
        <v>112020</v>
      </c>
      <c r="AA798"/>
    </row>
    <row r="799" spans="1:27" x14ac:dyDescent="0.35">
      <c r="A799" s="56">
        <v>44255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38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5">
      <c r="A800" s="56">
        <v>44255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68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5">
      <c r="A801" s="56">
        <v>44255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-266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5">
      <c r="A802" s="56">
        <v>44255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68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5">
      <c r="A803" s="56">
        <v>44255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-113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91 a 120 dias</v>
      </c>
      <c r="X803" s="80" t="str">
        <f t="shared" si="51"/>
        <v>112020</v>
      </c>
      <c r="AA803"/>
    </row>
    <row r="804" spans="1:27" x14ac:dyDescent="0.35">
      <c r="A804" s="56">
        <v>44255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-205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5">
      <c r="A805" s="56">
        <v>44255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-83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61 a 90 dias</v>
      </c>
      <c r="X805" s="80" t="str">
        <f t="shared" si="51"/>
        <v>122020</v>
      </c>
      <c r="AA805"/>
    </row>
    <row r="806" spans="1:27" x14ac:dyDescent="0.35">
      <c r="A806" s="56">
        <v>44255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68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5">
      <c r="A807" s="56">
        <v>44255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-21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5">
      <c r="A808" s="56">
        <v>44255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-174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5">
      <c r="A809" s="56">
        <v>44255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-83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61 a 90 dias</v>
      </c>
      <c r="X809" s="80" t="str">
        <f t="shared" si="51"/>
        <v>12021</v>
      </c>
      <c r="AA809"/>
    </row>
    <row r="810" spans="1:27" x14ac:dyDescent="0.35">
      <c r="A810" s="56">
        <v>44255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-174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5">
      <c r="A811" s="56">
        <v>44255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-205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5">
      <c r="A812" s="56">
        <v>44255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-205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5">
      <c r="A813" s="56">
        <v>44255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-21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5">
      <c r="A814" s="56">
        <v>44255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68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5">
      <c r="A815" s="56">
        <v>44255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68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5">
      <c r="A816" s="56">
        <v>44255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68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5">
      <c r="A817" s="56">
        <v>44255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-83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61 a 90 dias</v>
      </c>
      <c r="X817" s="80" t="str">
        <f t="shared" si="51"/>
        <v>122020</v>
      </c>
      <c r="AA817"/>
    </row>
    <row r="818" spans="1:27" x14ac:dyDescent="0.35">
      <c r="A818" s="56">
        <v>44255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68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5">
      <c r="A819" s="56">
        <v>44255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7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5">
      <c r="A820" s="56">
        <v>44255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38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5">
      <c r="A821" s="56">
        <v>44255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-83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61 a 90 dias</v>
      </c>
      <c r="X821" s="80" t="str">
        <f t="shared" si="51"/>
        <v>122020</v>
      </c>
      <c r="AA821"/>
    </row>
    <row r="822" spans="1:27" x14ac:dyDescent="0.35">
      <c r="A822" s="56">
        <v>44255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68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5">
      <c r="A823" s="56">
        <v>44255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-174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5">
      <c r="A824" s="56">
        <v>44255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-236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5">
      <c r="A825" s="56">
        <v>44255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7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5">
      <c r="A826" s="56">
        <v>44255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-236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5">
      <c r="A827" s="56">
        <v>44255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-83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61 a 90 dias</v>
      </c>
      <c r="X827" s="80" t="str">
        <f t="shared" si="51"/>
        <v>122020</v>
      </c>
      <c r="AA827"/>
    </row>
    <row r="828" spans="1:27" x14ac:dyDescent="0.35">
      <c r="A828" s="56">
        <v>44255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68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5">
      <c r="A829" s="56">
        <v>44255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-205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5">
      <c r="A830" s="56">
        <v>44255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38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5">
      <c r="A831" s="56">
        <v>44255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68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5">
      <c r="A832" s="56">
        <v>44255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-236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5">
      <c r="A833" s="56">
        <v>44255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38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5">
      <c r="A834" s="56">
        <v>44255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68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5">
      <c r="A835" s="56">
        <v>44255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7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5">
      <c r="A836" s="56">
        <v>44255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-113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91 a 120 dias</v>
      </c>
      <c r="X836" s="80" t="str">
        <f t="shared" si="55"/>
        <v>112020</v>
      </c>
      <c r="AA836"/>
    </row>
    <row r="837" spans="1:27" x14ac:dyDescent="0.35">
      <c r="A837" s="56">
        <v>44255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68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5">
      <c r="A838" s="56">
        <v>44255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-205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5">
      <c r="A839" s="56">
        <v>44255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68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5">
      <c r="A840" s="56">
        <v>44255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-52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31 a 60 dias</v>
      </c>
      <c r="X840" s="80" t="str">
        <f t="shared" si="55"/>
        <v>12021</v>
      </c>
      <c r="AA840"/>
    </row>
    <row r="841" spans="1:27" x14ac:dyDescent="0.35">
      <c r="A841" s="56">
        <v>44255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-21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5">
      <c r="A842" s="56">
        <v>44255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-52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31 a 60 dias</v>
      </c>
      <c r="X842" s="80" t="str">
        <f t="shared" si="55"/>
        <v>12021</v>
      </c>
      <c r="AA842"/>
    </row>
    <row r="843" spans="1:27" x14ac:dyDescent="0.35">
      <c r="A843" s="56">
        <v>44255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99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5">
      <c r="A844" s="56">
        <v>44255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7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5">
      <c r="A845" s="56">
        <v>44255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-21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5">
      <c r="A846" s="56">
        <v>44255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-21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5">
      <c r="A847" s="56">
        <v>44255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-174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5">
      <c r="A848" s="56">
        <v>44255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68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5">
      <c r="A849" s="56">
        <v>44255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-83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61 a 90 dias</v>
      </c>
      <c r="X849" s="80" t="str">
        <f t="shared" si="55"/>
        <v>12021</v>
      </c>
      <c r="AA849"/>
    </row>
    <row r="850" spans="1:27" x14ac:dyDescent="0.35">
      <c r="A850" s="56">
        <v>44255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-174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5">
      <c r="A851" s="56">
        <v>44255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7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5">
      <c r="A852" s="56">
        <v>44255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-21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5">
      <c r="A853" s="56">
        <v>44255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-174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5">
      <c r="A854" s="56">
        <v>44255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-174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5">
      <c r="A855" s="56">
        <v>44255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-21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5">
      <c r="A856" s="56">
        <v>44255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7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5">
      <c r="A857" s="56">
        <v>44255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68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5">
      <c r="A858" s="56">
        <v>44255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-113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91 a 120 dias</v>
      </c>
      <c r="X858" s="80" t="str">
        <f t="shared" si="55"/>
        <v>112020</v>
      </c>
      <c r="AA858"/>
    </row>
    <row r="859" spans="1:27" x14ac:dyDescent="0.35">
      <c r="A859" s="56">
        <v>44255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68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5">
      <c r="A860" s="56">
        <v>44255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38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5">
      <c r="A861" s="56">
        <v>44255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68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5">
      <c r="A862" s="56">
        <v>44255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68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5">
      <c r="A863" s="56">
        <v>44255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7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5">
      <c r="A864" s="56">
        <v>44255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-21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5">
      <c r="A865" s="56">
        <v>44255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-83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61 a 90 dias</v>
      </c>
      <c r="X865" s="80" t="str">
        <f t="shared" si="55"/>
        <v>12021</v>
      </c>
      <c r="AA865"/>
    </row>
    <row r="866" spans="1:27" x14ac:dyDescent="0.35">
      <c r="A866" s="56">
        <v>44255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7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5">
      <c r="A867" s="56">
        <v>44255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38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5">
      <c r="A868" s="56">
        <v>44255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-21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5">
      <c r="A869" s="56">
        <v>44255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-113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91 a 120 dias</v>
      </c>
      <c r="X869" s="80" t="str">
        <f t="shared" si="55"/>
        <v>112020</v>
      </c>
      <c r="AA869"/>
    </row>
    <row r="870" spans="1:27" x14ac:dyDescent="0.35">
      <c r="A870" s="56">
        <v>44255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-21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5">
      <c r="A871" s="56">
        <v>44255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-52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31 a 60 dias</v>
      </c>
      <c r="X871" s="80" t="str">
        <f t="shared" si="55"/>
        <v>12021</v>
      </c>
      <c r="AA871"/>
    </row>
    <row r="872" spans="1:27" x14ac:dyDescent="0.35">
      <c r="A872" s="56">
        <v>44255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-205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5">
      <c r="A873" s="56">
        <v>44255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-21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5">
      <c r="A874" s="56">
        <v>44255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68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5">
      <c r="A875" s="56">
        <v>44255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38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5">
      <c r="A876" s="56">
        <v>44255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-113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91 a 120 dias</v>
      </c>
      <c r="X876" s="80" t="str">
        <f t="shared" si="55"/>
        <v>122020</v>
      </c>
      <c r="AA876"/>
    </row>
    <row r="877" spans="1:27" x14ac:dyDescent="0.35">
      <c r="A877" s="56">
        <v>44255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68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5">
      <c r="A878" s="56">
        <v>44255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-21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5">
      <c r="A879" s="56">
        <v>44255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38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5">
      <c r="A880" s="56">
        <v>44255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68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5">
      <c r="A881" s="56">
        <v>44255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-113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91 a 120 dias</v>
      </c>
      <c r="X881" s="80" t="str">
        <f t="shared" si="55"/>
        <v>12021</v>
      </c>
      <c r="AA881"/>
    </row>
    <row r="882" spans="1:27" x14ac:dyDescent="0.35">
      <c r="A882" s="56">
        <v>44255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-83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61 a 90 dias</v>
      </c>
      <c r="X882" s="80" t="str">
        <f t="shared" si="55"/>
        <v>12021</v>
      </c>
      <c r="AA882"/>
    </row>
    <row r="883" spans="1:27" x14ac:dyDescent="0.35">
      <c r="A883" s="56">
        <v>44255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-113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91 a 120 dias</v>
      </c>
      <c r="X883" s="80" t="str">
        <f t="shared" si="55"/>
        <v>112020</v>
      </c>
      <c r="AA883"/>
    </row>
    <row r="884" spans="1:27" x14ac:dyDescent="0.35">
      <c r="A884" s="56">
        <v>44255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68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5">
      <c r="A885" s="56">
        <v>44255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-113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91 a 120 dias</v>
      </c>
      <c r="X885" s="80" t="str">
        <f t="shared" si="55"/>
        <v>112020</v>
      </c>
      <c r="AA885"/>
    </row>
    <row r="886" spans="1:27" x14ac:dyDescent="0.35">
      <c r="A886" s="56">
        <v>44255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7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5">
      <c r="A887" s="56">
        <v>44255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-83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61 a 90 dias</v>
      </c>
      <c r="X887" s="80" t="str">
        <f t="shared" si="55"/>
        <v>122020</v>
      </c>
      <c r="AA887"/>
    </row>
    <row r="888" spans="1:27" x14ac:dyDescent="0.35">
      <c r="A888" s="56">
        <v>44255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-21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5">
      <c r="A889" s="56">
        <v>44255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7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5">
      <c r="A890" s="56">
        <v>44255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-52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31 a 60 dias</v>
      </c>
      <c r="X890" s="80" t="str">
        <f t="shared" si="55"/>
        <v>12021</v>
      </c>
      <c r="AA890"/>
    </row>
    <row r="891" spans="1:27" x14ac:dyDescent="0.35">
      <c r="A891" s="56">
        <v>44255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68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5">
      <c r="A892" s="56">
        <v>44255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7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5">
      <c r="A893" s="56">
        <v>44255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-236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5">
      <c r="A894" s="56">
        <v>44255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-174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5">
      <c r="A895" s="56">
        <v>44255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-174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5">
      <c r="A896" s="56">
        <v>44255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-174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5">
      <c r="A897" s="56">
        <v>44255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-52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31 a 60 dias</v>
      </c>
      <c r="X897" s="80" t="str">
        <f t="shared" si="55"/>
        <v>12021</v>
      </c>
      <c r="AA897"/>
    </row>
    <row r="898" spans="1:27" x14ac:dyDescent="0.35">
      <c r="A898" s="56">
        <v>44255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-83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61 a 90 dias</v>
      </c>
      <c r="X898" s="80" t="str">
        <f t="shared" si="55"/>
        <v>12021</v>
      </c>
      <c r="AA898"/>
    </row>
    <row r="899" spans="1:27" x14ac:dyDescent="0.35">
      <c r="A899" s="56">
        <v>44255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68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5">
      <c r="A900" s="56">
        <v>44255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68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5">
      <c r="A901" s="56">
        <v>44255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-83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61 a 90 dias</v>
      </c>
      <c r="X901" s="80" t="str">
        <f t="shared" si="59"/>
        <v>12021</v>
      </c>
      <c r="AA901"/>
    </row>
    <row r="902" spans="1:27" x14ac:dyDescent="0.35">
      <c r="A902" s="56">
        <v>44255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-21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5">
      <c r="A903" s="56">
        <v>44255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68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5">
      <c r="A904" s="56">
        <v>44255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-21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5">
      <c r="A905" s="56">
        <v>44255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-174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5">
      <c r="A906" s="56">
        <v>44255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-83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61 a 90 dias</v>
      </c>
      <c r="X906" s="80" t="str">
        <f t="shared" si="59"/>
        <v>122020</v>
      </c>
      <c r="AA906"/>
    </row>
    <row r="907" spans="1:27" x14ac:dyDescent="0.35">
      <c r="A907" s="56">
        <v>44255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68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5">
      <c r="A908" s="56">
        <v>44255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-83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61 a 90 dias</v>
      </c>
      <c r="X908" s="80" t="str">
        <f t="shared" si="59"/>
        <v>32021</v>
      </c>
      <c r="AA908"/>
    </row>
    <row r="909" spans="1:27" x14ac:dyDescent="0.35">
      <c r="A909" s="56">
        <v>44255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-205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5">
      <c r="A910" s="56">
        <v>44255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68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5">
      <c r="A911" s="56">
        <v>44255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68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5">
      <c r="A912" s="56">
        <v>44255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-83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61 a 90 dias</v>
      </c>
      <c r="X912" s="80" t="str">
        <f t="shared" si="59"/>
        <v>122020</v>
      </c>
      <c r="AA912"/>
    </row>
    <row r="913" spans="1:27" x14ac:dyDescent="0.35">
      <c r="A913" s="56">
        <v>44255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-52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31 a 60 dias</v>
      </c>
      <c r="X913" s="80" t="str">
        <f t="shared" si="59"/>
        <v>12021</v>
      </c>
      <c r="AA913"/>
    </row>
    <row r="914" spans="1:27" x14ac:dyDescent="0.35">
      <c r="A914" s="56">
        <v>44255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68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5">
      <c r="A915" s="56">
        <v>44255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-205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5">
      <c r="A916" s="56">
        <v>44255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68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5">
      <c r="A917" s="56">
        <v>44255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68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5">
      <c r="A918" s="56">
        <v>44255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-21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5">
      <c r="A919" s="56">
        <v>44255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-21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5">
      <c r="A920" s="56">
        <v>44255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68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5">
      <c r="A921" s="56">
        <v>44255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7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5">
      <c r="A922" s="56">
        <v>44255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68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5">
      <c r="A923" s="56">
        <v>44255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-205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5">
      <c r="A924" s="56">
        <v>44255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-236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5">
      <c r="A925" s="56">
        <v>44255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-174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5">
      <c r="A926" s="56">
        <v>44255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38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5">
      <c r="A927" s="56">
        <v>44255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-113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91 a 120 dias</v>
      </c>
      <c r="X927" s="80" t="str">
        <f t="shared" si="59"/>
        <v>112020</v>
      </c>
      <c r="AA927"/>
    </row>
    <row r="928" spans="1:27" x14ac:dyDescent="0.35">
      <c r="A928" s="56">
        <v>44255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-83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61 a 90 dias</v>
      </c>
      <c r="X928" s="80" t="str">
        <f t="shared" si="59"/>
        <v>12021</v>
      </c>
      <c r="AA928"/>
    </row>
    <row r="929" spans="1:27" x14ac:dyDescent="0.35">
      <c r="A929" s="56">
        <v>44255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-21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5">
      <c r="A930" s="56">
        <v>44255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-21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5">
      <c r="A931" s="56">
        <v>44255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-52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31 a 60 dias</v>
      </c>
      <c r="X931" s="80" t="str">
        <f t="shared" si="59"/>
        <v>12021</v>
      </c>
      <c r="AA931"/>
    </row>
    <row r="932" spans="1:27" x14ac:dyDescent="0.35">
      <c r="A932" s="56">
        <v>44255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-83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61 a 90 dias</v>
      </c>
      <c r="X932" s="80" t="str">
        <f t="shared" si="59"/>
        <v>122020</v>
      </c>
      <c r="AA932"/>
    </row>
    <row r="933" spans="1:27" x14ac:dyDescent="0.35">
      <c r="A933" s="56">
        <v>44255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-113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91 a 120 dias</v>
      </c>
      <c r="X933" s="80" t="str">
        <f t="shared" si="59"/>
        <v>112020</v>
      </c>
      <c r="AA933"/>
    </row>
    <row r="934" spans="1:27" x14ac:dyDescent="0.35">
      <c r="A934" s="56">
        <v>44255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7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5">
      <c r="A935" s="56">
        <v>44255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7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5">
      <c r="A936" s="56">
        <v>44255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-21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5">
      <c r="A937" s="56">
        <v>44255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-21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5">
      <c r="A938" s="56">
        <v>44255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7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5">
      <c r="A939" s="56">
        <v>44255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68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5">
      <c r="A940" s="56">
        <v>44255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-144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5">
      <c r="A941" s="56">
        <v>44255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-266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5">
      <c r="A942" s="56">
        <v>44255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-21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5">
      <c r="A943" s="56">
        <v>44255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-21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5">
      <c r="A944" s="56">
        <v>44255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68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5">
      <c r="A945" s="56">
        <v>44255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-236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5">
      <c r="A946" s="56">
        <v>44255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7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5">
      <c r="A947" s="56">
        <v>44255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-266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5">
      <c r="A948" s="56">
        <v>44255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68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5">
      <c r="A949" s="56">
        <v>44255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68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5">
      <c r="A950" s="56">
        <v>44255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-266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5">
      <c r="A951" s="56">
        <v>44255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-21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5">
      <c r="A952" s="56">
        <v>44255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-266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5">
      <c r="A953" s="56">
        <v>44255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7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5">
      <c r="A954" s="56">
        <v>44255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-21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5">
      <c r="A955" s="56">
        <v>44255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-83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61 a 90 dias</v>
      </c>
      <c r="X955" s="80" t="str">
        <f t="shared" si="59"/>
        <v>12021</v>
      </c>
      <c r="AA955"/>
    </row>
    <row r="956" spans="1:27" x14ac:dyDescent="0.35">
      <c r="A956" s="56">
        <v>44255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-205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5">
      <c r="A957" s="56">
        <v>44255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-83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61 a 90 dias</v>
      </c>
      <c r="X957" s="80" t="str">
        <f t="shared" si="59"/>
        <v>122020</v>
      </c>
      <c r="AA957"/>
    </row>
    <row r="958" spans="1:27" x14ac:dyDescent="0.35">
      <c r="A958" s="56">
        <v>44255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7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5">
      <c r="A959" s="56">
        <v>44255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-236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5">
      <c r="A960" s="56">
        <v>44255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-83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61 a 90 dias</v>
      </c>
      <c r="X960" s="80" t="str">
        <f t="shared" si="59"/>
        <v>12021</v>
      </c>
      <c r="AA960"/>
    </row>
    <row r="961" spans="1:27" x14ac:dyDescent="0.35">
      <c r="A961" s="56">
        <v>44255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7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5">
      <c r="A962" s="56">
        <v>44255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-174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5">
      <c r="A963" s="56">
        <v>44255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-113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91 a 120 dias</v>
      </c>
      <c r="X963" s="80" t="str">
        <f t="shared" ref="X963:X1026" si="63">MONTH(U963)&amp;YEAR(U963)</f>
        <v>122020</v>
      </c>
      <c r="AA963"/>
    </row>
    <row r="964" spans="1:27" x14ac:dyDescent="0.35">
      <c r="A964" s="56">
        <v>44255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68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5">
      <c r="A965" s="56">
        <v>44255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-174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5">
      <c r="A966" s="56">
        <v>44255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-113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91 a 120 dias</v>
      </c>
      <c r="X966" s="80" t="str">
        <f t="shared" si="63"/>
        <v>112020</v>
      </c>
      <c r="AA966"/>
    </row>
    <row r="967" spans="1:27" x14ac:dyDescent="0.35">
      <c r="A967" s="56">
        <v>44255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-21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5">
      <c r="A968" s="56">
        <v>44255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-21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5">
      <c r="A969" s="56">
        <v>44255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-21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5">
      <c r="A970" s="56">
        <v>44255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-21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5">
      <c r="A971" s="56">
        <v>44255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68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5">
      <c r="A972" s="56">
        <v>44255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-21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5">
      <c r="A973" s="56">
        <v>44255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38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5">
      <c r="A974" s="56">
        <v>44255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68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5">
      <c r="A975" s="56">
        <v>44255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-83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61 a 90 dias</v>
      </c>
      <c r="X975" s="80" t="str">
        <f t="shared" si="63"/>
        <v>12021</v>
      </c>
      <c r="AA975"/>
    </row>
    <row r="976" spans="1:27" x14ac:dyDescent="0.35">
      <c r="A976" s="56">
        <v>44255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-83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61 a 90 dias</v>
      </c>
      <c r="X976" s="80" t="str">
        <f t="shared" si="63"/>
        <v>122020</v>
      </c>
      <c r="AA976"/>
    </row>
    <row r="977" spans="1:27" x14ac:dyDescent="0.35">
      <c r="A977" s="56">
        <v>44255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-83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61 a 90 dias</v>
      </c>
      <c r="X977" s="80" t="str">
        <f t="shared" si="63"/>
        <v>122020</v>
      </c>
      <c r="AA977"/>
    </row>
    <row r="978" spans="1:27" x14ac:dyDescent="0.35">
      <c r="A978" s="56">
        <v>44255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68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5">
      <c r="A979" s="56">
        <v>44255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7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5">
      <c r="A980" s="56">
        <v>44255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7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5">
      <c r="A981" s="56">
        <v>44255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7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5">
      <c r="A982" s="56">
        <v>44255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-113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91 a 120 dias</v>
      </c>
      <c r="X982" s="80" t="str">
        <f t="shared" si="63"/>
        <v>112020</v>
      </c>
      <c r="AA982"/>
    </row>
    <row r="983" spans="1:27" x14ac:dyDescent="0.35">
      <c r="A983" s="56">
        <v>44255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-21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5">
      <c r="A984" s="56">
        <v>44255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68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5">
      <c r="A985" s="56">
        <v>44255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68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5">
      <c r="A986" s="56">
        <v>44255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-266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5">
      <c r="A987" s="56">
        <v>44255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-113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91 a 120 dias</v>
      </c>
      <c r="X987" s="80" t="str">
        <f t="shared" si="63"/>
        <v>112020</v>
      </c>
      <c r="AA987"/>
    </row>
    <row r="988" spans="1:27" x14ac:dyDescent="0.35">
      <c r="A988" s="56">
        <v>44255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-83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61 a 90 dias</v>
      </c>
      <c r="X988" s="80" t="str">
        <f t="shared" si="63"/>
        <v>122020</v>
      </c>
      <c r="AA988"/>
    </row>
    <row r="989" spans="1:27" x14ac:dyDescent="0.35">
      <c r="A989" s="56">
        <v>44255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-205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5">
      <c r="A990" s="56">
        <v>44255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68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5">
      <c r="A991" s="56">
        <v>44255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-144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5">
      <c r="A992" s="56">
        <v>44255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7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5">
      <c r="A993" s="56">
        <v>44255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-113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91 a 120 dias</v>
      </c>
      <c r="X993" s="80" t="str">
        <f t="shared" si="63"/>
        <v>112020</v>
      </c>
      <c r="AA993"/>
    </row>
    <row r="994" spans="1:27" x14ac:dyDescent="0.35">
      <c r="A994" s="56">
        <v>44255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7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5">
      <c r="A995" s="56">
        <v>44255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-21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5">
      <c r="A996" s="56">
        <v>44255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-83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61 a 90 dias</v>
      </c>
      <c r="X996" s="80" t="str">
        <f t="shared" si="63"/>
        <v>122020</v>
      </c>
      <c r="AA996"/>
    </row>
    <row r="997" spans="1:27" x14ac:dyDescent="0.35">
      <c r="A997" s="56">
        <v>44255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-236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5">
      <c r="A998" s="56">
        <v>44255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-205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5">
      <c r="A999" s="56">
        <v>44255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-236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5">
      <c r="A1000" s="56">
        <v>44255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-174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5">
      <c r="A1001" s="56">
        <v>44255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-83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61 a 90 dias</v>
      </c>
      <c r="X1001" s="80" t="str">
        <f t="shared" si="63"/>
        <v>122020</v>
      </c>
      <c r="AA1001"/>
    </row>
    <row r="1002" spans="1:27" x14ac:dyDescent="0.35">
      <c r="A1002" s="56">
        <v>44255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38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5">
      <c r="A1003" s="56">
        <v>44255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-21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5">
      <c r="A1004" s="56">
        <v>44255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-21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5">
      <c r="A1005" s="56">
        <v>44255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-83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61 a 90 dias</v>
      </c>
      <c r="X1005" s="80" t="str">
        <f t="shared" si="63"/>
        <v>122020</v>
      </c>
      <c r="AA1005"/>
    </row>
    <row r="1006" spans="1:27" x14ac:dyDescent="0.35">
      <c r="A1006" s="56">
        <v>44255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-83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61 a 90 dias</v>
      </c>
      <c r="X1006" s="80" t="str">
        <f t="shared" si="63"/>
        <v>12021</v>
      </c>
      <c r="AA1006"/>
    </row>
    <row r="1007" spans="1:27" x14ac:dyDescent="0.35">
      <c r="A1007" s="56">
        <v>44255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68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5">
      <c r="A1008" s="56">
        <v>44255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-21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5">
      <c r="A1009" s="56">
        <v>44255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7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5">
      <c r="A1010" s="56">
        <v>44255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-21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5">
      <c r="A1011" s="56">
        <v>44255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-21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5">
      <c r="A1012" s="56">
        <v>44255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-174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5">
      <c r="A1013" s="56">
        <v>44255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68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5">
      <c r="A1014" s="56">
        <v>44255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-113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91 a 120 dias</v>
      </c>
      <c r="X1014" s="80" t="str">
        <f t="shared" si="63"/>
        <v>122020</v>
      </c>
      <c r="AA1014"/>
    </row>
    <row r="1015" spans="1:27" x14ac:dyDescent="0.35">
      <c r="A1015" s="56">
        <v>44255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-236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5">
      <c r="A1016" s="56">
        <v>44255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7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5">
      <c r="A1017" s="56">
        <v>44255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68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5">
      <c r="A1018" s="56">
        <v>44255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7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5">
      <c r="A1019" s="56">
        <v>44255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-113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91 a 120 dias</v>
      </c>
      <c r="X1019" s="80" t="str">
        <f t="shared" si="63"/>
        <v>112020</v>
      </c>
      <c r="AA1019"/>
    </row>
    <row r="1020" spans="1:27" x14ac:dyDescent="0.35">
      <c r="A1020" s="56">
        <v>44255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7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5">
      <c r="A1021" s="56">
        <v>44255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-205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5">
      <c r="A1022" s="56">
        <v>44255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-21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5">
      <c r="A1023" s="56">
        <v>44255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7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5">
      <c r="A1024" s="56">
        <v>44255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-113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91 a 120 dias</v>
      </c>
      <c r="X1024" s="80" t="str">
        <f t="shared" si="63"/>
        <v>112020</v>
      </c>
      <c r="AA1024"/>
    </row>
    <row r="1025" spans="1:27" x14ac:dyDescent="0.35">
      <c r="A1025" s="56">
        <v>44255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-113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91 a 120 dias</v>
      </c>
      <c r="X1025" s="80" t="str">
        <f t="shared" si="63"/>
        <v>112020</v>
      </c>
      <c r="AA1025"/>
    </row>
    <row r="1026" spans="1:27" x14ac:dyDescent="0.35">
      <c r="A1026" s="56">
        <v>44255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-236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5">
      <c r="A1027" s="56">
        <v>44255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-83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61 a 90 dias</v>
      </c>
      <c r="X1027" s="80" t="str">
        <f t="shared" ref="X1027:X1090" si="67">MONTH(U1027)&amp;YEAR(U1027)</f>
        <v>122020</v>
      </c>
      <c r="AA1027"/>
    </row>
    <row r="1028" spans="1:27" x14ac:dyDescent="0.35">
      <c r="A1028" s="56">
        <v>44255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68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5">
      <c r="A1029" s="56">
        <v>44255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-83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61 a 90 dias</v>
      </c>
      <c r="X1029" s="80" t="str">
        <f t="shared" si="67"/>
        <v>122020</v>
      </c>
      <c r="AA1029"/>
    </row>
    <row r="1030" spans="1:27" x14ac:dyDescent="0.35">
      <c r="A1030" s="56">
        <v>44255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68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5">
      <c r="A1031" s="56">
        <v>44255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7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5">
      <c r="A1032" s="56">
        <v>44255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-174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5">
      <c r="A1033" s="56">
        <v>44255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-52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31 a 60 dias</v>
      </c>
      <c r="X1033" s="80" t="str">
        <f t="shared" si="67"/>
        <v>12021</v>
      </c>
      <c r="AA1033"/>
    </row>
    <row r="1034" spans="1:27" x14ac:dyDescent="0.35">
      <c r="A1034" s="56">
        <v>44255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-205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5">
      <c r="A1035" s="56">
        <v>44255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-52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31 a 60 dias</v>
      </c>
      <c r="X1035" s="80" t="str">
        <f t="shared" si="67"/>
        <v>12021</v>
      </c>
      <c r="AA1035"/>
    </row>
    <row r="1036" spans="1:27" x14ac:dyDescent="0.35">
      <c r="A1036" s="56">
        <v>44255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-52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31 a 60 dias</v>
      </c>
      <c r="X1036" s="80" t="str">
        <f t="shared" si="67"/>
        <v>12021</v>
      </c>
      <c r="AA1036"/>
    </row>
    <row r="1037" spans="1:27" x14ac:dyDescent="0.35">
      <c r="A1037" s="56">
        <v>44255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-174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5">
      <c r="A1038" s="56">
        <v>44255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-113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91 a 120 dias</v>
      </c>
      <c r="X1038" s="80" t="str">
        <f t="shared" si="67"/>
        <v>112020</v>
      </c>
      <c r="AA1038"/>
    </row>
    <row r="1039" spans="1:27" x14ac:dyDescent="0.35">
      <c r="A1039" s="56">
        <v>44255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7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5">
      <c r="A1040" s="56">
        <v>44255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68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5">
      <c r="A1041" s="56">
        <v>44255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-21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5">
      <c r="A1042" s="56">
        <v>44255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-83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61 a 90 dias</v>
      </c>
      <c r="X1042" s="80" t="str">
        <f t="shared" si="67"/>
        <v>122020</v>
      </c>
      <c r="AA1042"/>
    </row>
    <row r="1043" spans="1:27" x14ac:dyDescent="0.35">
      <c r="A1043" s="56">
        <v>44255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-236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5">
      <c r="A1044" s="56">
        <v>44255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-21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5">
      <c r="A1045" s="56">
        <v>44255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68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5">
      <c r="A1046" s="56">
        <v>44255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-52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31 a 60 dias</v>
      </c>
      <c r="X1046" s="80" t="str">
        <f t="shared" si="67"/>
        <v>12021</v>
      </c>
      <c r="AA1046"/>
    </row>
    <row r="1047" spans="1:27" x14ac:dyDescent="0.35">
      <c r="A1047" s="56">
        <v>44255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-83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61 a 90 dias</v>
      </c>
      <c r="X1047" s="80" t="str">
        <f t="shared" si="67"/>
        <v>12021</v>
      </c>
      <c r="AA1047"/>
    </row>
    <row r="1048" spans="1:27" x14ac:dyDescent="0.35">
      <c r="A1048" s="56">
        <v>44255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-174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5">
      <c r="A1049" s="56">
        <v>44255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7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5">
      <c r="A1050" s="56">
        <v>44255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-266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5">
      <c r="A1051" s="56">
        <v>44255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-21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5">
      <c r="A1052" s="56">
        <v>44255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7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5">
      <c r="A1053" s="56">
        <v>44255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68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5">
      <c r="A1054" s="56">
        <v>44255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68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5">
      <c r="A1055" s="56">
        <v>44255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7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5">
      <c r="A1056" s="56">
        <v>44255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-21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5">
      <c r="A1057" s="56">
        <v>44255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7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5">
      <c r="A1058" s="56">
        <v>44255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-83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61 a 90 dias</v>
      </c>
      <c r="X1058" s="80" t="str">
        <f t="shared" si="67"/>
        <v>122020</v>
      </c>
      <c r="AA1058"/>
    </row>
    <row r="1059" spans="1:27" x14ac:dyDescent="0.35">
      <c r="A1059" s="56">
        <v>44255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-113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91 a 120 dias</v>
      </c>
      <c r="X1059" s="80" t="str">
        <f t="shared" si="67"/>
        <v>112020</v>
      </c>
      <c r="AA1059"/>
    </row>
    <row r="1060" spans="1:27" x14ac:dyDescent="0.35">
      <c r="A1060" s="56">
        <v>44255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-83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61 a 90 dias</v>
      </c>
      <c r="X1060" s="80" t="str">
        <f t="shared" si="67"/>
        <v>12021</v>
      </c>
      <c r="AA1060"/>
    </row>
    <row r="1061" spans="1:27" x14ac:dyDescent="0.35">
      <c r="A1061" s="56">
        <v>44255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-236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5">
      <c r="A1062" s="56">
        <v>44255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-83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61 a 90 dias</v>
      </c>
      <c r="X1062" s="80" t="str">
        <f t="shared" si="67"/>
        <v>12021</v>
      </c>
      <c r="AA1062"/>
    </row>
    <row r="1063" spans="1:27" x14ac:dyDescent="0.35">
      <c r="A1063" s="56">
        <v>44255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38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5">
      <c r="A1064" s="56">
        <v>44255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-83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61 a 90 dias</v>
      </c>
      <c r="X1064" s="80" t="str">
        <f t="shared" si="67"/>
        <v>122020</v>
      </c>
      <c r="AA1064"/>
    </row>
    <row r="1065" spans="1:27" x14ac:dyDescent="0.35">
      <c r="A1065" s="56">
        <v>44255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7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5">
      <c r="A1066" s="56">
        <v>44255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-113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91 a 120 dias</v>
      </c>
      <c r="X1066" s="80" t="str">
        <f t="shared" si="67"/>
        <v>112020</v>
      </c>
      <c r="AA1066"/>
    </row>
    <row r="1067" spans="1:27" x14ac:dyDescent="0.35">
      <c r="A1067" s="56">
        <v>44255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7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5">
      <c r="A1068" s="56">
        <v>44255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-21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5">
      <c r="A1069" s="56">
        <v>44255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-83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61 a 90 dias</v>
      </c>
      <c r="X1069" s="80" t="str">
        <f t="shared" si="67"/>
        <v>122020</v>
      </c>
      <c r="AA1069"/>
    </row>
    <row r="1070" spans="1:27" x14ac:dyDescent="0.35">
      <c r="A1070" s="56">
        <v>44255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-83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61 a 90 dias</v>
      </c>
      <c r="X1070" s="80" t="str">
        <f t="shared" si="67"/>
        <v>122020</v>
      </c>
      <c r="AA1070"/>
    </row>
    <row r="1071" spans="1:27" x14ac:dyDescent="0.35">
      <c r="A1071" s="56">
        <v>44255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-21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5">
      <c r="A1072" s="56">
        <v>44255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-21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5">
      <c r="A1073" s="56">
        <v>44255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-144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5">
      <c r="A1074" s="56">
        <v>44255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68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5">
      <c r="A1075" s="56">
        <v>44255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-83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61 a 90 dias</v>
      </c>
      <c r="X1075" s="80" t="str">
        <f t="shared" si="67"/>
        <v>122020</v>
      </c>
      <c r="AA1075"/>
    </row>
    <row r="1076" spans="1:27" x14ac:dyDescent="0.35">
      <c r="A1076" s="56">
        <v>44255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-21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5">
      <c r="A1077" s="56">
        <v>44255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-21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5">
      <c r="A1078" s="56">
        <v>44255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-113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91 a 120 dias</v>
      </c>
      <c r="X1078" s="80" t="str">
        <f t="shared" si="67"/>
        <v>112020</v>
      </c>
      <c r="AA1078"/>
    </row>
    <row r="1079" spans="1:27" x14ac:dyDescent="0.35">
      <c r="A1079" s="56">
        <v>44255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-21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5">
      <c r="A1080" s="56">
        <v>44255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68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5">
      <c r="A1081" s="56">
        <v>44255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-21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5">
      <c r="A1082" s="56">
        <v>44255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-113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91 a 120 dias</v>
      </c>
      <c r="X1082" s="80" t="str">
        <f t="shared" si="67"/>
        <v>112020</v>
      </c>
      <c r="AA1082"/>
    </row>
    <row r="1083" spans="1:27" x14ac:dyDescent="0.35">
      <c r="A1083" s="56">
        <v>44255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-83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61 a 90 dias</v>
      </c>
      <c r="X1083" s="80" t="str">
        <f t="shared" si="67"/>
        <v>12021</v>
      </c>
      <c r="AA1083"/>
    </row>
    <row r="1084" spans="1:27" x14ac:dyDescent="0.35">
      <c r="A1084" s="56">
        <v>44255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-327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5">
      <c r="A1085" s="56">
        <v>44255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-205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5">
      <c r="A1086" s="56">
        <v>44255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-83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61 a 90 dias</v>
      </c>
      <c r="X1086" s="80" t="str">
        <f t="shared" si="67"/>
        <v>12021</v>
      </c>
      <c r="AA1086"/>
    </row>
    <row r="1087" spans="1:27" x14ac:dyDescent="0.35">
      <c r="A1087" s="56">
        <v>44255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-174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5">
      <c r="A1088" s="56">
        <v>44255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-21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5">
      <c r="A1089" s="56">
        <v>44255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7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5">
      <c r="A1090" s="56">
        <v>44255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-205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5">
      <c r="A1091" s="56">
        <v>44255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-83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61 a 90 dias</v>
      </c>
      <c r="X1091" s="80" t="str">
        <f t="shared" ref="X1091:X1117" si="71">MONTH(U1091)&amp;YEAR(U1091)</f>
        <v>122020</v>
      </c>
      <c r="AA1091"/>
    </row>
    <row r="1092" spans="1:27" x14ac:dyDescent="0.35">
      <c r="A1092" s="56">
        <v>44255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68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5">
      <c r="A1093" s="56">
        <v>44255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68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5">
      <c r="A1094" s="56">
        <v>44255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7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5">
      <c r="A1095" s="56">
        <v>44255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-21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5">
      <c r="A1096" s="56">
        <v>44255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-21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5">
      <c r="A1097" s="56">
        <v>44255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7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5">
      <c r="A1098" s="56">
        <v>44255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7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5">
      <c r="A1099" s="56">
        <v>44255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-21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5">
      <c r="A1100" s="56">
        <v>44255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-205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5">
      <c r="A1101" s="56">
        <v>44255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68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5">
      <c r="A1102" s="56">
        <v>44255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68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5">
      <c r="A1103" s="56">
        <v>44255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-205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5">
      <c r="A1104" s="56">
        <v>44255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7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5">
      <c r="A1105" s="56">
        <v>44255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-205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5">
      <c r="A1106" s="56">
        <v>44255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-83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61 a 90 dias</v>
      </c>
      <c r="X1106" s="80" t="str">
        <f t="shared" si="71"/>
        <v>42021</v>
      </c>
      <c r="AA1106"/>
    </row>
    <row r="1107" spans="1:27" x14ac:dyDescent="0.35">
      <c r="A1107" s="56">
        <v>44255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-21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5">
      <c r="A1108" s="56">
        <v>44255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-83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61 a 90 dias</v>
      </c>
      <c r="X1108" s="80" t="str">
        <f t="shared" si="71"/>
        <v>122020</v>
      </c>
      <c r="AA1108"/>
    </row>
    <row r="1109" spans="1:27" x14ac:dyDescent="0.35">
      <c r="A1109" s="56">
        <v>44255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-21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5">
      <c r="A1110" s="56">
        <v>44255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-21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5">
      <c r="A1111" s="56">
        <v>44255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68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5">
      <c r="A1112" s="56">
        <v>44255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68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5">
      <c r="A1113" s="56">
        <v>44255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38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5">
      <c r="A1114" s="56">
        <v>44255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-52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31 a 60 dias</v>
      </c>
      <c r="X1114" s="80" t="str">
        <f t="shared" si="71"/>
        <v>12021</v>
      </c>
      <c r="AA1114"/>
    </row>
    <row r="1115" spans="1:27" x14ac:dyDescent="0.35">
      <c r="A1115" s="56">
        <v>44255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-21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5">
      <c r="A1116" s="56">
        <v>44255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-52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31 a 60 dias</v>
      </c>
      <c r="X1116" s="80" t="str">
        <f t="shared" si="71"/>
        <v>12021</v>
      </c>
      <c r="AA1116"/>
    </row>
    <row r="1117" spans="1:27" x14ac:dyDescent="0.35">
      <c r="A1117" s="56">
        <v>44255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-52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31 a 60 dias</v>
      </c>
      <c r="X1117" s="80" t="str">
        <f t="shared" si="71"/>
        <v>12021</v>
      </c>
      <c r="AA1117"/>
    </row>
    <row r="1118" spans="1:27" x14ac:dyDescent="0.35">
      <c r="AA1118"/>
    </row>
    <row r="1119" spans="1:27" x14ac:dyDescent="0.35">
      <c r="AA1119"/>
    </row>
    <row r="1120" spans="1:27" x14ac:dyDescent="0.35">
      <c r="AA1120"/>
    </row>
    <row r="1121" spans="27:27" x14ac:dyDescent="0.35">
      <c r="AA1121"/>
    </row>
    <row r="1122" spans="27:27" x14ac:dyDescent="0.35">
      <c r="AA1122"/>
    </row>
    <row r="1123" spans="27:27" x14ac:dyDescent="0.35">
      <c r="AA1123"/>
    </row>
    <row r="1124" spans="27:27" x14ac:dyDescent="0.35">
      <c r="AA1124"/>
    </row>
    <row r="1125" spans="27:27" x14ac:dyDescent="0.35">
      <c r="AA1125"/>
    </row>
    <row r="1126" spans="27:27" x14ac:dyDescent="0.35">
      <c r="AA1126"/>
    </row>
    <row r="1127" spans="27:27" x14ac:dyDescent="0.35">
      <c r="AA1127"/>
    </row>
    <row r="1128" spans="27:27" x14ac:dyDescent="0.35">
      <c r="AA1128"/>
    </row>
    <row r="1129" spans="27:27" x14ac:dyDescent="0.35">
      <c r="AA1129"/>
    </row>
    <row r="1130" spans="27:27" x14ac:dyDescent="0.35">
      <c r="AA1130"/>
    </row>
    <row r="1131" spans="27:27" x14ac:dyDescent="0.35">
      <c r="AA1131"/>
    </row>
    <row r="1132" spans="27:27" x14ac:dyDescent="0.35">
      <c r="AA1132"/>
    </row>
    <row r="1133" spans="27:27" x14ac:dyDescent="0.35">
      <c r="AA1133"/>
    </row>
    <row r="1134" spans="27:27" x14ac:dyDescent="0.35">
      <c r="AA1134"/>
    </row>
    <row r="1135" spans="27:27" x14ac:dyDescent="0.35">
      <c r="AA1135"/>
    </row>
    <row r="1136" spans="27:27" x14ac:dyDescent="0.35">
      <c r="AA1136"/>
    </row>
    <row r="1137" spans="27:27" x14ac:dyDescent="0.35">
      <c r="AA1137"/>
    </row>
    <row r="1138" spans="27:27" x14ac:dyDescent="0.35">
      <c r="AA1138"/>
    </row>
    <row r="1139" spans="27:27" x14ac:dyDescent="0.35">
      <c r="AA1139"/>
    </row>
    <row r="1140" spans="27:27" x14ac:dyDescent="0.35">
      <c r="AA1140"/>
    </row>
    <row r="1141" spans="27:27" x14ac:dyDescent="0.35">
      <c r="AA1141"/>
    </row>
    <row r="1142" spans="27:27" x14ac:dyDescent="0.35">
      <c r="AA1142"/>
    </row>
    <row r="1143" spans="27:27" x14ac:dyDescent="0.35">
      <c r="AA1143"/>
    </row>
    <row r="1144" spans="27:27" x14ac:dyDescent="0.35">
      <c r="AA1144"/>
    </row>
    <row r="1145" spans="27:27" x14ac:dyDescent="0.35">
      <c r="AA1145"/>
    </row>
    <row r="1146" spans="27:27" x14ac:dyDescent="0.35">
      <c r="AA1146"/>
    </row>
    <row r="1147" spans="27:27" x14ac:dyDescent="0.35">
      <c r="AA1147"/>
    </row>
    <row r="1148" spans="27:27" x14ac:dyDescent="0.35">
      <c r="AA1148"/>
    </row>
    <row r="1149" spans="27:27" x14ac:dyDescent="0.35">
      <c r="AA1149"/>
    </row>
    <row r="1150" spans="27:27" x14ac:dyDescent="0.35">
      <c r="AA1150"/>
    </row>
    <row r="1151" spans="27:27" x14ac:dyDescent="0.35">
      <c r="AA1151"/>
    </row>
    <row r="1152" spans="27:27" x14ac:dyDescent="0.35">
      <c r="AA1152"/>
    </row>
    <row r="1153" spans="27:27" x14ac:dyDescent="0.35">
      <c r="AA1153"/>
    </row>
    <row r="1154" spans="27:27" x14ac:dyDescent="0.35">
      <c r="AA1154"/>
    </row>
    <row r="1155" spans="27:27" x14ac:dyDescent="0.35">
      <c r="AA1155"/>
    </row>
    <row r="1156" spans="27:27" x14ac:dyDescent="0.35">
      <c r="AA1156"/>
    </row>
    <row r="1157" spans="27:27" x14ac:dyDescent="0.35">
      <c r="AA1157"/>
    </row>
    <row r="1158" spans="27:27" x14ac:dyDescent="0.35">
      <c r="AA1158"/>
    </row>
    <row r="1159" spans="27:27" x14ac:dyDescent="0.35">
      <c r="AA1159"/>
    </row>
    <row r="1160" spans="27:27" x14ac:dyDescent="0.35">
      <c r="AA1160"/>
    </row>
    <row r="1161" spans="27:27" x14ac:dyDescent="0.35">
      <c r="AA1161"/>
    </row>
    <row r="1162" spans="27:27" x14ac:dyDescent="0.35">
      <c r="AA1162"/>
    </row>
    <row r="1163" spans="27:27" x14ac:dyDescent="0.35">
      <c r="AA1163"/>
    </row>
    <row r="1164" spans="27:27" x14ac:dyDescent="0.35">
      <c r="AA1164"/>
    </row>
    <row r="1165" spans="27:27" x14ac:dyDescent="0.35">
      <c r="AA1165"/>
    </row>
    <row r="1166" spans="27:27" x14ac:dyDescent="0.35">
      <c r="AA1166"/>
    </row>
    <row r="1167" spans="27:27" x14ac:dyDescent="0.35">
      <c r="AA1167"/>
    </row>
    <row r="1168" spans="27:27" x14ac:dyDescent="0.35">
      <c r="AA1168"/>
    </row>
    <row r="1169" spans="27:27" x14ac:dyDescent="0.35">
      <c r="AA1169"/>
    </row>
    <row r="1170" spans="27:27" x14ac:dyDescent="0.35">
      <c r="AA1170"/>
    </row>
    <row r="1171" spans="27:27" x14ac:dyDescent="0.35">
      <c r="AA1171"/>
    </row>
    <row r="1172" spans="27:27" x14ac:dyDescent="0.35">
      <c r="AA1172"/>
    </row>
    <row r="1173" spans="27:27" x14ac:dyDescent="0.35">
      <c r="AA1173"/>
    </row>
    <row r="1174" spans="27:27" x14ac:dyDescent="0.35">
      <c r="AA1174"/>
    </row>
    <row r="1175" spans="27:27" x14ac:dyDescent="0.35">
      <c r="AA1175"/>
    </row>
    <row r="1176" spans="27:27" x14ac:dyDescent="0.35">
      <c r="AA1176"/>
    </row>
    <row r="1177" spans="27:27" x14ac:dyDescent="0.35">
      <c r="AA1177"/>
    </row>
    <row r="1178" spans="27:27" x14ac:dyDescent="0.35">
      <c r="AA1178"/>
    </row>
    <row r="1179" spans="27:27" x14ac:dyDescent="0.35">
      <c r="AA1179"/>
    </row>
    <row r="1180" spans="27:27" x14ac:dyDescent="0.35">
      <c r="AA1180"/>
    </row>
    <row r="1181" spans="27:27" x14ac:dyDescent="0.35">
      <c r="AA1181"/>
    </row>
    <row r="1182" spans="27:27" x14ac:dyDescent="0.35">
      <c r="AA1182"/>
    </row>
    <row r="1183" spans="27:27" x14ac:dyDescent="0.35">
      <c r="AA1183"/>
    </row>
    <row r="1184" spans="27:27" x14ac:dyDescent="0.35">
      <c r="AA1184"/>
    </row>
    <row r="1185" spans="27:27" x14ac:dyDescent="0.35">
      <c r="AA1185"/>
    </row>
    <row r="1186" spans="27:27" x14ac:dyDescent="0.35">
      <c r="AA1186"/>
    </row>
    <row r="1187" spans="27:27" x14ac:dyDescent="0.35">
      <c r="AA1187"/>
    </row>
    <row r="1188" spans="27:27" x14ac:dyDescent="0.3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26" width="8.6328125" style="8"/>
    <col min="27" max="27" width="19.6328125" style="8" bestFit="1" customWidth="1"/>
    <col min="28" max="28" width="23.90625" style="3" bestFit="1" customWidth="1"/>
    <col min="29" max="16384" width="8.6328125" style="8"/>
  </cols>
  <sheetData>
    <row r="1" spans="1:29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5">
      <c r="A2" s="56">
        <v>44286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-175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5">
      <c r="A3" s="56">
        <v>44286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-358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5">
      <c r="A4" s="56">
        <v>44286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-144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3"/>
        <v>112020</v>
      </c>
      <c r="Z4"/>
      <c r="AA4" s="8" t="s">
        <v>185</v>
      </c>
      <c r="AB4" s="5">
        <v>421514.01</v>
      </c>
      <c r="AC4"/>
    </row>
    <row r="5" spans="1:29" x14ac:dyDescent="0.35">
      <c r="A5" s="56">
        <v>44286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-267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137913.46</v>
      </c>
      <c r="AC5"/>
    </row>
    <row r="6" spans="1:29" x14ac:dyDescent="0.35">
      <c r="A6" s="56">
        <v>44286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-267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122023.94</v>
      </c>
      <c r="AC6"/>
    </row>
    <row r="7" spans="1:29" x14ac:dyDescent="0.35">
      <c r="A7" s="56">
        <v>44286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-358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5">
      <c r="A8" s="56">
        <v>44286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-418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93050.959999999992</v>
      </c>
      <c r="AC8"/>
    </row>
    <row r="9" spans="1:29" x14ac:dyDescent="0.35">
      <c r="A9" s="56">
        <v>44286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-449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281296.31</v>
      </c>
      <c r="AC9"/>
    </row>
    <row r="10" spans="1:29" x14ac:dyDescent="0.35">
      <c r="A10" s="56">
        <v>44286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-236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6" t="s">
        <v>2</v>
      </c>
      <c r="AB10" s="87">
        <v>4090.38</v>
      </c>
      <c r="AC10"/>
    </row>
    <row r="11" spans="1:29" x14ac:dyDescent="0.35">
      <c r="A11" s="56">
        <v>44286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-328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92</v>
      </c>
      <c r="AB11" s="5">
        <v>4083.3199999999997</v>
      </c>
      <c r="AC11"/>
    </row>
    <row r="12" spans="1:29" x14ac:dyDescent="0.35">
      <c r="A12" s="56">
        <v>44286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-449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5" t="s">
        <v>93</v>
      </c>
      <c r="AB12" s="5">
        <v>273122.61</v>
      </c>
      <c r="AC12"/>
    </row>
    <row r="13" spans="1:29" x14ac:dyDescent="0.35">
      <c r="A13" s="56">
        <v>44286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-328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 x14ac:dyDescent="0.35">
      <c r="A14" s="56">
        <v>44286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-175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2</v>
      </c>
      <c r="AB14" s="87">
        <v>21750.6</v>
      </c>
      <c r="AC14"/>
    </row>
    <row r="15" spans="1:29" x14ac:dyDescent="0.35">
      <c r="A15" s="56">
        <v>44286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-83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61 a 90 dias</v>
      </c>
      <c r="X15" s="80" t="str">
        <f t="shared" si="3"/>
        <v>12021</v>
      </c>
      <c r="Z15"/>
      <c r="AA15" s="86" t="s">
        <v>3</v>
      </c>
      <c r="AB15" s="87">
        <v>13190.77</v>
      </c>
      <c r="AC15"/>
    </row>
    <row r="16" spans="1:29" x14ac:dyDescent="0.35">
      <c r="A16" s="56">
        <v>44286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-389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5" t="s">
        <v>92</v>
      </c>
      <c r="AB16" s="5">
        <v>14350.009999999998</v>
      </c>
      <c r="AC16"/>
    </row>
    <row r="17" spans="1:29" x14ac:dyDescent="0.35">
      <c r="A17" s="56">
        <v>44286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-358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 x14ac:dyDescent="0.35">
      <c r="A18" s="56">
        <v>44286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-389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2</v>
      </c>
      <c r="AB18" s="87">
        <v>15352.330000000002</v>
      </c>
      <c r="AC18"/>
    </row>
    <row r="19" spans="1:29" x14ac:dyDescent="0.35">
      <c r="A19" s="56">
        <v>44286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-418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6" t="s">
        <v>3</v>
      </c>
      <c r="AB19" s="87">
        <v>31982.18</v>
      </c>
      <c r="AC19"/>
    </row>
    <row r="20" spans="1:29" x14ac:dyDescent="0.35">
      <c r="A20" s="56">
        <v>44286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37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4</v>
      </c>
      <c r="AB20" s="87">
        <v>5280.45</v>
      </c>
    </row>
    <row r="21" spans="1:29" x14ac:dyDescent="0.35">
      <c r="A21" s="56">
        <v>44286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-205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5" t="s">
        <v>92</v>
      </c>
      <c r="AB21" s="5">
        <v>72260.33</v>
      </c>
    </row>
    <row r="22" spans="1:29" x14ac:dyDescent="0.35">
      <c r="A22" s="56">
        <v>44286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37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93</v>
      </c>
      <c r="AB22" s="5">
        <v>480219.99000000011</v>
      </c>
    </row>
    <row r="23" spans="1:29" x14ac:dyDescent="0.35">
      <c r="A23" s="56">
        <v>44286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-389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" t="s">
        <v>198</v>
      </c>
      <c r="AB23" s="5">
        <v>699509.44999999984</v>
      </c>
    </row>
    <row r="24" spans="1:29" x14ac:dyDescent="0.35">
      <c r="A24" s="56">
        <v>44286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37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2</v>
      </c>
      <c r="AB24" s="87">
        <v>19591.09</v>
      </c>
    </row>
    <row r="25" spans="1:29" x14ac:dyDescent="0.35">
      <c r="A25" s="56">
        <v>44286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-114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91 a 120 dias</v>
      </c>
      <c r="X25" s="80" t="str">
        <f t="shared" si="3"/>
        <v>12021</v>
      </c>
      <c r="AA25" s="86" t="s">
        <v>3</v>
      </c>
      <c r="AB25" s="87">
        <v>11752</v>
      </c>
    </row>
    <row r="26" spans="1:29" x14ac:dyDescent="0.35">
      <c r="A26" s="56">
        <v>44286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37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3672.92</v>
      </c>
    </row>
    <row r="27" spans="1:29" x14ac:dyDescent="0.35">
      <c r="A27" s="56">
        <v>44286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-144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3"/>
        <v>112020</v>
      </c>
      <c r="AA27" s="85" t="s">
        <v>92</v>
      </c>
      <c r="AB27" s="5">
        <v>65489.229999999996</v>
      </c>
    </row>
    <row r="28" spans="1:29" x14ac:dyDescent="0.35">
      <c r="A28" s="56">
        <v>44286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-328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599004.20999999985</v>
      </c>
    </row>
    <row r="29" spans="1:29" x14ac:dyDescent="0.35">
      <c r="A29" s="56">
        <v>44286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-328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188</v>
      </c>
      <c r="AB29" s="5">
        <v>668564.7300000001</v>
      </c>
    </row>
    <row r="30" spans="1:29" x14ac:dyDescent="0.35">
      <c r="A30" s="56">
        <v>44286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37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2</v>
      </c>
      <c r="AB30" s="87">
        <v>40450.83</v>
      </c>
    </row>
    <row r="31" spans="1:29" x14ac:dyDescent="0.35">
      <c r="A31" s="56">
        <v>44286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37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6" t="s">
        <v>3</v>
      </c>
      <c r="AB31" s="87">
        <v>44552.99</v>
      </c>
    </row>
    <row r="32" spans="1:29" x14ac:dyDescent="0.35">
      <c r="A32" s="56">
        <v>44286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-205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6" t="s">
        <v>4</v>
      </c>
      <c r="AB32" s="87">
        <v>4635.8600000000006</v>
      </c>
    </row>
    <row r="33" spans="1:28" x14ac:dyDescent="0.35">
      <c r="A33" s="56">
        <v>44286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-205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5" t="s">
        <v>92</v>
      </c>
      <c r="AB33" s="5">
        <v>48830.79</v>
      </c>
    </row>
    <row r="34" spans="1:28" x14ac:dyDescent="0.35">
      <c r="A34" s="56">
        <v>44286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-297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5" t="s">
        <v>93</v>
      </c>
      <c r="AB34" s="5">
        <v>530094.26000000013</v>
      </c>
    </row>
    <row r="35" spans="1:28" x14ac:dyDescent="0.35">
      <c r="A35" s="56">
        <v>44286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-205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" t="s">
        <v>189</v>
      </c>
      <c r="AB35" s="5">
        <v>395209.18000000011</v>
      </c>
    </row>
    <row r="36" spans="1:28" x14ac:dyDescent="0.35">
      <c r="A36" s="56">
        <v>44286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-114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91 a 120 dias</v>
      </c>
      <c r="X36" s="80" t="str">
        <f t="shared" si="3"/>
        <v>122020</v>
      </c>
      <c r="AA36" s="86" t="s">
        <v>2</v>
      </c>
      <c r="AB36" s="87">
        <v>30485.289999999994</v>
      </c>
    </row>
    <row r="37" spans="1:28" x14ac:dyDescent="0.35">
      <c r="A37" s="56">
        <v>44286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-358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6" t="s">
        <v>4</v>
      </c>
      <c r="AB37" s="87">
        <v>467.87</v>
      </c>
    </row>
    <row r="38" spans="1:28" x14ac:dyDescent="0.35">
      <c r="A38" s="56">
        <v>44286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37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5" t="s">
        <v>92</v>
      </c>
      <c r="AB38" s="5">
        <v>7629.39</v>
      </c>
    </row>
    <row r="39" spans="1:28" x14ac:dyDescent="0.35">
      <c r="A39" s="56">
        <v>44286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37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5" t="s">
        <v>93</v>
      </c>
      <c r="AB39" s="5">
        <v>356626.63000000012</v>
      </c>
    </row>
    <row r="40" spans="1:28" x14ac:dyDescent="0.35">
      <c r="A40" s="56">
        <v>44286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-328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" t="s">
        <v>190</v>
      </c>
      <c r="AB40" s="5">
        <v>210237.97000000003</v>
      </c>
    </row>
    <row r="41" spans="1:28" x14ac:dyDescent="0.35">
      <c r="A41" s="56">
        <v>44286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-175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6" t="s">
        <v>2</v>
      </c>
      <c r="AB41" s="87">
        <v>14903.03</v>
      </c>
    </row>
    <row r="42" spans="1:28" x14ac:dyDescent="0.35">
      <c r="A42" s="56">
        <v>44286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-205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6" t="s">
        <v>3</v>
      </c>
      <c r="AB42" s="87">
        <v>10329.540000000001</v>
      </c>
    </row>
    <row r="43" spans="1:28" x14ac:dyDescent="0.35">
      <c r="A43" s="56">
        <v>44286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-328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5" t="s">
        <v>92</v>
      </c>
      <c r="AB43" s="5">
        <v>29449.879999999997</v>
      </c>
    </row>
    <row r="44" spans="1:28" x14ac:dyDescent="0.35">
      <c r="A44" s="56">
        <v>44286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-389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5" t="s">
        <v>93</v>
      </c>
      <c r="AB44" s="5">
        <v>155555.52000000002</v>
      </c>
    </row>
    <row r="45" spans="1:28" x14ac:dyDescent="0.35">
      <c r="A45" s="56">
        <v>44286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-389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" t="s">
        <v>191</v>
      </c>
      <c r="AB45" s="5">
        <v>1023935.2000000003</v>
      </c>
    </row>
    <row r="46" spans="1:28" x14ac:dyDescent="0.35">
      <c r="A46" s="56">
        <v>44286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-236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6" t="s">
        <v>2</v>
      </c>
      <c r="AB46" s="87">
        <v>136281.64000000001</v>
      </c>
    </row>
    <row r="47" spans="1:28" x14ac:dyDescent="0.35">
      <c r="A47" s="56">
        <v>44286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-205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6" t="s">
        <v>3</v>
      </c>
      <c r="AB47" s="87">
        <v>110932.14000000001</v>
      </c>
    </row>
    <row r="48" spans="1:28" x14ac:dyDescent="0.35">
      <c r="A48" s="56">
        <v>44286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-144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3"/>
        <v>112020</v>
      </c>
      <c r="AA48" s="86" t="s">
        <v>4</v>
      </c>
      <c r="AB48" s="87">
        <v>14356.399999999998</v>
      </c>
    </row>
    <row r="49" spans="1:28" x14ac:dyDescent="0.35">
      <c r="A49" s="56">
        <v>44286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-114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91 a 120 dias</v>
      </c>
      <c r="X49" s="80" t="str">
        <f t="shared" si="3"/>
        <v>122020</v>
      </c>
      <c r="AA49" s="85" t="s">
        <v>92</v>
      </c>
      <c r="AB49" s="5">
        <v>67219.600000000006</v>
      </c>
    </row>
    <row r="50" spans="1:28" x14ac:dyDescent="0.35">
      <c r="A50" s="56">
        <v>44286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-144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3"/>
        <v>112020</v>
      </c>
      <c r="AA50" s="85" t="s">
        <v>93</v>
      </c>
      <c r="AB50" s="5">
        <v>695145.42000000027</v>
      </c>
    </row>
    <row r="51" spans="1:28" x14ac:dyDescent="0.35">
      <c r="A51" s="56">
        <v>44286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-144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3"/>
        <v>112020</v>
      </c>
      <c r="AA51" s="8" t="s">
        <v>192</v>
      </c>
      <c r="AB51" s="5">
        <v>530269.11</v>
      </c>
    </row>
    <row r="52" spans="1:28" x14ac:dyDescent="0.35">
      <c r="A52" s="56">
        <v>44286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-267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6" t="s">
        <v>2</v>
      </c>
      <c r="AB52" s="87">
        <v>65541.509999999995</v>
      </c>
    </row>
    <row r="53" spans="1:28" x14ac:dyDescent="0.35">
      <c r="A53" s="56">
        <v>44286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-236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6" t="s">
        <v>3</v>
      </c>
      <c r="AB53" s="87">
        <v>64258.319999999992</v>
      </c>
    </row>
    <row r="54" spans="1:28" x14ac:dyDescent="0.35">
      <c r="A54" s="56">
        <v>44286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-175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6" t="s">
        <v>4</v>
      </c>
      <c r="AB54" s="87">
        <v>5621.0599999999995</v>
      </c>
    </row>
    <row r="55" spans="1:28" x14ac:dyDescent="0.35">
      <c r="A55" s="56">
        <v>44286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-114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91 a 120 dias</v>
      </c>
      <c r="X55" s="80" t="str">
        <f t="shared" si="3"/>
        <v>122020</v>
      </c>
      <c r="AA55" s="85" t="s">
        <v>92</v>
      </c>
      <c r="AB55" s="5">
        <v>74468.049999999988</v>
      </c>
    </row>
    <row r="56" spans="1:28" x14ac:dyDescent="0.35">
      <c r="A56" s="56">
        <v>44286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-236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5" t="s">
        <v>93</v>
      </c>
      <c r="AB56" s="5">
        <v>320380.17000000004</v>
      </c>
    </row>
    <row r="57" spans="1:28" x14ac:dyDescent="0.35">
      <c r="A57" s="56">
        <v>44286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-358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" t="s">
        <v>193</v>
      </c>
      <c r="AB57" s="5">
        <v>956524.58999999985</v>
      </c>
    </row>
    <row r="58" spans="1:28" x14ac:dyDescent="0.35">
      <c r="A58" s="56">
        <v>44286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37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6" t="s">
        <v>2</v>
      </c>
      <c r="AB58" s="87">
        <v>140497.30000000002</v>
      </c>
    </row>
    <row r="59" spans="1:28" x14ac:dyDescent="0.35">
      <c r="A59" s="56">
        <v>44286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37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6" t="s">
        <v>3</v>
      </c>
      <c r="AB59" s="87">
        <v>171896.65999999997</v>
      </c>
    </row>
    <row r="60" spans="1:28" x14ac:dyDescent="0.35">
      <c r="A60" s="56">
        <v>44286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-52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31 a 60 dias</v>
      </c>
      <c r="X60" s="80" t="str">
        <f t="shared" si="3"/>
        <v>22021</v>
      </c>
      <c r="AA60" s="86" t="s">
        <v>4</v>
      </c>
      <c r="AB60" s="87">
        <v>14690.91</v>
      </c>
    </row>
    <row r="61" spans="1:28" x14ac:dyDescent="0.35">
      <c r="A61" s="56">
        <v>44286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-144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3"/>
        <v>112020</v>
      </c>
      <c r="AA61" s="85" t="s">
        <v>92</v>
      </c>
      <c r="AB61" s="5">
        <v>200178.8</v>
      </c>
    </row>
    <row r="62" spans="1:28" x14ac:dyDescent="0.35">
      <c r="A62" s="56">
        <v>44286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-267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93</v>
      </c>
      <c r="AB62" s="5">
        <v>429260.92</v>
      </c>
    </row>
    <row r="63" spans="1:28" x14ac:dyDescent="0.35">
      <c r="A63" s="56">
        <v>44286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37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" t="s">
        <v>194</v>
      </c>
      <c r="AB63" s="5">
        <v>1882993.28</v>
      </c>
    </row>
    <row r="64" spans="1:28" x14ac:dyDescent="0.35">
      <c r="A64" s="56">
        <v>44286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37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6" t="s">
        <v>2</v>
      </c>
      <c r="AB64" s="87">
        <v>326680.08999999997</v>
      </c>
    </row>
    <row r="65" spans="1:28" x14ac:dyDescent="0.35">
      <c r="A65" s="56">
        <v>44286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-418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6" t="s">
        <v>3</v>
      </c>
      <c r="AB65" s="87">
        <v>471999.77</v>
      </c>
    </row>
    <row r="66" spans="1:28" x14ac:dyDescent="0.35">
      <c r="A66" s="56">
        <v>44286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-175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6" t="s">
        <v>4</v>
      </c>
      <c r="AB66" s="87">
        <v>59082.46</v>
      </c>
    </row>
    <row r="67" spans="1:28" x14ac:dyDescent="0.35">
      <c r="A67" s="56">
        <v>44286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-236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5" t="s">
        <v>92</v>
      </c>
      <c r="AB67" s="5">
        <v>452928.82</v>
      </c>
    </row>
    <row r="68" spans="1:28" x14ac:dyDescent="0.35">
      <c r="A68" s="56">
        <v>44286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-358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5" t="s">
        <v>93</v>
      </c>
      <c r="AB68" s="5">
        <v>572302.14000000013</v>
      </c>
    </row>
    <row r="69" spans="1:28" x14ac:dyDescent="0.35">
      <c r="A69" s="56">
        <v>44286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-389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" t="s">
        <v>195</v>
      </c>
      <c r="AB69" s="5">
        <v>705066.36999999988</v>
      </c>
    </row>
    <row r="70" spans="1:28" x14ac:dyDescent="0.35">
      <c r="A70" s="56">
        <v>44286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-175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6" t="s">
        <v>2</v>
      </c>
      <c r="AB70" s="87">
        <v>134708.06</v>
      </c>
    </row>
    <row r="71" spans="1:28" x14ac:dyDescent="0.35">
      <c r="A71" s="56">
        <v>44286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-24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6" t="s">
        <v>3</v>
      </c>
      <c r="AB71" s="87">
        <v>242443.64</v>
      </c>
    </row>
    <row r="72" spans="1:28" x14ac:dyDescent="0.35">
      <c r="A72" s="56">
        <v>44286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-449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6" t="s">
        <v>4</v>
      </c>
      <c r="AB72" s="87">
        <v>38756.83</v>
      </c>
    </row>
    <row r="73" spans="1:28" x14ac:dyDescent="0.35">
      <c r="A73" s="56">
        <v>44286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-418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 s="85" t="s">
        <v>92</v>
      </c>
      <c r="AB73" s="5">
        <v>170326.65999999997</v>
      </c>
    </row>
    <row r="74" spans="1:28" x14ac:dyDescent="0.35">
      <c r="A74" s="56">
        <v>44286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-389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 s="85" t="s">
        <v>93</v>
      </c>
      <c r="AB74" s="5">
        <v>118831.18</v>
      </c>
    </row>
    <row r="75" spans="1:28" x14ac:dyDescent="0.35">
      <c r="A75" s="56">
        <v>44286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-52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31 a 60 dias</v>
      </c>
      <c r="X75" s="80" t="str">
        <f t="shared" si="7"/>
        <v>22021</v>
      </c>
      <c r="AA75" s="8" t="s">
        <v>196</v>
      </c>
      <c r="AB75" s="5">
        <v>8429506.8599999994</v>
      </c>
    </row>
    <row r="76" spans="1:28" x14ac:dyDescent="0.35">
      <c r="A76" s="56">
        <v>44286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-328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5">
      <c r="A77" s="56">
        <v>44286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37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5">
      <c r="A78" s="56">
        <v>44286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37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5">
      <c r="A79" s="56">
        <v>44286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-236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5">
      <c r="A80" s="56">
        <v>44286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-418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5">
      <c r="A81" s="56">
        <v>44286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-358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5">
      <c r="A82" s="56">
        <v>44286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7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5">
      <c r="A83" s="56">
        <v>44286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-418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5">
      <c r="A84" s="56">
        <v>44286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-205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5">
      <c r="A85" s="56">
        <v>44286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-236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5">
      <c r="A86" s="56">
        <v>44286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-52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31 a 60 dias</v>
      </c>
      <c r="X86" s="80" t="str">
        <f t="shared" si="7"/>
        <v>22021</v>
      </c>
      <c r="AA86"/>
    </row>
    <row r="87" spans="1:27" x14ac:dyDescent="0.35">
      <c r="A87" s="56">
        <v>44286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-389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5">
      <c r="A88" s="56">
        <v>44286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-114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91 a 120 dias</v>
      </c>
      <c r="X88" s="80" t="str">
        <f t="shared" si="7"/>
        <v>122020</v>
      </c>
      <c r="AA88"/>
    </row>
    <row r="89" spans="1:27" x14ac:dyDescent="0.35">
      <c r="A89" s="56">
        <v>44286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-236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5">
      <c r="A90" s="56">
        <v>44286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37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5">
      <c r="A91" s="56">
        <v>44286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37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5">
      <c r="A92" s="56">
        <v>44286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-389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5">
      <c r="A93" s="56">
        <v>44286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-328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5">
      <c r="A94" s="56">
        <v>44286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-418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5">
      <c r="A95" s="56">
        <v>44286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37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5">
      <c r="A96" s="56">
        <v>44286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7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5">
      <c r="A97" s="56">
        <v>44286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37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5">
      <c r="A98" s="56">
        <v>44286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-114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91 a 120 dias</v>
      </c>
      <c r="X98" s="80" t="str">
        <f t="shared" si="7"/>
        <v>122020</v>
      </c>
      <c r="AA98"/>
    </row>
    <row r="99" spans="1:27" x14ac:dyDescent="0.35">
      <c r="A99" s="56">
        <v>44286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-358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5">
      <c r="A100" s="56">
        <v>44286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37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5">
      <c r="A101" s="56">
        <v>44286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-52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31 a 60 dias</v>
      </c>
      <c r="X101" s="80" t="str">
        <f t="shared" si="7"/>
        <v>22021</v>
      </c>
      <c r="AA101"/>
    </row>
    <row r="102" spans="1:27" x14ac:dyDescent="0.35">
      <c r="A102" s="56">
        <v>44286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-389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5">
      <c r="A103" s="56">
        <v>44286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-328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5">
      <c r="A104" s="56">
        <v>44286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-358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5">
      <c r="A105" s="56">
        <v>44286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-297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5">
      <c r="A106" s="56">
        <v>44286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-449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5">
      <c r="A107" s="56">
        <v>44286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-267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5">
      <c r="A108" s="56">
        <v>44286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-297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5">
      <c r="A109" s="56">
        <v>44286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-267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5">
      <c r="A110" s="56">
        <v>44286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7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5">
      <c r="A111" s="56">
        <v>44286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-389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5">
      <c r="A112" s="56">
        <v>44286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-267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5">
      <c r="A113" s="56">
        <v>44286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-418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5">
      <c r="A114" s="56">
        <v>44286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-328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5">
      <c r="A115" s="56">
        <v>44286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-267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5">
      <c r="A116" s="56">
        <v>44286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-297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5">
      <c r="A117" s="56">
        <v>44286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-328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5">
      <c r="A118" s="56">
        <v>44286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-236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5">
      <c r="A119" s="56">
        <v>44286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-328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5">
      <c r="A120" s="56">
        <v>44286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-328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5">
      <c r="A121" s="56">
        <v>44286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-389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5">
      <c r="A122" s="56">
        <v>44286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-418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5">
      <c r="A123" s="56">
        <v>44286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-480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5">
      <c r="A124" s="56">
        <v>44286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-358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5">
      <c r="A125" s="56">
        <v>44286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-52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31 a 60 dias</v>
      </c>
      <c r="X125" s="80" t="str">
        <f t="shared" si="7"/>
        <v>22021</v>
      </c>
      <c r="AA125"/>
    </row>
    <row r="126" spans="1:27" x14ac:dyDescent="0.35">
      <c r="A126" s="56">
        <v>44286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-297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5">
      <c r="A127" s="56">
        <v>44286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-267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5">
      <c r="A128" s="56">
        <v>44286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-267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5">
      <c r="A129" s="56">
        <v>44286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7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5">
      <c r="A130" s="56">
        <v>44286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-114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91 a 120 dias</v>
      </c>
      <c r="X130" s="80" t="str">
        <f t="shared" si="7"/>
        <v>12021</v>
      </c>
      <c r="AA130"/>
    </row>
    <row r="131" spans="1:27" x14ac:dyDescent="0.35">
      <c r="A131" s="56">
        <v>44286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-358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5">
      <c r="A132" s="56">
        <v>44286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-236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5">
      <c r="A133" s="56">
        <v>44286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37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5">
      <c r="A134" s="56">
        <v>44286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37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5">
      <c r="A135" s="56">
        <v>44286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-236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5">
      <c r="A136" s="56">
        <v>44286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-389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5">
      <c r="A137" s="56">
        <v>44286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-328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5">
      <c r="A138" s="56">
        <v>44286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-358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5">
      <c r="A139" s="56">
        <v>44286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-297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5">
      <c r="A140" s="56">
        <v>44286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-175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5">
      <c r="A141" s="56">
        <v>44286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-267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5">
      <c r="A142" s="56">
        <v>44286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-267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5">
      <c r="A143" s="56">
        <v>44286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-114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91 a 120 dias</v>
      </c>
      <c r="X143" s="80" t="str">
        <f t="shared" si="11"/>
        <v>122020</v>
      </c>
      <c r="AA143"/>
    </row>
    <row r="144" spans="1:27" x14ac:dyDescent="0.35">
      <c r="A144" s="56">
        <v>44286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-328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5">
      <c r="A145" s="56">
        <v>44286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-267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5">
      <c r="A146" s="56">
        <v>44286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-297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5">
      <c r="A147" s="56">
        <v>44286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-205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5">
      <c r="A148" s="56">
        <v>44286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-358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5">
      <c r="A149" s="56">
        <v>44286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37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5">
      <c r="A150" s="56">
        <v>44286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-144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Acima de 120 dias</v>
      </c>
      <c r="X150" s="80" t="str">
        <f t="shared" si="11"/>
        <v>112020</v>
      </c>
      <c r="AA150"/>
    </row>
    <row r="151" spans="1:27" x14ac:dyDescent="0.35">
      <c r="A151" s="56">
        <v>44286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-175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5">
      <c r="A152" s="56">
        <v>44286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-236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5">
      <c r="A153" s="56">
        <v>44286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-297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5">
      <c r="A154" s="56">
        <v>44286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-297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5">
      <c r="A155" s="56">
        <v>44286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-358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5">
      <c r="A156" s="56">
        <v>44286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37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5">
      <c r="A157" s="56">
        <v>44286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-358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5">
      <c r="A158" s="56">
        <v>44286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-52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31 a 60 dias</v>
      </c>
      <c r="X158" s="80" t="str">
        <f t="shared" si="11"/>
        <v>32021</v>
      </c>
      <c r="AA158"/>
    </row>
    <row r="159" spans="1:27" x14ac:dyDescent="0.35">
      <c r="A159" s="56">
        <v>44286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-297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5">
      <c r="A160" s="56">
        <v>44286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-267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5">
      <c r="A161" s="56">
        <v>44286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-236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5">
      <c r="A162" s="56">
        <v>44286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-144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Acima de 120 dias</v>
      </c>
      <c r="X162" s="80" t="str">
        <f t="shared" si="11"/>
        <v>122020</v>
      </c>
      <c r="AA162"/>
    </row>
    <row r="163" spans="1:27" x14ac:dyDescent="0.35">
      <c r="A163" s="56">
        <v>44286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-175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5">
      <c r="A164" s="56">
        <v>44286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-236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5">
      <c r="A165" s="56">
        <v>44286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37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5">
      <c r="A166" s="56">
        <v>44286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-236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5">
      <c r="A167" s="56">
        <v>44286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-52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31 a 60 dias</v>
      </c>
      <c r="X167" s="80" t="str">
        <f t="shared" si="11"/>
        <v>22021</v>
      </c>
      <c r="AA167"/>
    </row>
    <row r="168" spans="1:27" x14ac:dyDescent="0.35">
      <c r="A168" s="56">
        <v>44286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-418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5">
      <c r="A169" s="56">
        <v>44286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-389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5">
      <c r="A170" s="56">
        <v>44286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-449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5">
      <c r="A171" s="56">
        <v>44286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-297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5">
      <c r="A172" s="56">
        <v>44286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-297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5">
      <c r="A173" s="56">
        <v>44286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37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5">
      <c r="A174" s="56">
        <v>44286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-144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Acima de 120 dias</v>
      </c>
      <c r="X174" s="80" t="str">
        <f t="shared" si="11"/>
        <v>112020</v>
      </c>
      <c r="AA174"/>
    </row>
    <row r="175" spans="1:27" x14ac:dyDescent="0.35">
      <c r="A175" s="56">
        <v>44286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-114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91 a 120 dias</v>
      </c>
      <c r="X175" s="80" t="str">
        <f t="shared" si="11"/>
        <v>12021</v>
      </c>
      <c r="AA175"/>
    </row>
    <row r="176" spans="1:27" x14ac:dyDescent="0.35">
      <c r="A176" s="56">
        <v>44286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-114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91 a 120 dias</v>
      </c>
      <c r="X176" s="80" t="str">
        <f t="shared" si="11"/>
        <v>12021</v>
      </c>
      <c r="AA176"/>
    </row>
    <row r="177" spans="1:27" x14ac:dyDescent="0.35">
      <c r="A177" s="56">
        <v>44286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-24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5">
      <c r="A178" s="56">
        <v>44286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-418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5">
      <c r="A179" s="56">
        <v>44286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-389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5">
      <c r="A180" s="56">
        <v>44286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-205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5">
      <c r="A181" s="56">
        <v>44286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-358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5">
      <c r="A182" s="56">
        <v>44286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-449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5">
      <c r="A183" s="56">
        <v>44286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-389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5">
      <c r="A184" s="56">
        <v>44286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-114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91 a 120 dias</v>
      </c>
      <c r="X184" s="80" t="str">
        <f t="shared" si="11"/>
        <v>12021</v>
      </c>
      <c r="AA184"/>
    </row>
    <row r="185" spans="1:27" x14ac:dyDescent="0.35">
      <c r="A185" s="56">
        <v>44286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-297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5">
      <c r="A186" s="56">
        <v>44286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-24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5">
      <c r="A187" s="56">
        <v>44286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-297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5">
      <c r="A188" s="56">
        <v>44286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-328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5">
      <c r="A189" s="56">
        <v>44286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-175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5">
      <c r="A190" s="56">
        <v>44286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-236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5">
      <c r="A191" s="56">
        <v>44286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-297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5">
      <c r="A192" s="56">
        <v>44286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-175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5">
      <c r="A193" s="56">
        <v>44286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-418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5">
      <c r="A194" s="56">
        <v>44286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-297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5">
      <c r="A195" s="56">
        <v>44286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-328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5">
      <c r="A196" s="56">
        <v>44286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-267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5">
      <c r="A197" s="56">
        <v>44286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-328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5">
      <c r="A198" s="56">
        <v>44286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-328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5">
      <c r="A199" s="56">
        <v>44286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-267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5">
      <c r="A200" s="56">
        <v>44286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-389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5">
      <c r="A201" s="56">
        <v>44286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-52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31 a 60 dias</v>
      </c>
      <c r="X201" s="80" t="str">
        <f t="shared" si="15"/>
        <v>22021</v>
      </c>
      <c r="AA201"/>
    </row>
    <row r="202" spans="1:27" x14ac:dyDescent="0.35">
      <c r="A202" s="56">
        <v>44286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-205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5">
      <c r="A203" s="56">
        <v>44286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-297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5">
      <c r="A204" s="56">
        <v>44286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37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5">
      <c r="A205" s="56">
        <v>44286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-114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91 a 120 dias</v>
      </c>
      <c r="X205" s="80" t="str">
        <f t="shared" si="15"/>
        <v>12021</v>
      </c>
      <c r="AA205"/>
    </row>
    <row r="206" spans="1:27" x14ac:dyDescent="0.35">
      <c r="A206" s="56">
        <v>44286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-52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31 a 60 dias</v>
      </c>
      <c r="X206" s="80" t="str">
        <f t="shared" si="15"/>
        <v>22021</v>
      </c>
      <c r="AA206"/>
    </row>
    <row r="207" spans="1:27" x14ac:dyDescent="0.35">
      <c r="A207" s="56">
        <v>44286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-114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91 a 120 dias</v>
      </c>
      <c r="X207" s="80" t="str">
        <f t="shared" si="15"/>
        <v>12021</v>
      </c>
      <c r="AA207"/>
    </row>
    <row r="208" spans="1:27" x14ac:dyDescent="0.35">
      <c r="A208" s="56">
        <v>44286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-144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Acima de 120 dias</v>
      </c>
      <c r="X208" s="80" t="str">
        <f t="shared" si="15"/>
        <v>112020</v>
      </c>
      <c r="AA208"/>
    </row>
    <row r="209" spans="1:27" x14ac:dyDescent="0.35">
      <c r="A209" s="56">
        <v>44286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68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5">
      <c r="A210" s="56">
        <v>44286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-205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5">
      <c r="A211" s="56">
        <v>44286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-205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5">
      <c r="A212" s="56">
        <v>44286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-389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5">
      <c r="A213" s="56">
        <v>44286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-418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5">
      <c r="A214" s="56">
        <v>44286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-297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5">
      <c r="A215" s="56">
        <v>44286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-328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5">
      <c r="A216" s="56">
        <v>44286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-114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91 a 120 dias</v>
      </c>
      <c r="X216" s="80" t="str">
        <f t="shared" si="15"/>
        <v>12021</v>
      </c>
      <c r="AA216"/>
    </row>
    <row r="217" spans="1:27" x14ac:dyDescent="0.35">
      <c r="A217" s="56">
        <v>44286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-144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Acima de 120 dias</v>
      </c>
      <c r="X217" s="80" t="str">
        <f t="shared" si="15"/>
        <v>112020</v>
      </c>
      <c r="AA217"/>
    </row>
    <row r="218" spans="1:27" x14ac:dyDescent="0.35">
      <c r="A218" s="56">
        <v>44286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7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5">
      <c r="A219" s="56">
        <v>44286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-267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5">
      <c r="A220" s="56">
        <v>44286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-236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5">
      <c r="A221" s="56">
        <v>44286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-449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5">
      <c r="A222" s="56">
        <v>44286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-267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5">
      <c r="A223" s="56">
        <v>44286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37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5">
      <c r="A224" s="56">
        <v>44286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-297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5">
      <c r="A225" s="56">
        <v>44286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-24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5">
      <c r="A226" s="56">
        <v>44286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-83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61 a 90 dias</v>
      </c>
      <c r="X226" s="80" t="str">
        <f t="shared" si="15"/>
        <v>12021</v>
      </c>
      <c r="AA226"/>
    </row>
    <row r="227" spans="1:27" x14ac:dyDescent="0.35">
      <c r="A227" s="56">
        <v>44286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-418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5">
      <c r="A228" s="56">
        <v>44286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-175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5">
      <c r="A229" s="56">
        <v>44286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-328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5">
      <c r="A230" s="56">
        <v>44286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-328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5">
      <c r="A231" s="56">
        <v>44286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-297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5">
      <c r="A232" s="56">
        <v>44286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-297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5">
      <c r="A233" s="56">
        <v>44286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37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5">
      <c r="A234" s="56">
        <v>44286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-418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5">
      <c r="A235" s="56">
        <v>44286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-328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5">
      <c r="A236" s="56">
        <v>44286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-418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5">
      <c r="A237" s="56">
        <v>44286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-358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5">
      <c r="A238" s="56">
        <v>44286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-144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Acima de 120 dias</v>
      </c>
      <c r="X238" s="80" t="str">
        <f t="shared" si="15"/>
        <v>22021</v>
      </c>
      <c r="AA238"/>
    </row>
    <row r="239" spans="1:27" x14ac:dyDescent="0.35">
      <c r="A239" s="56">
        <v>44286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-328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5">
      <c r="A240" s="56">
        <v>44286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-389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5">
      <c r="A241" s="56">
        <v>44286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-114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91 a 120 dias</v>
      </c>
      <c r="X241" s="80" t="str">
        <f t="shared" si="15"/>
        <v>122020</v>
      </c>
      <c r="AA241"/>
    </row>
    <row r="242" spans="1:27" x14ac:dyDescent="0.35">
      <c r="A242" s="56">
        <v>44286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-358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5">
      <c r="A243" s="56">
        <v>44286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-267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5">
      <c r="A244" s="56">
        <v>44286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-236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5">
      <c r="A245" s="56">
        <v>44286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-328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5">
      <c r="A246" s="56">
        <v>44286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-418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5">
      <c r="A247" s="56">
        <v>44286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-418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5">
      <c r="A248" s="56">
        <v>44286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37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5">
      <c r="A249" s="56">
        <v>44286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-205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5">
      <c r="A250" s="56">
        <v>44286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-418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5">
      <c r="A251" s="56">
        <v>44286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-175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5">
      <c r="A252" s="56">
        <v>44286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-358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5">
      <c r="A253" s="56">
        <v>44286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-297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5">
      <c r="A254" s="56">
        <v>44286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-114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91 a 120 dias</v>
      </c>
      <c r="X254" s="80" t="str">
        <f t="shared" si="15"/>
        <v>122020</v>
      </c>
      <c r="AA254"/>
    </row>
    <row r="255" spans="1:27" x14ac:dyDescent="0.35">
      <c r="A255" s="56">
        <v>44286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37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5">
      <c r="A256" s="56">
        <v>44286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-267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5">
      <c r="A257" s="56">
        <v>44286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37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5">
      <c r="A258" s="56">
        <v>44286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37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5">
      <c r="A259" s="56">
        <v>44286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-205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5">
      <c r="A260" s="56">
        <v>44286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-114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91 a 120 dias</v>
      </c>
      <c r="X260" s="80" t="str">
        <f t="shared" si="19"/>
        <v>122020</v>
      </c>
      <c r="AA260"/>
    </row>
    <row r="261" spans="1:27" x14ac:dyDescent="0.35">
      <c r="A261" s="56">
        <v>44286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-114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91 a 120 dias</v>
      </c>
      <c r="X261" s="80" t="str">
        <f t="shared" si="19"/>
        <v>122020</v>
      </c>
      <c r="AA261"/>
    </row>
    <row r="262" spans="1:27" x14ac:dyDescent="0.35">
      <c r="A262" s="56">
        <v>44286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37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5">
      <c r="A263" s="56">
        <v>44286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-205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5">
      <c r="A264" s="56">
        <v>44286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-144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Acima de 120 dias</v>
      </c>
      <c r="X264" s="80" t="str">
        <f t="shared" si="19"/>
        <v>112020</v>
      </c>
      <c r="AA264"/>
    </row>
    <row r="265" spans="1:27" x14ac:dyDescent="0.35">
      <c r="A265" s="56">
        <v>44286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-328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5">
      <c r="A266" s="56">
        <v>44286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-389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5">
      <c r="A267" s="56">
        <v>44286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-449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5">
      <c r="A268" s="56">
        <v>44286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-267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5">
      <c r="A269" s="56">
        <v>44286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-389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5">
      <c r="A270" s="56">
        <v>44286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-236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5">
      <c r="A271" s="56">
        <v>44286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-389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5">
      <c r="A272" s="56">
        <v>44286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-114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91 a 120 dias</v>
      </c>
      <c r="X272" s="80" t="str">
        <f t="shared" si="19"/>
        <v>12021</v>
      </c>
      <c r="AA272"/>
    </row>
    <row r="273" spans="1:27" x14ac:dyDescent="0.35">
      <c r="A273" s="56">
        <v>44286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-236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5">
      <c r="A274" s="56">
        <v>44286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-83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61 a 90 dias</v>
      </c>
      <c r="X274" s="80" t="str">
        <f t="shared" si="19"/>
        <v>12021</v>
      </c>
      <c r="AA274"/>
    </row>
    <row r="275" spans="1:27" x14ac:dyDescent="0.35">
      <c r="A275" s="56">
        <v>44286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-114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91 a 120 dias</v>
      </c>
      <c r="X275" s="80" t="str">
        <f t="shared" si="19"/>
        <v>12021</v>
      </c>
      <c r="AA275"/>
    </row>
    <row r="276" spans="1:27" x14ac:dyDescent="0.35">
      <c r="A276" s="56">
        <v>44286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-297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5">
      <c r="A277" s="56">
        <v>44286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-144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Acima de 120 dias</v>
      </c>
      <c r="X277" s="80" t="str">
        <f t="shared" si="19"/>
        <v>112020</v>
      </c>
      <c r="AA277"/>
    </row>
    <row r="278" spans="1:27" x14ac:dyDescent="0.35">
      <c r="A278" s="56">
        <v>44286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-418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5">
      <c r="A279" s="56">
        <v>44286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-52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31 a 60 dias</v>
      </c>
      <c r="X279" s="80" t="str">
        <f t="shared" si="19"/>
        <v>32021</v>
      </c>
      <c r="AA279"/>
    </row>
    <row r="280" spans="1:27" x14ac:dyDescent="0.35">
      <c r="A280" s="56">
        <v>44286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37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5">
      <c r="A281" s="56">
        <v>44286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-389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5">
      <c r="A282" s="56">
        <v>44286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-358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5">
      <c r="A283" s="56">
        <v>44286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-52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31 a 60 dias</v>
      </c>
      <c r="X283" s="80" t="str">
        <f t="shared" si="19"/>
        <v>22021</v>
      </c>
      <c r="AA283"/>
    </row>
    <row r="284" spans="1:27" x14ac:dyDescent="0.35">
      <c r="A284" s="56">
        <v>44286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-449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5">
      <c r="A285" s="56">
        <v>44286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-418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5">
      <c r="A286" s="56">
        <v>44286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-389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5">
      <c r="A287" s="56">
        <v>44286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-24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5">
      <c r="A288" s="56">
        <v>44286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-267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5">
      <c r="A289" s="56">
        <v>44286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-52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31 a 60 dias</v>
      </c>
      <c r="X289" s="80" t="str">
        <f t="shared" si="19"/>
        <v>22021</v>
      </c>
      <c r="AA289"/>
    </row>
    <row r="290" spans="1:27" x14ac:dyDescent="0.35">
      <c r="A290" s="56">
        <v>44286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-418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5">
      <c r="A291" s="56">
        <v>44286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-297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5">
      <c r="A292" s="56">
        <v>44286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-144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Acima de 120 dias</v>
      </c>
      <c r="X292" s="80" t="str">
        <f t="shared" si="19"/>
        <v>112020</v>
      </c>
      <c r="AA292"/>
    </row>
    <row r="293" spans="1:27" x14ac:dyDescent="0.35">
      <c r="A293" s="56">
        <v>44286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-175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5">
      <c r="A294" s="56">
        <v>44286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-267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5">
      <c r="A295" s="56">
        <v>44286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-144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Acima de 120 dias</v>
      </c>
      <c r="X295" s="80" t="str">
        <f t="shared" si="19"/>
        <v>112020</v>
      </c>
      <c r="AA295"/>
    </row>
    <row r="296" spans="1:27" x14ac:dyDescent="0.35">
      <c r="A296" s="56">
        <v>44286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-175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5">
      <c r="A297" s="56">
        <v>44286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-418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5">
      <c r="A298" s="56">
        <v>44286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-236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5">
      <c r="A299" s="56">
        <v>44286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-328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5">
      <c r="A300" s="56">
        <v>44286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-297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5">
      <c r="A301" s="56">
        <v>44286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-236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5">
      <c r="A302" s="56">
        <v>44286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-144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Acima de 120 dias</v>
      </c>
      <c r="X302" s="80" t="str">
        <f t="shared" si="19"/>
        <v>122020</v>
      </c>
      <c r="AA302"/>
    </row>
    <row r="303" spans="1:27" x14ac:dyDescent="0.35">
      <c r="A303" s="56">
        <v>44286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-205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5">
      <c r="A304" s="56">
        <v>44286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-297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5">
      <c r="A305" s="56">
        <v>44286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37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5">
      <c r="A306" s="56">
        <v>44286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-267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5">
      <c r="A307" s="56">
        <v>44286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-328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5">
      <c r="A308" s="56">
        <v>44286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-267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5">
      <c r="A309" s="56">
        <v>44286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37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5">
      <c r="A310" s="56">
        <v>44286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-24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5">
      <c r="A311" s="56">
        <v>44286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-267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5">
      <c r="A312" s="56">
        <v>44286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-205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5">
      <c r="A313" s="56">
        <v>44286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-83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61 a 90 dias</v>
      </c>
      <c r="X313" s="80" t="str">
        <f t="shared" si="19"/>
        <v>12021</v>
      </c>
      <c r="AA313"/>
    </row>
    <row r="314" spans="1:27" x14ac:dyDescent="0.35">
      <c r="A314" s="56">
        <v>44286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-114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91 a 120 dias</v>
      </c>
      <c r="X314" s="80" t="str">
        <f t="shared" si="19"/>
        <v>122020</v>
      </c>
      <c r="AA314"/>
    </row>
    <row r="315" spans="1:27" x14ac:dyDescent="0.35">
      <c r="A315" s="56">
        <v>44286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37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5">
      <c r="A316" s="56">
        <v>44286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37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5">
      <c r="A317" s="56">
        <v>44286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-205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5">
      <c r="A318" s="56">
        <v>44286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7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5">
      <c r="A319" s="56">
        <v>44286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-52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31 a 60 dias</v>
      </c>
      <c r="X319" s="80" t="str">
        <f t="shared" si="19"/>
        <v>22021</v>
      </c>
      <c r="AA319"/>
    </row>
    <row r="320" spans="1:27" x14ac:dyDescent="0.35">
      <c r="A320" s="56">
        <v>44286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-297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5">
      <c r="A321" s="56">
        <v>44286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-236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5">
      <c r="A322" s="56">
        <v>44286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-52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31 a 60 dias</v>
      </c>
      <c r="X322" s="80" t="str">
        <f t="shared" si="19"/>
        <v>22021</v>
      </c>
      <c r="AA322"/>
    </row>
    <row r="323" spans="1:27" x14ac:dyDescent="0.35">
      <c r="A323" s="56">
        <v>44286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-114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91 a 120 dias</v>
      </c>
      <c r="X323" s="80" t="str">
        <f t="shared" ref="X323:X386" si="23">MONTH(U323)&amp;YEAR(U323)</f>
        <v>122020</v>
      </c>
      <c r="AA323"/>
    </row>
    <row r="324" spans="1:27" x14ac:dyDescent="0.35">
      <c r="A324" s="56">
        <v>44286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-236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5">
      <c r="A325" s="56">
        <v>44286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-205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5">
      <c r="A326" s="56">
        <v>44286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-144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Acima de 120 dias</v>
      </c>
      <c r="X326" s="80" t="str">
        <f t="shared" si="23"/>
        <v>112020</v>
      </c>
      <c r="AA326"/>
    </row>
    <row r="327" spans="1:27" x14ac:dyDescent="0.35">
      <c r="A327" s="56">
        <v>44286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-52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31 a 60 dias</v>
      </c>
      <c r="X327" s="80" t="str">
        <f t="shared" si="23"/>
        <v>22021</v>
      </c>
      <c r="AA327"/>
    </row>
    <row r="328" spans="1:27" x14ac:dyDescent="0.35">
      <c r="A328" s="56">
        <v>44286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-24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5">
      <c r="A329" s="56">
        <v>44286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-24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5">
      <c r="A330" s="56">
        <v>44286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-52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31 a 60 dias</v>
      </c>
      <c r="X330" s="80" t="str">
        <f t="shared" si="23"/>
        <v>42021</v>
      </c>
      <c r="AA330"/>
    </row>
    <row r="331" spans="1:27" x14ac:dyDescent="0.35">
      <c r="A331" s="56">
        <v>44286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-114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91 a 120 dias</v>
      </c>
      <c r="X331" s="80" t="str">
        <f t="shared" si="23"/>
        <v>12021</v>
      </c>
      <c r="AA331"/>
    </row>
    <row r="332" spans="1:27" x14ac:dyDescent="0.35">
      <c r="A332" s="56">
        <v>44286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-24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5">
      <c r="A333" s="56">
        <v>44286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7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5">
      <c r="A334" s="56">
        <v>44286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-236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5">
      <c r="A335" s="56">
        <v>44286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-24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5">
      <c r="A336" s="56">
        <v>44286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-52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31 a 60 dias</v>
      </c>
      <c r="X336" s="80" t="str">
        <f t="shared" si="23"/>
        <v>22021</v>
      </c>
      <c r="AA336"/>
    </row>
    <row r="337" spans="1:27" x14ac:dyDescent="0.35">
      <c r="A337" s="56">
        <v>44286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-52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31 a 60 dias</v>
      </c>
      <c r="X337" s="80" t="str">
        <f t="shared" si="23"/>
        <v>22021</v>
      </c>
      <c r="AA337"/>
    </row>
    <row r="338" spans="1:27" x14ac:dyDescent="0.35">
      <c r="A338" s="56">
        <v>44286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-114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91 a 120 dias</v>
      </c>
      <c r="X338" s="80" t="str">
        <f t="shared" si="23"/>
        <v>42021</v>
      </c>
      <c r="AA338"/>
    </row>
    <row r="339" spans="1:27" x14ac:dyDescent="0.35">
      <c r="A339" s="56">
        <v>44286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-205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5">
      <c r="A340" s="56">
        <v>44286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-52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31 a 60 dias</v>
      </c>
      <c r="X340" s="80" t="str">
        <f t="shared" si="23"/>
        <v>22021</v>
      </c>
      <c r="AA340"/>
    </row>
    <row r="341" spans="1:27" x14ac:dyDescent="0.35">
      <c r="A341" s="56">
        <v>44286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-24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5">
      <c r="A342" s="56">
        <v>44286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-114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91 a 120 dias</v>
      </c>
      <c r="X342" s="80" t="str">
        <f t="shared" si="23"/>
        <v>122020</v>
      </c>
      <c r="AA342"/>
    </row>
    <row r="343" spans="1:27" x14ac:dyDescent="0.35">
      <c r="A343" s="56">
        <v>44286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-52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31 a 60 dias</v>
      </c>
      <c r="X343" s="80" t="str">
        <f t="shared" si="23"/>
        <v>22021</v>
      </c>
      <c r="AA343"/>
    </row>
    <row r="344" spans="1:27" x14ac:dyDescent="0.35">
      <c r="A344" s="56">
        <v>44286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-24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5">
      <c r="A345" s="56">
        <v>44286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-205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5">
      <c r="A346" s="56">
        <v>44286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-24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5">
      <c r="A347" s="56">
        <v>44286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-205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5">
      <c r="A348" s="56">
        <v>44286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37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5">
      <c r="A349" s="56">
        <v>44286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37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5">
      <c r="A350" s="56">
        <v>44286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-24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5">
      <c r="A351" s="56">
        <v>44286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-205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5">
      <c r="A352" s="56">
        <v>44286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37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5">
      <c r="A353" s="56">
        <v>44286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37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5">
      <c r="A354" s="56">
        <v>44286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37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5">
      <c r="A355" s="56">
        <v>44286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-24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5">
      <c r="A356" s="56">
        <v>44286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68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5">
      <c r="A357" s="56">
        <v>44286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7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5">
      <c r="A358" s="56">
        <v>44286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37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5">
      <c r="A359" s="56">
        <v>44286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-144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Acima de 120 dias</v>
      </c>
      <c r="X359" s="80" t="str">
        <f t="shared" si="23"/>
        <v>112020</v>
      </c>
      <c r="AA359"/>
    </row>
    <row r="360" spans="1:27" x14ac:dyDescent="0.35">
      <c r="A360" s="56">
        <v>44286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-114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91 a 120 dias</v>
      </c>
      <c r="X360" s="80" t="str">
        <f t="shared" si="23"/>
        <v>122020</v>
      </c>
      <c r="AA360"/>
    </row>
    <row r="361" spans="1:27" x14ac:dyDescent="0.35">
      <c r="A361" s="56">
        <v>44286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-52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31 a 60 dias</v>
      </c>
      <c r="X361" s="80" t="str">
        <f t="shared" si="23"/>
        <v>32021</v>
      </c>
      <c r="AA361"/>
    </row>
    <row r="362" spans="1:27" x14ac:dyDescent="0.35">
      <c r="A362" s="56">
        <v>44286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-267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5">
      <c r="A363" s="56">
        <v>44286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37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5">
      <c r="A364" s="56">
        <v>44286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-236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5">
      <c r="A365" s="56">
        <v>44286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-52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31 a 60 dias</v>
      </c>
      <c r="X365" s="80" t="str">
        <f t="shared" si="23"/>
        <v>22021</v>
      </c>
      <c r="AA365"/>
    </row>
    <row r="366" spans="1:27" x14ac:dyDescent="0.35">
      <c r="A366" s="56">
        <v>44286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-175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5">
      <c r="A367" s="56">
        <v>44286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-205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5">
      <c r="A368" s="56">
        <v>44286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-24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5">
      <c r="A369" s="56">
        <v>44286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-114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91 a 120 dias</v>
      </c>
      <c r="X369" s="80" t="str">
        <f t="shared" si="23"/>
        <v>122020</v>
      </c>
      <c r="AA369"/>
    </row>
    <row r="370" spans="1:27" x14ac:dyDescent="0.35">
      <c r="A370" s="56">
        <v>44286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37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5">
      <c r="A371" s="56">
        <v>44286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-83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61 a 90 dias</v>
      </c>
      <c r="X371" s="80" t="str">
        <f t="shared" si="23"/>
        <v>12021</v>
      </c>
      <c r="AA371"/>
    </row>
    <row r="372" spans="1:27" x14ac:dyDescent="0.35">
      <c r="A372" s="56">
        <v>44286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-52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31 a 60 dias</v>
      </c>
      <c r="X372" s="80" t="str">
        <f t="shared" si="23"/>
        <v>22021</v>
      </c>
      <c r="AA372"/>
    </row>
    <row r="373" spans="1:27" x14ac:dyDescent="0.35">
      <c r="A373" s="56">
        <v>44286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-175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5">
      <c r="A374" s="56">
        <v>44286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-83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61 a 90 dias</v>
      </c>
      <c r="X374" s="80" t="str">
        <f t="shared" si="23"/>
        <v>12021</v>
      </c>
      <c r="AA374"/>
    </row>
    <row r="375" spans="1:27" x14ac:dyDescent="0.35">
      <c r="A375" s="56">
        <v>44286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7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5">
      <c r="A376" s="56">
        <v>44286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-83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61 a 90 dias</v>
      </c>
      <c r="X376" s="80" t="str">
        <f t="shared" si="23"/>
        <v>12021</v>
      </c>
      <c r="AA376"/>
    </row>
    <row r="377" spans="1:27" x14ac:dyDescent="0.35">
      <c r="A377" s="56">
        <v>44286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37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5">
      <c r="A378" s="56">
        <v>44286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-114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91 a 120 dias</v>
      </c>
      <c r="X378" s="80" t="str">
        <f t="shared" si="23"/>
        <v>122020</v>
      </c>
      <c r="AA378"/>
    </row>
    <row r="379" spans="1:27" x14ac:dyDescent="0.35">
      <c r="A379" s="56">
        <v>44286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-236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5">
      <c r="A380" s="56">
        <v>44286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7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5">
      <c r="A381" s="56">
        <v>44286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37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5">
      <c r="A382" s="56">
        <v>44286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37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5">
      <c r="A383" s="56">
        <v>44286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37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5">
      <c r="A384" s="56">
        <v>44286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-24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5">
      <c r="A385" s="56">
        <v>44286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-175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5">
      <c r="A386" s="56">
        <v>44286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-52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31 a 60 dias</v>
      </c>
      <c r="X386" s="80" t="str">
        <f t="shared" si="23"/>
        <v>22021</v>
      </c>
      <c r="AA386"/>
    </row>
    <row r="387" spans="1:27" x14ac:dyDescent="0.35">
      <c r="A387" s="56">
        <v>44286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37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5">
      <c r="A388" s="56">
        <v>44286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37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5">
      <c r="A389" s="56">
        <v>44286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-144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Acima de 120 dias</v>
      </c>
      <c r="X389" s="80" t="str">
        <f t="shared" si="27"/>
        <v>112020</v>
      </c>
      <c r="AA389"/>
    </row>
    <row r="390" spans="1:27" x14ac:dyDescent="0.35">
      <c r="A390" s="56">
        <v>44286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-236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5">
      <c r="A391" s="56">
        <v>44286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37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5">
      <c r="A392" s="56">
        <v>44286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-24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5">
      <c r="A393" s="56">
        <v>44286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-24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5">
      <c r="A394" s="56">
        <v>44286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37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5">
      <c r="A395" s="56">
        <v>44286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-175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5">
      <c r="A396" s="56">
        <v>44286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-114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91 a 120 dias</v>
      </c>
      <c r="X396" s="80" t="str">
        <f t="shared" si="27"/>
        <v>12021</v>
      </c>
      <c r="AA396"/>
    </row>
    <row r="397" spans="1:27" x14ac:dyDescent="0.35">
      <c r="A397" s="56">
        <v>44286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-114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91 a 120 dias</v>
      </c>
      <c r="X397" s="80" t="str">
        <f t="shared" si="27"/>
        <v>22021</v>
      </c>
      <c r="AA397"/>
    </row>
    <row r="398" spans="1:27" x14ac:dyDescent="0.35">
      <c r="A398" s="56">
        <v>44286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-114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91 a 120 dias</v>
      </c>
      <c r="X398" s="80" t="str">
        <f t="shared" si="27"/>
        <v>12021</v>
      </c>
      <c r="AA398"/>
    </row>
    <row r="399" spans="1:27" x14ac:dyDescent="0.35">
      <c r="A399" s="56">
        <v>44286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-205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5">
      <c r="A400" s="56">
        <v>44286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-114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91 a 120 dias</v>
      </c>
      <c r="X400" s="80" t="str">
        <f t="shared" si="27"/>
        <v>12021</v>
      </c>
      <c r="AA400"/>
    </row>
    <row r="401" spans="1:27" x14ac:dyDescent="0.35">
      <c r="A401" s="56">
        <v>44286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-175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5">
      <c r="A402" s="56">
        <v>44286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37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5">
      <c r="A403" s="56">
        <v>44286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-114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91 a 120 dias</v>
      </c>
      <c r="X403" s="80" t="str">
        <f t="shared" si="27"/>
        <v>12021</v>
      </c>
      <c r="AA403"/>
    </row>
    <row r="404" spans="1:27" x14ac:dyDescent="0.35">
      <c r="A404" s="56">
        <v>44286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68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5">
      <c r="A405" s="56">
        <v>44286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-83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61 a 90 dias</v>
      </c>
      <c r="X405" s="80" t="str">
        <f t="shared" si="27"/>
        <v>12021</v>
      </c>
      <c r="AA405"/>
    </row>
    <row r="406" spans="1:27" x14ac:dyDescent="0.35">
      <c r="A406" s="56">
        <v>44286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-144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Acima de 120 dias</v>
      </c>
      <c r="X406" s="80" t="str">
        <f t="shared" si="27"/>
        <v>112020</v>
      </c>
      <c r="AA406"/>
    </row>
    <row r="407" spans="1:27" x14ac:dyDescent="0.35">
      <c r="A407" s="56">
        <v>44286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-144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Acima de 120 dias</v>
      </c>
      <c r="X407" s="80" t="str">
        <f t="shared" si="27"/>
        <v>112020</v>
      </c>
      <c r="AA407"/>
    </row>
    <row r="408" spans="1:27" x14ac:dyDescent="0.35">
      <c r="A408" s="56">
        <v>44286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-52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31 a 60 dias</v>
      </c>
      <c r="X408" s="80" t="str">
        <f t="shared" si="27"/>
        <v>22021</v>
      </c>
      <c r="AA408"/>
    </row>
    <row r="409" spans="1:27" x14ac:dyDescent="0.35">
      <c r="A409" s="56">
        <v>44286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37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5">
      <c r="A410" s="56">
        <v>44286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-24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5">
      <c r="A411" s="56">
        <v>44286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-52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31 a 60 dias</v>
      </c>
      <c r="X411" s="80" t="str">
        <f t="shared" si="27"/>
        <v>32021</v>
      </c>
      <c r="AA411"/>
    </row>
    <row r="412" spans="1:27" x14ac:dyDescent="0.35">
      <c r="A412" s="56">
        <v>44286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37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5">
      <c r="A413" s="56">
        <v>44286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-52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31 a 60 dias</v>
      </c>
      <c r="X413" s="80" t="str">
        <f t="shared" si="27"/>
        <v>22021</v>
      </c>
      <c r="AA413"/>
    </row>
    <row r="414" spans="1:27" x14ac:dyDescent="0.35">
      <c r="A414" s="56">
        <v>44286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-114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91 a 120 dias</v>
      </c>
      <c r="X414" s="80" t="str">
        <f t="shared" si="27"/>
        <v>122020</v>
      </c>
      <c r="AA414"/>
    </row>
    <row r="415" spans="1:27" x14ac:dyDescent="0.35">
      <c r="A415" s="56">
        <v>44286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37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5">
      <c r="A416" s="56">
        <v>44286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-52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31 a 60 dias</v>
      </c>
      <c r="X416" s="80" t="str">
        <f t="shared" si="27"/>
        <v>22021</v>
      </c>
      <c r="AA416"/>
    </row>
    <row r="417" spans="1:27" x14ac:dyDescent="0.35">
      <c r="A417" s="56">
        <v>44286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37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5">
      <c r="A418" s="56">
        <v>44286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-114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91 a 120 dias</v>
      </c>
      <c r="X418" s="80" t="str">
        <f t="shared" si="27"/>
        <v>12021</v>
      </c>
      <c r="AA418"/>
    </row>
    <row r="419" spans="1:27" x14ac:dyDescent="0.35">
      <c r="A419" s="56">
        <v>44286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-236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5">
      <c r="A420" s="56">
        <v>44286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-205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5">
      <c r="A421" s="56">
        <v>44286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-205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5">
      <c r="A422" s="56">
        <v>44286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-52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31 a 60 dias</v>
      </c>
      <c r="X422" s="80" t="str">
        <f t="shared" si="27"/>
        <v>32021</v>
      </c>
      <c r="AA422"/>
    </row>
    <row r="423" spans="1:27" x14ac:dyDescent="0.35">
      <c r="A423" s="56">
        <v>44286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-236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5">
      <c r="A424" s="56">
        <v>44286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-52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31 a 60 dias</v>
      </c>
      <c r="X424" s="80" t="str">
        <f t="shared" si="27"/>
        <v>22021</v>
      </c>
      <c r="AA424"/>
    </row>
    <row r="425" spans="1:27" x14ac:dyDescent="0.35">
      <c r="A425" s="56">
        <v>44286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-267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5">
      <c r="A426" s="56">
        <v>44286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37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5">
      <c r="A427" s="56">
        <v>44286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-114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91 a 120 dias</v>
      </c>
      <c r="X427" s="80" t="str">
        <f t="shared" si="27"/>
        <v>122020</v>
      </c>
      <c r="AA427"/>
    </row>
    <row r="428" spans="1:27" x14ac:dyDescent="0.35">
      <c r="A428" s="56">
        <v>44286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37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5">
      <c r="A429" s="56">
        <v>44286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-24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5">
      <c r="A430" s="56">
        <v>44286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-175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5">
      <c r="A431" s="56">
        <v>44286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7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5">
      <c r="A432" s="56">
        <v>44286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-114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91 a 120 dias</v>
      </c>
      <c r="X432" s="80" t="str">
        <f t="shared" si="27"/>
        <v>122020</v>
      </c>
      <c r="AA432"/>
    </row>
    <row r="433" spans="1:27" x14ac:dyDescent="0.35">
      <c r="A433" s="56">
        <v>44286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-297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5">
      <c r="A434" s="56">
        <v>44286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-297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5">
      <c r="A435" s="56">
        <v>44286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-24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5">
      <c r="A436" s="56">
        <v>44286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-24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5">
      <c r="A437" s="56">
        <v>44286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-52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31 a 60 dias</v>
      </c>
      <c r="X437" s="80" t="str">
        <f t="shared" si="27"/>
        <v>22021</v>
      </c>
      <c r="AA437"/>
    </row>
    <row r="438" spans="1:27" x14ac:dyDescent="0.35">
      <c r="A438" s="56">
        <v>44286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-205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5">
      <c r="A439" s="56">
        <v>44286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37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5">
      <c r="A440" s="56">
        <v>44286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-24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5">
      <c r="A441" s="56">
        <v>44286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-24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5">
      <c r="A442" s="56">
        <v>44286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-52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31 a 60 dias</v>
      </c>
      <c r="X442" s="80" t="str">
        <f t="shared" si="27"/>
        <v>22021</v>
      </c>
      <c r="AA442"/>
    </row>
    <row r="443" spans="1:27" x14ac:dyDescent="0.35">
      <c r="A443" s="56">
        <v>44286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-236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5">
      <c r="A444" s="56">
        <v>44286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-267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5">
      <c r="A445" s="56">
        <v>44286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-144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Acima de 120 dias</v>
      </c>
      <c r="X445" s="80" t="str">
        <f t="shared" si="27"/>
        <v>112020</v>
      </c>
      <c r="AA445"/>
    </row>
    <row r="446" spans="1:27" x14ac:dyDescent="0.35">
      <c r="A446" s="56">
        <v>44286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7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5">
      <c r="A447" s="56">
        <v>44286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37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5">
      <c r="A448" s="56">
        <v>44286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-52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31 a 60 dias</v>
      </c>
      <c r="X448" s="80" t="str">
        <f t="shared" si="27"/>
        <v>22021</v>
      </c>
      <c r="AA448"/>
    </row>
    <row r="449" spans="1:27" x14ac:dyDescent="0.35">
      <c r="A449" s="56">
        <v>44286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-24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5">
      <c r="A450" s="56">
        <v>44286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37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5">
      <c r="A451" s="56">
        <v>44286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-144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Acima de 120 dias</v>
      </c>
      <c r="X451" s="80" t="str">
        <f t="shared" ref="X451:X514" si="31">MONTH(U451)&amp;YEAR(U451)</f>
        <v>112020</v>
      </c>
      <c r="AA451"/>
    </row>
    <row r="452" spans="1:27" x14ac:dyDescent="0.35">
      <c r="A452" s="56">
        <v>44286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37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5">
      <c r="A453" s="56">
        <v>44286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-297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5">
      <c r="A454" s="56">
        <v>44286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37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5">
      <c r="A455" s="56">
        <v>44286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-114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91 a 120 dias</v>
      </c>
      <c r="X455" s="80" t="str">
        <f t="shared" si="31"/>
        <v>122020</v>
      </c>
      <c r="AA455"/>
    </row>
    <row r="456" spans="1:27" x14ac:dyDescent="0.35">
      <c r="A456" s="56">
        <v>44286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-297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5">
      <c r="A457" s="56">
        <v>44286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-52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31 a 60 dias</v>
      </c>
      <c r="X457" s="80" t="str">
        <f t="shared" si="31"/>
        <v>22021</v>
      </c>
      <c r="AA457"/>
    </row>
    <row r="458" spans="1:27" x14ac:dyDescent="0.35">
      <c r="A458" s="56">
        <v>44286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-205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5">
      <c r="A459" s="56">
        <v>44286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-175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5">
      <c r="A460" s="56">
        <v>44286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-24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5">
      <c r="A461" s="56">
        <v>44286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-114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91 a 120 dias</v>
      </c>
      <c r="X461" s="80" t="str">
        <f t="shared" si="31"/>
        <v>122020</v>
      </c>
      <c r="AA461"/>
    </row>
    <row r="462" spans="1:27" x14ac:dyDescent="0.35">
      <c r="A462" s="56">
        <v>44286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-114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91 a 120 dias</v>
      </c>
      <c r="X462" s="80" t="str">
        <f t="shared" si="31"/>
        <v>12021</v>
      </c>
      <c r="AA462"/>
    </row>
    <row r="463" spans="1:27" x14ac:dyDescent="0.35">
      <c r="A463" s="56">
        <v>44286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37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5">
      <c r="A464" s="56">
        <v>44286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-144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Acima de 120 dias</v>
      </c>
      <c r="X464" s="80" t="str">
        <f t="shared" si="31"/>
        <v>112020</v>
      </c>
      <c r="AA464"/>
    </row>
    <row r="465" spans="1:27" x14ac:dyDescent="0.35">
      <c r="A465" s="56">
        <v>44286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-83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61 a 90 dias</v>
      </c>
      <c r="X465" s="80" t="str">
        <f t="shared" si="31"/>
        <v>22021</v>
      </c>
      <c r="AA465"/>
    </row>
    <row r="466" spans="1:27" x14ac:dyDescent="0.35">
      <c r="A466" s="56">
        <v>44286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-114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91 a 120 dias</v>
      </c>
      <c r="X466" s="80" t="str">
        <f t="shared" si="31"/>
        <v>122020</v>
      </c>
      <c r="AA466"/>
    </row>
    <row r="467" spans="1:27" x14ac:dyDescent="0.35">
      <c r="A467" s="56">
        <v>44286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-144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Acima de 120 dias</v>
      </c>
      <c r="X467" s="80" t="str">
        <f t="shared" si="31"/>
        <v>112020</v>
      </c>
      <c r="AA467"/>
    </row>
    <row r="468" spans="1:27" x14ac:dyDescent="0.35">
      <c r="A468" s="56">
        <v>44286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-114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91 a 120 dias</v>
      </c>
      <c r="X468" s="80" t="str">
        <f t="shared" si="31"/>
        <v>122020</v>
      </c>
      <c r="AA468"/>
    </row>
    <row r="469" spans="1:27" x14ac:dyDescent="0.35">
      <c r="A469" s="56">
        <v>44286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-236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5">
      <c r="A470" s="56">
        <v>44286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-236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5">
      <c r="A471" s="56">
        <v>44286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37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5">
      <c r="A472" s="56">
        <v>44286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-24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5">
      <c r="A473" s="56">
        <v>44286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-175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5">
      <c r="A474" s="56">
        <v>44286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-52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31 a 60 dias</v>
      </c>
      <c r="X474" s="80" t="str">
        <f t="shared" si="31"/>
        <v>22021</v>
      </c>
      <c r="AA474"/>
    </row>
    <row r="475" spans="1:27" x14ac:dyDescent="0.35">
      <c r="A475" s="56">
        <v>44286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-114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91 a 120 dias</v>
      </c>
      <c r="X475" s="80" t="str">
        <f t="shared" si="31"/>
        <v>122020</v>
      </c>
      <c r="AA475"/>
    </row>
    <row r="476" spans="1:27" x14ac:dyDescent="0.35">
      <c r="A476" s="56">
        <v>44286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-144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Acima de 120 dias</v>
      </c>
      <c r="X476" s="80" t="str">
        <f t="shared" si="31"/>
        <v>112020</v>
      </c>
      <c r="AA476"/>
    </row>
    <row r="477" spans="1:27" x14ac:dyDescent="0.35">
      <c r="A477" s="56">
        <v>44286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-52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31 a 60 dias</v>
      </c>
      <c r="X477" s="80" t="str">
        <f t="shared" si="31"/>
        <v>22021</v>
      </c>
      <c r="AA477"/>
    </row>
    <row r="478" spans="1:27" x14ac:dyDescent="0.35">
      <c r="A478" s="56">
        <v>44286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37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5">
      <c r="A479" s="56">
        <v>44286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-24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5">
      <c r="A480" s="56">
        <v>44286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-24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5">
      <c r="A481" s="56">
        <v>44286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-24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5">
      <c r="A482" s="56">
        <v>44286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-114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91 a 120 dias</v>
      </c>
      <c r="X482" s="80" t="str">
        <f t="shared" si="31"/>
        <v>12021</v>
      </c>
      <c r="AA482"/>
    </row>
    <row r="483" spans="1:27" x14ac:dyDescent="0.35">
      <c r="A483" s="56">
        <v>44286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-144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Acima de 120 dias</v>
      </c>
      <c r="X483" s="80" t="str">
        <f t="shared" si="31"/>
        <v>112020</v>
      </c>
      <c r="AA483"/>
    </row>
    <row r="484" spans="1:27" x14ac:dyDescent="0.35">
      <c r="A484" s="56">
        <v>44286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-267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5">
      <c r="A485" s="56">
        <v>44286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-114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91 a 120 dias</v>
      </c>
      <c r="X485" s="80" t="str">
        <f t="shared" si="31"/>
        <v>12021</v>
      </c>
      <c r="AA485"/>
    </row>
    <row r="486" spans="1:27" x14ac:dyDescent="0.35">
      <c r="A486" s="56">
        <v>44286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-144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Acima de 120 dias</v>
      </c>
      <c r="X486" s="80" t="str">
        <f t="shared" si="31"/>
        <v>112020</v>
      </c>
      <c r="AA486"/>
    </row>
    <row r="487" spans="1:27" x14ac:dyDescent="0.35">
      <c r="A487" s="56">
        <v>44286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-114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91 a 120 dias</v>
      </c>
      <c r="X487" s="80" t="str">
        <f t="shared" si="31"/>
        <v>12021</v>
      </c>
      <c r="AA487"/>
    </row>
    <row r="488" spans="1:27" x14ac:dyDescent="0.35">
      <c r="A488" s="56">
        <v>44286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-52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31 a 60 dias</v>
      </c>
      <c r="X488" s="80" t="str">
        <f t="shared" si="31"/>
        <v>32021</v>
      </c>
      <c r="AA488"/>
    </row>
    <row r="489" spans="1:27" x14ac:dyDescent="0.35">
      <c r="A489" s="56">
        <v>44286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37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5">
      <c r="A490" s="56">
        <v>44286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-83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61 a 90 dias</v>
      </c>
      <c r="X490" s="80" t="str">
        <f t="shared" si="31"/>
        <v>12021</v>
      </c>
      <c r="AA490"/>
    </row>
    <row r="491" spans="1:27" x14ac:dyDescent="0.35">
      <c r="A491" s="56">
        <v>44286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37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5">
      <c r="A492" s="56">
        <v>44286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-236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5">
      <c r="A493" s="56">
        <v>44286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37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5">
      <c r="A494" s="56">
        <v>44286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-52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31 a 60 dias</v>
      </c>
      <c r="X494" s="80" t="str">
        <f t="shared" si="31"/>
        <v>22021</v>
      </c>
      <c r="AA494"/>
    </row>
    <row r="495" spans="1:27" x14ac:dyDescent="0.35">
      <c r="A495" s="56">
        <v>44286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-205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5">
      <c r="A496" s="56">
        <v>44286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-52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31 a 60 dias</v>
      </c>
      <c r="X496" s="80" t="str">
        <f t="shared" si="31"/>
        <v>22021</v>
      </c>
      <c r="AA496"/>
    </row>
    <row r="497" spans="1:27" x14ac:dyDescent="0.35">
      <c r="A497" s="56">
        <v>44286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37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5">
      <c r="A498" s="56">
        <v>44286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-114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91 a 120 dias</v>
      </c>
      <c r="X498" s="80" t="str">
        <f t="shared" si="31"/>
        <v>122020</v>
      </c>
      <c r="AA498"/>
    </row>
    <row r="499" spans="1:27" x14ac:dyDescent="0.35">
      <c r="A499" s="56">
        <v>44286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-52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31 a 60 dias</v>
      </c>
      <c r="X499" s="80" t="str">
        <f t="shared" si="31"/>
        <v>22021</v>
      </c>
      <c r="AA499"/>
    </row>
    <row r="500" spans="1:27" x14ac:dyDescent="0.35">
      <c r="A500" s="56">
        <v>44286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-144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Acima de 120 dias</v>
      </c>
      <c r="X500" s="80" t="str">
        <f t="shared" si="31"/>
        <v>112020</v>
      </c>
      <c r="AA500"/>
    </row>
    <row r="501" spans="1:27" x14ac:dyDescent="0.35">
      <c r="A501" s="56">
        <v>44286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37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5">
      <c r="A502" s="56">
        <v>44286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-52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31 a 60 dias</v>
      </c>
      <c r="X502" s="80" t="str">
        <f t="shared" si="31"/>
        <v>22021</v>
      </c>
      <c r="AA502"/>
    </row>
    <row r="503" spans="1:27" x14ac:dyDescent="0.35">
      <c r="A503" s="56">
        <v>44286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-236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5">
      <c r="A504" s="56">
        <v>44286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-175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5">
      <c r="A505" s="56">
        <v>44286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-144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Acima de 120 dias</v>
      </c>
      <c r="X505" s="80" t="str">
        <f t="shared" si="31"/>
        <v>112020</v>
      </c>
      <c r="AA505"/>
    </row>
    <row r="506" spans="1:27" x14ac:dyDescent="0.35">
      <c r="A506" s="56">
        <v>44286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37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5">
      <c r="A507" s="56">
        <v>44286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-24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5">
      <c r="A508" s="56">
        <v>44286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7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5">
      <c r="A509" s="56">
        <v>44286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-236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5">
      <c r="A510" s="56">
        <v>44286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-114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91 a 120 dias</v>
      </c>
      <c r="X510" s="80" t="str">
        <f t="shared" si="31"/>
        <v>12021</v>
      </c>
      <c r="AA510"/>
    </row>
    <row r="511" spans="1:27" x14ac:dyDescent="0.35">
      <c r="A511" s="56">
        <v>44286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-24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5">
      <c r="A512" s="56">
        <v>44286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-114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91 a 120 dias</v>
      </c>
      <c r="X512" s="80" t="str">
        <f t="shared" si="31"/>
        <v>122020</v>
      </c>
      <c r="AA512"/>
    </row>
    <row r="513" spans="1:27" x14ac:dyDescent="0.35">
      <c r="A513" s="56">
        <v>44286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-114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91 a 120 dias</v>
      </c>
      <c r="X513" s="80" t="str">
        <f t="shared" si="31"/>
        <v>122020</v>
      </c>
      <c r="AA513"/>
    </row>
    <row r="514" spans="1:27" x14ac:dyDescent="0.35">
      <c r="A514" s="56">
        <v>44286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-114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91 a 120 dias</v>
      </c>
      <c r="X514" s="80" t="str">
        <f t="shared" si="31"/>
        <v>122020</v>
      </c>
      <c r="AA514"/>
    </row>
    <row r="515" spans="1:27" x14ac:dyDescent="0.35">
      <c r="A515" s="56">
        <v>44286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-52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31 a 60 dias</v>
      </c>
      <c r="X515" s="80" t="str">
        <f t="shared" ref="X515:X578" si="35">MONTH(U515)&amp;YEAR(U515)</f>
        <v>22021</v>
      </c>
      <c r="AA515"/>
    </row>
    <row r="516" spans="1:27" x14ac:dyDescent="0.35">
      <c r="A516" s="56">
        <v>44286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7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5">
      <c r="A517" s="56">
        <v>44286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37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5">
      <c r="A518" s="56">
        <v>44286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-297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5">
      <c r="A519" s="56">
        <v>44286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-205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5">
      <c r="A520" s="56">
        <v>44286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-144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Acima de 120 dias</v>
      </c>
      <c r="X520" s="80" t="str">
        <f t="shared" si="35"/>
        <v>112020</v>
      </c>
      <c r="AA520"/>
    </row>
    <row r="521" spans="1:27" x14ac:dyDescent="0.35">
      <c r="A521" s="56">
        <v>44286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-144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Acima de 120 dias</v>
      </c>
      <c r="X521" s="80" t="str">
        <f t="shared" si="35"/>
        <v>112020</v>
      </c>
      <c r="AA521"/>
    </row>
    <row r="522" spans="1:27" x14ac:dyDescent="0.35">
      <c r="A522" s="56">
        <v>44286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-52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31 a 60 dias</v>
      </c>
      <c r="X522" s="80" t="str">
        <f t="shared" si="35"/>
        <v>22021</v>
      </c>
      <c r="AA522"/>
    </row>
    <row r="523" spans="1:27" x14ac:dyDescent="0.35">
      <c r="A523" s="56">
        <v>44286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737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5">
      <c r="A524" s="56">
        <v>44286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7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5">
      <c r="A525" s="56">
        <v>44286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-24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5">
      <c r="A526" s="56">
        <v>44286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37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5">
      <c r="A527" s="56">
        <v>44286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-144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Acima de 120 dias</v>
      </c>
      <c r="X527" s="80" t="str">
        <f t="shared" si="35"/>
        <v>112020</v>
      </c>
      <c r="AA527"/>
    </row>
    <row r="528" spans="1:27" x14ac:dyDescent="0.35">
      <c r="A528" s="56">
        <v>44286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-52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31 a 60 dias</v>
      </c>
      <c r="X528" s="80" t="str">
        <f t="shared" si="35"/>
        <v>22021</v>
      </c>
      <c r="AA528"/>
    </row>
    <row r="529" spans="1:27" x14ac:dyDescent="0.35">
      <c r="A529" s="56">
        <v>44286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-52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31 a 60 dias</v>
      </c>
      <c r="X529" s="80" t="str">
        <f t="shared" si="35"/>
        <v>22021</v>
      </c>
      <c r="AA529"/>
    </row>
    <row r="530" spans="1:27" x14ac:dyDescent="0.35">
      <c r="A530" s="56">
        <v>44286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-114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91 a 120 dias</v>
      </c>
      <c r="X530" s="80" t="str">
        <f t="shared" si="35"/>
        <v>12021</v>
      </c>
      <c r="AA530"/>
    </row>
    <row r="531" spans="1:27" x14ac:dyDescent="0.35">
      <c r="A531" s="56">
        <v>44286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-52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31 a 60 dias</v>
      </c>
      <c r="X531" s="80" t="str">
        <f t="shared" si="35"/>
        <v>42021</v>
      </c>
      <c r="AA531"/>
    </row>
    <row r="532" spans="1:27" x14ac:dyDescent="0.35">
      <c r="A532" s="56">
        <v>44286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37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5">
      <c r="A533" s="56">
        <v>44286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37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5">
      <c r="A534" s="56">
        <v>44286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-114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91 a 120 dias</v>
      </c>
      <c r="X534" s="80" t="str">
        <f t="shared" si="35"/>
        <v>12021</v>
      </c>
      <c r="AA534"/>
    </row>
    <row r="535" spans="1:27" x14ac:dyDescent="0.35">
      <c r="A535" s="56">
        <v>44286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-52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31 a 60 dias</v>
      </c>
      <c r="X535" s="80" t="str">
        <f t="shared" si="35"/>
        <v>22021</v>
      </c>
      <c r="AA535"/>
    </row>
    <row r="536" spans="1:27" x14ac:dyDescent="0.35">
      <c r="A536" s="56">
        <v>44286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37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5">
      <c r="A537" s="56">
        <v>44286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-83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61 a 90 dias</v>
      </c>
      <c r="X537" s="80" t="str">
        <f t="shared" si="35"/>
        <v>12021</v>
      </c>
      <c r="AA537"/>
    </row>
    <row r="538" spans="1:27" x14ac:dyDescent="0.35">
      <c r="A538" s="56">
        <v>44286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37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5">
      <c r="A539" s="56">
        <v>44286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37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5">
      <c r="A540" s="56">
        <v>44286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-236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5">
      <c r="A541" s="56">
        <v>44286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-114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91 a 120 dias</v>
      </c>
      <c r="X541" s="80" t="str">
        <f t="shared" si="35"/>
        <v>12021</v>
      </c>
      <c r="AA541"/>
    </row>
    <row r="542" spans="1:27" x14ac:dyDescent="0.35">
      <c r="A542" s="56">
        <v>44286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-52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31 a 60 dias</v>
      </c>
      <c r="X542" s="80" t="str">
        <f t="shared" si="35"/>
        <v>22021</v>
      </c>
      <c r="AA542"/>
    </row>
    <row r="543" spans="1:27" x14ac:dyDescent="0.35">
      <c r="A543" s="56">
        <v>44286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-52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31 a 60 dias</v>
      </c>
      <c r="X543" s="80" t="str">
        <f t="shared" si="35"/>
        <v>42021</v>
      </c>
      <c r="AA543"/>
    </row>
    <row r="544" spans="1:27" x14ac:dyDescent="0.35">
      <c r="A544" s="56">
        <v>44286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37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5">
      <c r="A545" s="56">
        <v>44286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-114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91 a 120 dias</v>
      </c>
      <c r="X545" s="80" t="str">
        <f t="shared" si="35"/>
        <v>12021</v>
      </c>
      <c r="AA545"/>
    </row>
    <row r="546" spans="1:27" x14ac:dyDescent="0.35">
      <c r="A546" s="56">
        <v>44286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-24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5">
      <c r="A547" s="56">
        <v>44286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37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5">
      <c r="A548" s="56">
        <v>44286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-114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91 a 120 dias</v>
      </c>
      <c r="X548" s="80" t="str">
        <f t="shared" si="35"/>
        <v>12021</v>
      </c>
      <c r="AA548"/>
    </row>
    <row r="549" spans="1:27" x14ac:dyDescent="0.35">
      <c r="A549" s="56">
        <v>44286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-205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5">
      <c r="A550" s="56">
        <v>44286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37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5">
      <c r="A551" s="56">
        <v>44286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-144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Acima de 120 dias</v>
      </c>
      <c r="X551" s="80" t="str">
        <f t="shared" si="35"/>
        <v>112020</v>
      </c>
      <c r="AA551"/>
    </row>
    <row r="552" spans="1:27" x14ac:dyDescent="0.35">
      <c r="A552" s="56">
        <v>44286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-52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31 a 60 dias</v>
      </c>
      <c r="X552" s="80" t="str">
        <f t="shared" si="35"/>
        <v>22021</v>
      </c>
      <c r="AA552"/>
    </row>
    <row r="553" spans="1:27" x14ac:dyDescent="0.35">
      <c r="A553" s="56">
        <v>44286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37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5">
      <c r="A554" s="56">
        <v>44286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37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5">
      <c r="A555" s="56">
        <v>44286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-24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5">
      <c r="A556" s="56">
        <v>44286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37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5">
      <c r="A557" s="56">
        <v>44286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-205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5">
      <c r="A558" s="56">
        <v>44286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-52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31 a 60 dias</v>
      </c>
      <c r="X558" s="80" t="str">
        <f t="shared" si="35"/>
        <v>22021</v>
      </c>
      <c r="AA558"/>
    </row>
    <row r="559" spans="1:27" x14ac:dyDescent="0.35">
      <c r="A559" s="56">
        <v>44286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-24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5">
      <c r="A560" s="56">
        <v>44286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37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5">
      <c r="A561" s="56">
        <v>44286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-144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Acima de 120 dias</v>
      </c>
      <c r="X561" s="80" t="str">
        <f t="shared" si="35"/>
        <v>122020</v>
      </c>
      <c r="AA561"/>
    </row>
    <row r="562" spans="1:27" x14ac:dyDescent="0.35">
      <c r="A562" s="56">
        <v>44286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-236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5">
      <c r="A563" s="56">
        <v>44286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-24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5">
      <c r="A564" s="56">
        <v>44286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-24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5">
      <c r="A565" s="56">
        <v>44286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-52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31 a 60 dias</v>
      </c>
      <c r="X565" s="80" t="str">
        <f t="shared" si="35"/>
        <v>22021</v>
      </c>
      <c r="AA565"/>
    </row>
    <row r="566" spans="1:27" x14ac:dyDescent="0.35">
      <c r="A566" s="56">
        <v>44286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-114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91 a 120 dias</v>
      </c>
      <c r="X566" s="80" t="str">
        <f t="shared" si="35"/>
        <v>12021</v>
      </c>
      <c r="AA566"/>
    </row>
    <row r="567" spans="1:27" x14ac:dyDescent="0.35">
      <c r="A567" s="56">
        <v>44286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-236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5">
      <c r="A568" s="56">
        <v>44286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-114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91 a 120 dias</v>
      </c>
      <c r="X568" s="80" t="str">
        <f t="shared" si="35"/>
        <v>12021</v>
      </c>
      <c r="AA568"/>
    </row>
    <row r="569" spans="1:27" x14ac:dyDescent="0.35">
      <c r="A569" s="56">
        <v>44286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-114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91 a 120 dias</v>
      </c>
      <c r="X569" s="80" t="str">
        <f t="shared" si="35"/>
        <v>12021</v>
      </c>
      <c r="AA569"/>
    </row>
    <row r="570" spans="1:27" x14ac:dyDescent="0.35">
      <c r="A570" s="56">
        <v>44286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-52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31 a 60 dias</v>
      </c>
      <c r="X570" s="80" t="str">
        <f t="shared" si="35"/>
        <v>22021</v>
      </c>
      <c r="AA570"/>
    </row>
    <row r="571" spans="1:27" x14ac:dyDescent="0.35">
      <c r="A571" s="56">
        <v>44286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-52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31 a 60 dias</v>
      </c>
      <c r="X571" s="80" t="str">
        <f t="shared" si="35"/>
        <v>22021</v>
      </c>
      <c r="AA571"/>
    </row>
    <row r="572" spans="1:27" x14ac:dyDescent="0.35">
      <c r="A572" s="56">
        <v>44286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-52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31 a 60 dias</v>
      </c>
      <c r="X572" s="80" t="str">
        <f t="shared" si="35"/>
        <v>22021</v>
      </c>
      <c r="AA572"/>
    </row>
    <row r="573" spans="1:27" x14ac:dyDescent="0.35">
      <c r="A573" s="56">
        <v>44286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-267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5">
      <c r="A574" s="56">
        <v>44286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-52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31 a 60 dias</v>
      </c>
      <c r="X574" s="80" t="str">
        <f t="shared" si="35"/>
        <v>22021</v>
      </c>
      <c r="AA574"/>
    </row>
    <row r="575" spans="1:27" x14ac:dyDescent="0.35">
      <c r="A575" s="56">
        <v>44286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-52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31 a 60 dias</v>
      </c>
      <c r="X575" s="80" t="str">
        <f t="shared" si="35"/>
        <v>22021</v>
      </c>
      <c r="AA575"/>
    </row>
    <row r="576" spans="1:27" x14ac:dyDescent="0.35">
      <c r="A576" s="56">
        <v>44286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-144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Acima de 120 dias</v>
      </c>
      <c r="X576" s="80" t="str">
        <f t="shared" si="35"/>
        <v>112020</v>
      </c>
      <c r="AA576"/>
    </row>
    <row r="577" spans="1:27" x14ac:dyDescent="0.35">
      <c r="A577" s="56">
        <v>44286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-83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61 a 90 dias</v>
      </c>
      <c r="X577" s="80" t="str">
        <f t="shared" si="35"/>
        <v>12021</v>
      </c>
      <c r="AA577"/>
    </row>
    <row r="578" spans="1:27" x14ac:dyDescent="0.35">
      <c r="A578" s="56">
        <v>44286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37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5">
      <c r="A579" s="56">
        <v>44286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-24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5">
      <c r="A580" s="56">
        <v>44286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37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5">
      <c r="A581" s="56">
        <v>44286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-24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5">
      <c r="A582" s="56">
        <v>44286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7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5">
      <c r="A583" s="56">
        <v>44286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-144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Acima de 120 dias</v>
      </c>
      <c r="X583" s="80" t="str">
        <f t="shared" si="39"/>
        <v>112020</v>
      </c>
      <c r="AA583"/>
    </row>
    <row r="584" spans="1:27" x14ac:dyDescent="0.35">
      <c r="A584" s="56">
        <v>44286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-144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Acima de 120 dias</v>
      </c>
      <c r="X584" s="80" t="str">
        <f t="shared" si="39"/>
        <v>112020</v>
      </c>
      <c r="AA584"/>
    </row>
    <row r="585" spans="1:27" x14ac:dyDescent="0.35">
      <c r="A585" s="56">
        <v>44286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-144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Acima de 120 dias</v>
      </c>
      <c r="X585" s="80" t="str">
        <f t="shared" si="39"/>
        <v>112020</v>
      </c>
      <c r="AA585"/>
    </row>
    <row r="586" spans="1:27" x14ac:dyDescent="0.35">
      <c r="A586" s="56">
        <v>44286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7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5">
      <c r="A587" s="56">
        <v>44286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-114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91 a 120 dias</v>
      </c>
      <c r="X587" s="80" t="str">
        <f t="shared" si="39"/>
        <v>12021</v>
      </c>
      <c r="AA587"/>
    </row>
    <row r="588" spans="1:27" x14ac:dyDescent="0.35">
      <c r="A588" s="56">
        <v>44286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-114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91 a 120 dias</v>
      </c>
      <c r="X588" s="80" t="str">
        <f t="shared" si="39"/>
        <v>112020</v>
      </c>
      <c r="AA588"/>
    </row>
    <row r="589" spans="1:27" x14ac:dyDescent="0.35">
      <c r="A589" s="56">
        <v>44286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37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5">
      <c r="A590" s="56">
        <v>44286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37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5">
      <c r="A591" s="56">
        <v>44286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-114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91 a 120 dias</v>
      </c>
      <c r="X591" s="80" t="str">
        <f t="shared" si="39"/>
        <v>12021</v>
      </c>
      <c r="AA591"/>
    </row>
    <row r="592" spans="1:27" x14ac:dyDescent="0.35">
      <c r="A592" s="56">
        <v>44286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-297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5">
      <c r="A593" s="56">
        <v>44286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-24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5">
      <c r="A594" s="56">
        <v>44286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7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5">
      <c r="A595" s="56">
        <v>44286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-236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5">
      <c r="A596" s="56">
        <v>44286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37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5">
      <c r="A597" s="56">
        <v>44286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-205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5">
      <c r="A598" s="56">
        <v>44286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37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5">
      <c r="A599" s="56">
        <v>44286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-52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31 a 60 dias</v>
      </c>
      <c r="X599" s="80" t="str">
        <f t="shared" si="39"/>
        <v>22021</v>
      </c>
      <c r="AA599"/>
    </row>
    <row r="600" spans="1:27" x14ac:dyDescent="0.35">
      <c r="A600" s="56">
        <v>44286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37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5">
      <c r="A601" s="56">
        <v>44286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-358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5">
      <c r="A602" s="56">
        <v>44286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-297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5">
      <c r="A603" s="56">
        <v>44286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-175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5">
      <c r="A604" s="56">
        <v>44286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-236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5">
      <c r="A605" s="56">
        <v>44286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37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5">
      <c r="A606" s="56">
        <v>44286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-52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31 a 60 dias</v>
      </c>
      <c r="X606" s="80" t="str">
        <f t="shared" si="39"/>
        <v>22021</v>
      </c>
      <c r="AA606"/>
    </row>
    <row r="607" spans="1:27" x14ac:dyDescent="0.35">
      <c r="A607" s="56">
        <v>44286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-114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91 a 120 dias</v>
      </c>
      <c r="X607" s="80" t="str">
        <f t="shared" si="39"/>
        <v>122020</v>
      </c>
      <c r="AA607"/>
    </row>
    <row r="608" spans="1:27" x14ac:dyDescent="0.35">
      <c r="A608" s="56">
        <v>44286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37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5">
      <c r="A609" s="56">
        <v>44286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-24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5">
      <c r="A610" s="56">
        <v>44286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-114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91 a 120 dias</v>
      </c>
      <c r="X610" s="80" t="str">
        <f t="shared" si="39"/>
        <v>12021</v>
      </c>
      <c r="AA610"/>
    </row>
    <row r="611" spans="1:27" x14ac:dyDescent="0.35">
      <c r="A611" s="56">
        <v>44286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-205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5">
      <c r="A612" s="56">
        <v>44286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37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5">
      <c r="A613" s="56">
        <v>44286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-205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5">
      <c r="A614" s="56">
        <v>44286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-114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91 a 120 dias</v>
      </c>
      <c r="X614" s="80" t="str">
        <f t="shared" si="39"/>
        <v>12021</v>
      </c>
      <c r="AA614"/>
    </row>
    <row r="615" spans="1:27" x14ac:dyDescent="0.35">
      <c r="A615" s="56">
        <v>44286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-144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Acima de 120 dias</v>
      </c>
      <c r="X615" s="80" t="str">
        <f t="shared" si="39"/>
        <v>112020</v>
      </c>
      <c r="AA615"/>
    </row>
    <row r="616" spans="1:27" x14ac:dyDescent="0.35">
      <c r="A616" s="56">
        <v>44286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37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5">
      <c r="A617" s="56">
        <v>44286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-114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91 a 120 dias</v>
      </c>
      <c r="X617" s="80" t="str">
        <f t="shared" si="39"/>
        <v>12021</v>
      </c>
      <c r="AA617"/>
    </row>
    <row r="618" spans="1:27" x14ac:dyDescent="0.35">
      <c r="A618" s="56">
        <v>44286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-24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5">
      <c r="A619" s="56">
        <v>44286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-114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91 a 120 dias</v>
      </c>
      <c r="X619" s="80" t="str">
        <f t="shared" si="39"/>
        <v>122020</v>
      </c>
      <c r="AA619"/>
    </row>
    <row r="620" spans="1:27" x14ac:dyDescent="0.35">
      <c r="A620" s="56">
        <v>44286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37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5">
      <c r="A621" s="56">
        <v>44286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-24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5">
      <c r="A622" s="56">
        <v>44286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-24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5">
      <c r="A623" s="56">
        <v>44286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37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5">
      <c r="A624" s="56">
        <v>44286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-144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Acima de 120 dias</v>
      </c>
      <c r="X624" s="80" t="str">
        <f t="shared" si="39"/>
        <v>112020</v>
      </c>
      <c r="AA624"/>
    </row>
    <row r="625" spans="1:27" x14ac:dyDescent="0.35">
      <c r="A625" s="56">
        <v>44286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7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5">
      <c r="A626" s="56">
        <v>44286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37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5">
      <c r="A627" s="56">
        <v>44286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-83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61 a 90 dias</v>
      </c>
      <c r="X627" s="80" t="str">
        <f t="shared" si="39"/>
        <v>12021</v>
      </c>
      <c r="AA627"/>
    </row>
    <row r="628" spans="1:27" x14ac:dyDescent="0.35">
      <c r="A628" s="56">
        <v>44286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-267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5">
      <c r="A629" s="56">
        <v>44286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-297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5">
      <c r="A630" s="56">
        <v>44286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-205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5">
      <c r="A631" s="56">
        <v>44286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-114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91 a 120 dias</v>
      </c>
      <c r="X631" s="80" t="str">
        <f t="shared" si="39"/>
        <v>122020</v>
      </c>
      <c r="AA631"/>
    </row>
    <row r="632" spans="1:27" x14ac:dyDescent="0.35">
      <c r="A632" s="56">
        <v>44286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-52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31 a 60 dias</v>
      </c>
      <c r="X632" s="80" t="str">
        <f t="shared" si="39"/>
        <v>22021</v>
      </c>
      <c r="AA632"/>
    </row>
    <row r="633" spans="1:27" x14ac:dyDescent="0.35">
      <c r="A633" s="56">
        <v>44286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-83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61 a 90 dias</v>
      </c>
      <c r="X633" s="80" t="str">
        <f t="shared" si="39"/>
        <v>12021</v>
      </c>
      <c r="AA633"/>
    </row>
    <row r="634" spans="1:27" x14ac:dyDescent="0.35">
      <c r="A634" s="56">
        <v>44286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37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5">
      <c r="A635" s="56">
        <v>44286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37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5">
      <c r="A636" s="56">
        <v>44286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-144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Acima de 120 dias</v>
      </c>
      <c r="X636" s="80" t="str">
        <f t="shared" si="39"/>
        <v>112020</v>
      </c>
      <c r="AA636"/>
    </row>
    <row r="637" spans="1:27" x14ac:dyDescent="0.35">
      <c r="A637" s="56">
        <v>44286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37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5">
      <c r="A638" s="56">
        <v>44286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37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5">
      <c r="A639" s="56">
        <v>44286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37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5">
      <c r="A640" s="56">
        <v>44286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37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5">
      <c r="A641" s="56">
        <v>44286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-175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5">
      <c r="A642" s="56">
        <v>44286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-267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5">
      <c r="A643" s="56">
        <v>44286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-114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91 a 120 dias</v>
      </c>
      <c r="X643" s="80" t="str">
        <f t="shared" ref="X643:X706" si="43">MONTH(U643)&amp;YEAR(U643)</f>
        <v>122020</v>
      </c>
      <c r="AA643"/>
    </row>
    <row r="644" spans="1:27" x14ac:dyDescent="0.35">
      <c r="A644" s="56">
        <v>44286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-144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Acima de 120 dias</v>
      </c>
      <c r="X644" s="80" t="str">
        <f t="shared" si="43"/>
        <v>112020</v>
      </c>
      <c r="AA644"/>
    </row>
    <row r="645" spans="1:27" x14ac:dyDescent="0.35">
      <c r="A645" s="56">
        <v>44286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-114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91 a 120 dias</v>
      </c>
      <c r="X645" s="80" t="str">
        <f t="shared" si="43"/>
        <v>122020</v>
      </c>
      <c r="AA645"/>
    </row>
    <row r="646" spans="1:27" x14ac:dyDescent="0.35">
      <c r="A646" s="56">
        <v>44286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-144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Acima de 120 dias</v>
      </c>
      <c r="X646" s="80" t="str">
        <f t="shared" si="43"/>
        <v>112020</v>
      </c>
      <c r="AA646"/>
    </row>
    <row r="647" spans="1:27" x14ac:dyDescent="0.35">
      <c r="A647" s="56">
        <v>44286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37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5">
      <c r="A648" s="56">
        <v>44286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-114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91 a 120 dias</v>
      </c>
      <c r="X648" s="80" t="str">
        <f t="shared" si="43"/>
        <v>122020</v>
      </c>
      <c r="AA648"/>
    </row>
    <row r="649" spans="1:27" x14ac:dyDescent="0.35">
      <c r="A649" s="56">
        <v>44286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-114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91 a 120 dias</v>
      </c>
      <c r="X649" s="80" t="str">
        <f t="shared" si="43"/>
        <v>12021</v>
      </c>
      <c r="AA649"/>
    </row>
    <row r="650" spans="1:27" x14ac:dyDescent="0.35">
      <c r="A650" s="56">
        <v>44286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-144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Acima de 120 dias</v>
      </c>
      <c r="X650" s="80" t="str">
        <f t="shared" si="43"/>
        <v>112020</v>
      </c>
      <c r="AA650"/>
    </row>
    <row r="651" spans="1:27" x14ac:dyDescent="0.35">
      <c r="A651" s="56">
        <v>44286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37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5">
      <c r="A652" s="56">
        <v>44286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37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5">
      <c r="A653" s="56">
        <v>44286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-52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31 a 60 dias</v>
      </c>
      <c r="X653" s="80" t="str">
        <f t="shared" si="43"/>
        <v>22021</v>
      </c>
      <c r="AA653"/>
    </row>
    <row r="654" spans="1:27" x14ac:dyDescent="0.35">
      <c r="A654" s="56">
        <v>44286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37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5">
      <c r="A655" s="56">
        <v>44286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-24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5">
      <c r="A656" s="56">
        <v>44286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-114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91 a 120 dias</v>
      </c>
      <c r="X656" s="80" t="str">
        <f t="shared" si="43"/>
        <v>12021</v>
      </c>
      <c r="AA656"/>
    </row>
    <row r="657" spans="1:27" x14ac:dyDescent="0.35">
      <c r="A657" s="56">
        <v>44286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37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5">
      <c r="A658" s="56">
        <v>44286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-297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5">
      <c r="A659" s="56">
        <v>44286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-267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5">
      <c r="A660" s="56">
        <v>44286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7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5">
      <c r="A661" s="56">
        <v>44286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-175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5">
      <c r="A662" s="56">
        <v>44286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37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5">
      <c r="A663" s="56">
        <v>44286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37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5">
      <c r="A664" s="56">
        <v>44286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37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5">
      <c r="A665" s="56">
        <v>44286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-114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91 a 120 dias</v>
      </c>
      <c r="X665" s="80" t="str">
        <f t="shared" si="43"/>
        <v>122020</v>
      </c>
      <c r="AA665"/>
    </row>
    <row r="666" spans="1:27" x14ac:dyDescent="0.35">
      <c r="A666" s="56">
        <v>44286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-267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5">
      <c r="A667" s="56">
        <v>44286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-144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Acima de 120 dias</v>
      </c>
      <c r="X667" s="80" t="str">
        <f t="shared" si="43"/>
        <v>112020</v>
      </c>
      <c r="AA667"/>
    </row>
    <row r="668" spans="1:27" x14ac:dyDescent="0.35">
      <c r="A668" s="56">
        <v>44286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37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5">
      <c r="A669" s="56">
        <v>44286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-52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31 a 60 dias</v>
      </c>
      <c r="X669" s="80" t="str">
        <f t="shared" si="43"/>
        <v>22021</v>
      </c>
      <c r="AA669"/>
    </row>
    <row r="670" spans="1:27" x14ac:dyDescent="0.35">
      <c r="A670" s="56">
        <v>44286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7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5">
      <c r="A671" s="56">
        <v>44286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-83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61 a 90 dias</v>
      </c>
      <c r="X671" s="80" t="str">
        <f t="shared" si="43"/>
        <v>12021</v>
      </c>
      <c r="AA671"/>
    </row>
    <row r="672" spans="1:27" x14ac:dyDescent="0.35">
      <c r="A672" s="56">
        <v>44286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-205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5">
      <c r="A673" s="56">
        <v>44286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-114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91 a 120 dias</v>
      </c>
      <c r="X673" s="80" t="str">
        <f t="shared" si="43"/>
        <v>122020</v>
      </c>
      <c r="AA673"/>
    </row>
    <row r="674" spans="1:27" x14ac:dyDescent="0.35">
      <c r="A674" s="56">
        <v>44286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-114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91 a 120 dias</v>
      </c>
      <c r="X674" s="80" t="str">
        <f t="shared" si="43"/>
        <v>122020</v>
      </c>
      <c r="AA674"/>
    </row>
    <row r="675" spans="1:27" x14ac:dyDescent="0.35">
      <c r="A675" s="56">
        <v>44286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-24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5">
      <c r="A676" s="56">
        <v>44286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-267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5">
      <c r="A677" s="56">
        <v>44286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-114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91 a 120 dias</v>
      </c>
      <c r="X677" s="80" t="str">
        <f t="shared" si="43"/>
        <v>122020</v>
      </c>
      <c r="AA677"/>
    </row>
    <row r="678" spans="1:27" x14ac:dyDescent="0.35">
      <c r="A678" s="56">
        <v>44286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-236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5">
      <c r="A679" s="56">
        <v>44286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-175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5">
      <c r="A680" s="56">
        <v>44286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-114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91 a 120 dias</v>
      </c>
      <c r="X680" s="80" t="str">
        <f t="shared" si="43"/>
        <v>122020</v>
      </c>
      <c r="AA680"/>
    </row>
    <row r="681" spans="1:27" x14ac:dyDescent="0.35">
      <c r="A681" s="56">
        <v>44286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37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5">
      <c r="A682" s="56">
        <v>44286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-24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5">
      <c r="A683" s="56">
        <v>44286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-267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5">
      <c r="A684" s="56">
        <v>44286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-205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5">
      <c r="A685" s="56">
        <v>44286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-144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Acima de 120 dias</v>
      </c>
      <c r="X685" s="80" t="str">
        <f t="shared" si="43"/>
        <v>12021</v>
      </c>
      <c r="AA685"/>
    </row>
    <row r="686" spans="1:27" x14ac:dyDescent="0.35">
      <c r="A686" s="56">
        <v>44286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-24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5">
      <c r="A687" s="56">
        <v>44286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37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5">
      <c r="A688" s="56">
        <v>44286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-24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5">
      <c r="A689" s="56">
        <v>44286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37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5">
      <c r="A690" s="56">
        <v>44286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-267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5">
      <c r="A691" s="56">
        <v>44286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-267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5">
      <c r="A692" s="56">
        <v>44286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-52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31 a 60 dias</v>
      </c>
      <c r="X692" s="80" t="str">
        <f t="shared" si="43"/>
        <v>22021</v>
      </c>
      <c r="AA692"/>
    </row>
    <row r="693" spans="1:27" x14ac:dyDescent="0.35">
      <c r="A693" s="56">
        <v>44286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-236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5">
      <c r="A694" s="56">
        <v>44286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-114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91 a 120 dias</v>
      </c>
      <c r="X694" s="80" t="str">
        <f t="shared" si="43"/>
        <v>12021</v>
      </c>
      <c r="AA694"/>
    </row>
    <row r="695" spans="1:27" x14ac:dyDescent="0.35">
      <c r="A695" s="56">
        <v>44286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-114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91 a 120 dias</v>
      </c>
      <c r="X695" s="80" t="str">
        <f t="shared" si="43"/>
        <v>122020</v>
      </c>
      <c r="AA695"/>
    </row>
    <row r="696" spans="1:27" x14ac:dyDescent="0.35">
      <c r="A696" s="56">
        <v>44286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-175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5">
      <c r="A697" s="56">
        <v>44286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37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5">
      <c r="A698" s="56">
        <v>44286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-267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5">
      <c r="A699" s="56">
        <v>44286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-114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91 a 120 dias</v>
      </c>
      <c r="X699" s="80" t="str">
        <f t="shared" si="43"/>
        <v>12021</v>
      </c>
      <c r="AA699"/>
    </row>
    <row r="700" spans="1:27" x14ac:dyDescent="0.35">
      <c r="A700" s="56">
        <v>44286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-144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Acima de 120 dias</v>
      </c>
      <c r="X700" s="80" t="str">
        <f t="shared" si="43"/>
        <v>112020</v>
      </c>
      <c r="AA700"/>
    </row>
    <row r="701" spans="1:27" x14ac:dyDescent="0.35">
      <c r="A701" s="56">
        <v>44286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-24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5">
      <c r="A702" s="56">
        <v>44286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-205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5">
      <c r="A703" s="56">
        <v>44286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37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5">
      <c r="A704" s="56">
        <v>44286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-52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31 a 60 dias</v>
      </c>
      <c r="X704" s="80" t="str">
        <f t="shared" si="43"/>
        <v>22021</v>
      </c>
      <c r="AA704"/>
    </row>
    <row r="705" spans="1:27" x14ac:dyDescent="0.35">
      <c r="A705" s="56">
        <v>44286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-114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91 a 120 dias</v>
      </c>
      <c r="X705" s="80" t="str">
        <f t="shared" si="43"/>
        <v>12021</v>
      </c>
      <c r="AA705"/>
    </row>
    <row r="706" spans="1:27" x14ac:dyDescent="0.35">
      <c r="A706" s="56">
        <v>44286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-114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91 a 120 dias</v>
      </c>
      <c r="X706" s="80" t="str">
        <f t="shared" si="43"/>
        <v>112020</v>
      </c>
      <c r="AA706"/>
    </row>
    <row r="707" spans="1:27" x14ac:dyDescent="0.35">
      <c r="A707" s="56">
        <v>44286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-236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5">
      <c r="A708" s="56">
        <v>44286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37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5">
      <c r="A709" s="56">
        <v>44286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-52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31 a 60 dias</v>
      </c>
      <c r="X709" s="80" t="str">
        <f t="shared" si="47"/>
        <v>22021</v>
      </c>
      <c r="AA709"/>
    </row>
    <row r="710" spans="1:27" x14ac:dyDescent="0.35">
      <c r="A710" s="56">
        <v>44286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-52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31 a 60 dias</v>
      </c>
      <c r="X710" s="80" t="str">
        <f t="shared" si="47"/>
        <v>22021</v>
      </c>
      <c r="AA710"/>
    </row>
    <row r="711" spans="1:27" x14ac:dyDescent="0.35">
      <c r="A711" s="56">
        <v>44286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-114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91 a 120 dias</v>
      </c>
      <c r="X711" s="80" t="str">
        <f t="shared" si="47"/>
        <v>12021</v>
      </c>
      <c r="AA711"/>
    </row>
    <row r="712" spans="1:27" x14ac:dyDescent="0.35">
      <c r="A712" s="56">
        <v>44286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-175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5">
      <c r="A713" s="56">
        <v>44286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37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5">
      <c r="A714" s="56">
        <v>44286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37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5">
      <c r="A715" s="56">
        <v>44286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37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5">
      <c r="A716" s="56">
        <v>44286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-236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5">
      <c r="A717" s="56">
        <v>44286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-297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5">
      <c r="A718" s="56">
        <v>44286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37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5">
      <c r="A719" s="56">
        <v>44286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-205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5">
      <c r="A720" s="56">
        <v>44286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37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5">
      <c r="A721" s="56">
        <v>44286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-52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31 a 60 dias</v>
      </c>
      <c r="X721" s="80" t="str">
        <f t="shared" si="47"/>
        <v>22021</v>
      </c>
      <c r="AA721"/>
    </row>
    <row r="722" spans="1:27" x14ac:dyDescent="0.35">
      <c r="A722" s="56">
        <v>44286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-267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5">
      <c r="A723" s="56">
        <v>44286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37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5">
      <c r="A724" s="56">
        <v>44286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37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5">
      <c r="A725" s="56">
        <v>44286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37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5">
      <c r="A726" s="56">
        <v>44286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-328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5">
      <c r="A727" s="56">
        <v>44286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-144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Acima de 120 dias</v>
      </c>
      <c r="X727" s="80" t="str">
        <f t="shared" si="47"/>
        <v>112020</v>
      </c>
      <c r="AA727"/>
    </row>
    <row r="728" spans="1:27" x14ac:dyDescent="0.35">
      <c r="A728" s="56">
        <v>44286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-83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61 a 90 dias</v>
      </c>
      <c r="X728" s="80" t="str">
        <f t="shared" si="47"/>
        <v>12021</v>
      </c>
      <c r="AA728"/>
    </row>
    <row r="729" spans="1:27" x14ac:dyDescent="0.35">
      <c r="A729" s="56">
        <v>44286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-114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91 a 120 dias</v>
      </c>
      <c r="X729" s="80" t="str">
        <f t="shared" si="47"/>
        <v>122020</v>
      </c>
      <c r="AA729"/>
    </row>
    <row r="730" spans="1:27" x14ac:dyDescent="0.35">
      <c r="A730" s="56">
        <v>44286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37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5">
      <c r="A731" s="56">
        <v>44286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-328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5">
      <c r="A732" s="56">
        <v>44286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37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5">
      <c r="A733" s="56">
        <v>44286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-52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31 a 60 dias</v>
      </c>
      <c r="X733" s="80" t="str">
        <f t="shared" si="47"/>
        <v>22021</v>
      </c>
      <c r="AA733"/>
    </row>
    <row r="734" spans="1:27" x14ac:dyDescent="0.35">
      <c r="A734" s="56">
        <v>44286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-144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Acima de 120 dias</v>
      </c>
      <c r="X734" s="80" t="str">
        <f t="shared" si="47"/>
        <v>112020</v>
      </c>
      <c r="AA734"/>
    </row>
    <row r="735" spans="1:27" x14ac:dyDescent="0.35">
      <c r="A735" s="56">
        <v>44286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-236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5">
      <c r="A736" s="56">
        <v>44286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-114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91 a 120 dias</v>
      </c>
      <c r="X736" s="80" t="str">
        <f t="shared" si="47"/>
        <v>12021</v>
      </c>
      <c r="AA736"/>
    </row>
    <row r="737" spans="1:27" x14ac:dyDescent="0.35">
      <c r="A737" s="56">
        <v>44286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-24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5">
      <c r="A738" s="56">
        <v>44286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-52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31 a 60 dias</v>
      </c>
      <c r="X738" s="80" t="str">
        <f t="shared" si="47"/>
        <v>22021</v>
      </c>
      <c r="AA738"/>
    </row>
    <row r="739" spans="1:27" x14ac:dyDescent="0.35">
      <c r="A739" s="56">
        <v>44286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37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5">
      <c r="A740" s="56">
        <v>44286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-114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91 a 120 dias</v>
      </c>
      <c r="X740" s="80" t="str">
        <f t="shared" si="47"/>
        <v>12021</v>
      </c>
      <c r="AA740"/>
    </row>
    <row r="741" spans="1:27" x14ac:dyDescent="0.35">
      <c r="A741" s="56">
        <v>44286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-144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Acima de 120 dias</v>
      </c>
      <c r="X741" s="80" t="str">
        <f t="shared" si="47"/>
        <v>112020</v>
      </c>
      <c r="AA741"/>
    </row>
    <row r="742" spans="1:27" x14ac:dyDescent="0.35">
      <c r="A742" s="56">
        <v>44286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-144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Acima de 120 dias</v>
      </c>
      <c r="X742" s="80" t="str">
        <f t="shared" si="47"/>
        <v>12021</v>
      </c>
      <c r="AA742"/>
    </row>
    <row r="743" spans="1:27" x14ac:dyDescent="0.35">
      <c r="A743" s="56">
        <v>44286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-24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5">
      <c r="A744" s="56">
        <v>44286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-175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5">
      <c r="A745" s="56">
        <v>44286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7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5">
      <c r="A746" s="56">
        <v>44286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-205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5">
      <c r="A747" s="56">
        <v>44286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-144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Acima de 120 dias</v>
      </c>
      <c r="X747" s="80" t="str">
        <f t="shared" si="47"/>
        <v>112020</v>
      </c>
      <c r="AA747"/>
    </row>
    <row r="748" spans="1:27" x14ac:dyDescent="0.35">
      <c r="A748" s="56">
        <v>44286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-114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91 a 120 dias</v>
      </c>
      <c r="X748" s="80" t="str">
        <f t="shared" si="47"/>
        <v>122020</v>
      </c>
      <c r="AA748"/>
    </row>
    <row r="749" spans="1:27" x14ac:dyDescent="0.35">
      <c r="A749" s="56">
        <v>44286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37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5">
      <c r="A750" s="56">
        <v>44286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7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5">
      <c r="A751" s="56">
        <v>44286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-24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5">
      <c r="A752" s="56">
        <v>44286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-24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5">
      <c r="A753" s="56">
        <v>44286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-267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5">
      <c r="A754" s="56">
        <v>44286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-24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5">
      <c r="A755" s="56">
        <v>44286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37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5">
      <c r="A756" s="56">
        <v>44286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37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5">
      <c r="A757" s="56">
        <v>44286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-205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5">
      <c r="A758" s="56">
        <v>44286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-52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31 a 60 dias</v>
      </c>
      <c r="X758" s="80" t="str">
        <f t="shared" si="47"/>
        <v>42021</v>
      </c>
      <c r="AA758"/>
    </row>
    <row r="759" spans="1:27" x14ac:dyDescent="0.35">
      <c r="A759" s="56">
        <v>44286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7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5">
      <c r="A760" s="56">
        <v>44286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-175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5">
      <c r="A761" s="56">
        <v>44286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-144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Acima de 120 dias</v>
      </c>
      <c r="X761" s="80" t="str">
        <f t="shared" si="47"/>
        <v>112020</v>
      </c>
      <c r="AA761"/>
    </row>
    <row r="762" spans="1:27" x14ac:dyDescent="0.35">
      <c r="A762" s="56">
        <v>44286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37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5">
      <c r="A763" s="56">
        <v>44286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37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5">
      <c r="A764" s="56">
        <v>44286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-205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5">
      <c r="A765" s="56">
        <v>44286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-52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31 a 60 dias</v>
      </c>
      <c r="X765" s="80" t="str">
        <f t="shared" si="47"/>
        <v>22021</v>
      </c>
      <c r="AA765"/>
    </row>
    <row r="766" spans="1:27" x14ac:dyDescent="0.35">
      <c r="A766" s="56">
        <v>44286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-114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91 a 120 dias</v>
      </c>
      <c r="X766" s="80" t="str">
        <f t="shared" si="47"/>
        <v>12021</v>
      </c>
      <c r="AA766"/>
    </row>
    <row r="767" spans="1:27" x14ac:dyDescent="0.35">
      <c r="A767" s="56">
        <v>44286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-114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91 a 120 dias</v>
      </c>
      <c r="X767" s="80" t="str">
        <f t="shared" si="47"/>
        <v>12021</v>
      </c>
      <c r="AA767"/>
    </row>
    <row r="768" spans="1:27" x14ac:dyDescent="0.35">
      <c r="A768" s="56">
        <v>44286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-114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91 a 120 dias</v>
      </c>
      <c r="X768" s="80" t="str">
        <f t="shared" si="47"/>
        <v>12021</v>
      </c>
      <c r="AA768"/>
    </row>
    <row r="769" spans="1:27" x14ac:dyDescent="0.35">
      <c r="A769" s="56">
        <v>44286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37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5">
      <c r="A770" s="56">
        <v>44286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-205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5">
      <c r="A771" s="56">
        <v>44286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-114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91 a 120 dias</v>
      </c>
      <c r="X771" s="80" t="str">
        <f t="shared" ref="X771:X834" si="51">MONTH(U771)&amp;YEAR(U771)</f>
        <v>122020</v>
      </c>
      <c r="AA771"/>
    </row>
    <row r="772" spans="1:27" x14ac:dyDescent="0.35">
      <c r="A772" s="56">
        <v>44286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37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5">
      <c r="A773" s="56">
        <v>44286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7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5">
      <c r="A774" s="56">
        <v>44286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-267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5">
      <c r="A775" s="56">
        <v>44286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-24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5">
      <c r="A776" s="56">
        <v>44286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-24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5">
      <c r="A777" s="56">
        <v>44286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-52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31 a 60 dias</v>
      </c>
      <c r="X777" s="80" t="str">
        <f t="shared" si="51"/>
        <v>22021</v>
      </c>
      <c r="AA777"/>
    </row>
    <row r="778" spans="1:27" x14ac:dyDescent="0.35">
      <c r="A778" s="56">
        <v>44286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-114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91 a 120 dias</v>
      </c>
      <c r="X778" s="80" t="str">
        <f t="shared" si="51"/>
        <v>122020</v>
      </c>
      <c r="AA778"/>
    </row>
    <row r="779" spans="1:27" x14ac:dyDescent="0.35">
      <c r="A779" s="56">
        <v>44286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-114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91 a 120 dias</v>
      </c>
      <c r="X779" s="80" t="str">
        <f t="shared" si="51"/>
        <v>12021</v>
      </c>
      <c r="AA779"/>
    </row>
    <row r="780" spans="1:27" x14ac:dyDescent="0.35">
      <c r="A780" s="56">
        <v>44286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37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5">
      <c r="A781" s="56">
        <v>44286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-114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91 a 120 dias</v>
      </c>
      <c r="X781" s="80" t="str">
        <f t="shared" si="51"/>
        <v>12021</v>
      </c>
      <c r="AA781"/>
    </row>
    <row r="782" spans="1:27" x14ac:dyDescent="0.35">
      <c r="A782" s="56">
        <v>44286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-114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91 a 120 dias</v>
      </c>
      <c r="X782" s="80" t="str">
        <f t="shared" si="51"/>
        <v>12021</v>
      </c>
      <c r="AA782"/>
    </row>
    <row r="783" spans="1:27" x14ac:dyDescent="0.35">
      <c r="A783" s="56">
        <v>44286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-114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91 a 120 dias</v>
      </c>
      <c r="X783" s="80" t="str">
        <f t="shared" si="51"/>
        <v>122020</v>
      </c>
      <c r="AA783"/>
    </row>
    <row r="784" spans="1:27" x14ac:dyDescent="0.35">
      <c r="A784" s="56">
        <v>44286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-114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91 a 120 dias</v>
      </c>
      <c r="X784" s="80" t="str">
        <f t="shared" si="51"/>
        <v>12021</v>
      </c>
      <c r="AA784"/>
    </row>
    <row r="785" spans="1:27" x14ac:dyDescent="0.35">
      <c r="A785" s="56">
        <v>44286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37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5">
      <c r="A786" s="56">
        <v>44286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37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5">
      <c r="A787" s="56">
        <v>44286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-24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5">
      <c r="A788" s="56">
        <v>44286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-144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Acima de 120 dias</v>
      </c>
      <c r="X788" s="80" t="str">
        <f t="shared" si="51"/>
        <v>112020</v>
      </c>
      <c r="AA788"/>
    </row>
    <row r="789" spans="1:27" x14ac:dyDescent="0.35">
      <c r="A789" s="56">
        <v>44286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37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5">
      <c r="A790" s="56">
        <v>44286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-52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31 a 60 dias</v>
      </c>
      <c r="X790" s="80" t="str">
        <f t="shared" si="51"/>
        <v>32021</v>
      </c>
      <c r="AA790"/>
    </row>
    <row r="791" spans="1:27" x14ac:dyDescent="0.35">
      <c r="A791" s="56">
        <v>44286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-267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5">
      <c r="A792" s="56">
        <v>44286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-205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5">
      <c r="A793" s="56">
        <v>44286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-205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5">
      <c r="A794" s="56">
        <v>44286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-52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31 a 60 dias</v>
      </c>
      <c r="X794" s="80" t="str">
        <f t="shared" si="51"/>
        <v>22021</v>
      </c>
      <c r="AA794"/>
    </row>
    <row r="795" spans="1:27" x14ac:dyDescent="0.35">
      <c r="A795" s="56">
        <v>44286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37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5">
      <c r="A796" s="56">
        <v>44286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37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5">
      <c r="A797" s="56">
        <v>44286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-144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Acima de 120 dias</v>
      </c>
      <c r="X797" s="80" t="str">
        <f t="shared" si="51"/>
        <v>112020</v>
      </c>
      <c r="AA797"/>
    </row>
    <row r="798" spans="1:27" x14ac:dyDescent="0.35">
      <c r="A798" s="56">
        <v>44286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-144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Acima de 120 dias</v>
      </c>
      <c r="X798" s="80" t="str">
        <f t="shared" si="51"/>
        <v>112020</v>
      </c>
      <c r="AA798"/>
    </row>
    <row r="799" spans="1:27" x14ac:dyDescent="0.35">
      <c r="A799" s="56">
        <v>44286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7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5">
      <c r="A800" s="56">
        <v>44286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37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5">
      <c r="A801" s="56">
        <v>44286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-297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5">
      <c r="A802" s="56">
        <v>44286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37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5">
      <c r="A803" s="56">
        <v>44286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-144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Acima de 120 dias</v>
      </c>
      <c r="X803" s="80" t="str">
        <f t="shared" si="51"/>
        <v>112020</v>
      </c>
      <c r="AA803"/>
    </row>
    <row r="804" spans="1:27" x14ac:dyDescent="0.35">
      <c r="A804" s="56">
        <v>44286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-236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5">
      <c r="A805" s="56">
        <v>44286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-114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91 a 120 dias</v>
      </c>
      <c r="X805" s="80" t="str">
        <f t="shared" si="51"/>
        <v>122020</v>
      </c>
      <c r="AA805"/>
    </row>
    <row r="806" spans="1:27" x14ac:dyDescent="0.35">
      <c r="A806" s="56">
        <v>44286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37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5">
      <c r="A807" s="56">
        <v>44286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-52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31 a 60 dias</v>
      </c>
      <c r="X807" s="80" t="str">
        <f t="shared" si="51"/>
        <v>22021</v>
      </c>
      <c r="AA807"/>
    </row>
    <row r="808" spans="1:27" x14ac:dyDescent="0.35">
      <c r="A808" s="56">
        <v>44286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-205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5">
      <c r="A809" s="56">
        <v>44286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-114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91 a 120 dias</v>
      </c>
      <c r="X809" s="80" t="str">
        <f t="shared" si="51"/>
        <v>12021</v>
      </c>
      <c r="AA809"/>
    </row>
    <row r="810" spans="1:27" x14ac:dyDescent="0.35">
      <c r="A810" s="56">
        <v>44286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-205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5">
      <c r="A811" s="56">
        <v>44286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-236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5">
      <c r="A812" s="56">
        <v>44286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-236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5">
      <c r="A813" s="56">
        <v>44286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-52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31 a 60 dias</v>
      </c>
      <c r="X813" s="80" t="str">
        <f t="shared" si="51"/>
        <v>22021</v>
      </c>
      <c r="AA813"/>
    </row>
    <row r="814" spans="1:27" x14ac:dyDescent="0.35">
      <c r="A814" s="56">
        <v>44286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37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5">
      <c r="A815" s="56">
        <v>44286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37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5">
      <c r="A816" s="56">
        <v>44286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37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5">
      <c r="A817" s="56">
        <v>44286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-114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91 a 120 dias</v>
      </c>
      <c r="X817" s="80" t="str">
        <f t="shared" si="51"/>
        <v>122020</v>
      </c>
      <c r="AA817"/>
    </row>
    <row r="818" spans="1:27" x14ac:dyDescent="0.35">
      <c r="A818" s="56">
        <v>44286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37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5">
      <c r="A819" s="56">
        <v>44286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-24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5">
      <c r="A820" s="56">
        <v>44286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7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5">
      <c r="A821" s="56">
        <v>44286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-114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91 a 120 dias</v>
      </c>
      <c r="X821" s="80" t="str">
        <f t="shared" si="51"/>
        <v>122020</v>
      </c>
      <c r="AA821"/>
    </row>
    <row r="822" spans="1:27" x14ac:dyDescent="0.35">
      <c r="A822" s="56">
        <v>44286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37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5">
      <c r="A823" s="56">
        <v>44286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-205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5">
      <c r="A824" s="56">
        <v>44286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-267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5">
      <c r="A825" s="56">
        <v>44286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-24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5">
      <c r="A826" s="56">
        <v>44286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-267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5">
      <c r="A827" s="56">
        <v>44286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-114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91 a 120 dias</v>
      </c>
      <c r="X827" s="80" t="str">
        <f t="shared" si="51"/>
        <v>122020</v>
      </c>
      <c r="AA827"/>
    </row>
    <row r="828" spans="1:27" x14ac:dyDescent="0.35">
      <c r="A828" s="56">
        <v>44286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37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5">
      <c r="A829" s="56">
        <v>44286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-236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5">
      <c r="A830" s="56">
        <v>44286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7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5">
      <c r="A831" s="56">
        <v>44286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37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5">
      <c r="A832" s="56">
        <v>44286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-267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5">
      <c r="A833" s="56">
        <v>44286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7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5">
      <c r="A834" s="56">
        <v>44286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37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5">
      <c r="A835" s="56">
        <v>44286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-24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5">
      <c r="A836" s="56">
        <v>44286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-144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Acima de 120 dias</v>
      </c>
      <c r="X836" s="80" t="str">
        <f t="shared" si="55"/>
        <v>112020</v>
      </c>
      <c r="AA836"/>
    </row>
    <row r="837" spans="1:27" x14ac:dyDescent="0.35">
      <c r="A837" s="56">
        <v>44286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37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5">
      <c r="A838" s="56">
        <v>44286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-236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5">
      <c r="A839" s="56">
        <v>44286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37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5">
      <c r="A840" s="56">
        <v>44286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-83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61 a 90 dias</v>
      </c>
      <c r="X840" s="80" t="str">
        <f t="shared" si="55"/>
        <v>12021</v>
      </c>
      <c r="AA840"/>
    </row>
    <row r="841" spans="1:27" x14ac:dyDescent="0.35">
      <c r="A841" s="56">
        <v>44286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-52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31 a 60 dias</v>
      </c>
      <c r="X841" s="80" t="str">
        <f t="shared" si="55"/>
        <v>22021</v>
      </c>
      <c r="AA841"/>
    </row>
    <row r="842" spans="1:27" x14ac:dyDescent="0.35">
      <c r="A842" s="56">
        <v>44286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-83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61 a 90 dias</v>
      </c>
      <c r="X842" s="80" t="str">
        <f t="shared" si="55"/>
        <v>12021</v>
      </c>
      <c r="AA842"/>
    </row>
    <row r="843" spans="1:27" x14ac:dyDescent="0.35">
      <c r="A843" s="56">
        <v>44286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68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5">
      <c r="A844" s="56">
        <v>44286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-24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5">
      <c r="A845" s="56">
        <v>44286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-52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31 a 60 dias</v>
      </c>
      <c r="X845" s="80" t="str">
        <f t="shared" si="55"/>
        <v>32021</v>
      </c>
      <c r="AA845"/>
    </row>
    <row r="846" spans="1:27" x14ac:dyDescent="0.35">
      <c r="A846" s="56">
        <v>44286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-52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31 a 60 dias</v>
      </c>
      <c r="X846" s="80" t="str">
        <f t="shared" si="55"/>
        <v>22021</v>
      </c>
      <c r="AA846"/>
    </row>
    <row r="847" spans="1:27" x14ac:dyDescent="0.35">
      <c r="A847" s="56">
        <v>44286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-205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5">
      <c r="A848" s="56">
        <v>44286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37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5">
      <c r="A849" s="56">
        <v>44286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-114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91 a 120 dias</v>
      </c>
      <c r="X849" s="80" t="str">
        <f t="shared" si="55"/>
        <v>12021</v>
      </c>
      <c r="AA849"/>
    </row>
    <row r="850" spans="1:27" x14ac:dyDescent="0.35">
      <c r="A850" s="56">
        <v>44286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-205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5">
      <c r="A851" s="56">
        <v>44286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-24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5">
      <c r="A852" s="56">
        <v>44286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-52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31 a 60 dias</v>
      </c>
      <c r="X852" s="80" t="str">
        <f t="shared" si="55"/>
        <v>22021</v>
      </c>
      <c r="AA852"/>
    </row>
    <row r="853" spans="1:27" x14ac:dyDescent="0.35">
      <c r="A853" s="56">
        <v>44286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-205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5">
      <c r="A854" s="56">
        <v>44286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-205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5">
      <c r="A855" s="56">
        <v>44286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-52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31 a 60 dias</v>
      </c>
      <c r="X855" s="80" t="str">
        <f t="shared" si="55"/>
        <v>22021</v>
      </c>
      <c r="AA855"/>
    </row>
    <row r="856" spans="1:27" x14ac:dyDescent="0.35">
      <c r="A856" s="56">
        <v>44286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-24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5">
      <c r="A857" s="56">
        <v>44286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37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5">
      <c r="A858" s="56">
        <v>44286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-144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Acima de 120 dias</v>
      </c>
      <c r="X858" s="80" t="str">
        <f t="shared" si="55"/>
        <v>112020</v>
      </c>
      <c r="AA858"/>
    </row>
    <row r="859" spans="1:27" x14ac:dyDescent="0.35">
      <c r="A859" s="56">
        <v>44286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37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5">
      <c r="A860" s="56">
        <v>44286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7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5">
      <c r="A861" s="56">
        <v>44286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37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5">
      <c r="A862" s="56">
        <v>44286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37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5">
      <c r="A863" s="56">
        <v>44286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-24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5">
      <c r="A864" s="56">
        <v>44286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-52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31 a 60 dias</v>
      </c>
      <c r="X864" s="80" t="str">
        <f t="shared" si="55"/>
        <v>22021</v>
      </c>
      <c r="AA864"/>
    </row>
    <row r="865" spans="1:27" x14ac:dyDescent="0.35">
      <c r="A865" s="56">
        <v>44286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-114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91 a 120 dias</v>
      </c>
      <c r="X865" s="80" t="str">
        <f t="shared" si="55"/>
        <v>12021</v>
      </c>
      <c r="AA865"/>
    </row>
    <row r="866" spans="1:27" x14ac:dyDescent="0.35">
      <c r="A866" s="56">
        <v>44286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-24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5">
      <c r="A867" s="56">
        <v>44286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7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5">
      <c r="A868" s="56">
        <v>44286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-52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31 a 60 dias</v>
      </c>
      <c r="X868" s="80" t="str">
        <f t="shared" si="55"/>
        <v>22021</v>
      </c>
      <c r="AA868"/>
    </row>
    <row r="869" spans="1:27" x14ac:dyDescent="0.35">
      <c r="A869" s="56">
        <v>44286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-144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Acima de 120 dias</v>
      </c>
      <c r="X869" s="80" t="str">
        <f t="shared" si="55"/>
        <v>112020</v>
      </c>
      <c r="AA869"/>
    </row>
    <row r="870" spans="1:27" x14ac:dyDescent="0.35">
      <c r="A870" s="56">
        <v>44286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-52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31 a 60 dias</v>
      </c>
      <c r="X870" s="80" t="str">
        <f t="shared" si="55"/>
        <v>22021</v>
      </c>
      <c r="AA870"/>
    </row>
    <row r="871" spans="1:27" x14ac:dyDescent="0.35">
      <c r="A871" s="56">
        <v>44286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-83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61 a 90 dias</v>
      </c>
      <c r="X871" s="80" t="str">
        <f t="shared" si="55"/>
        <v>12021</v>
      </c>
      <c r="AA871"/>
    </row>
    <row r="872" spans="1:27" x14ac:dyDescent="0.35">
      <c r="A872" s="56">
        <v>44286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-236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5">
      <c r="A873" s="56">
        <v>44286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-52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31 a 60 dias</v>
      </c>
      <c r="X873" s="80" t="str">
        <f t="shared" si="55"/>
        <v>22021</v>
      </c>
      <c r="AA873"/>
    </row>
    <row r="874" spans="1:27" x14ac:dyDescent="0.35">
      <c r="A874" s="56">
        <v>44286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37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5">
      <c r="A875" s="56">
        <v>44286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7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5">
      <c r="A876" s="56">
        <v>44286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-144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Acima de 120 dias</v>
      </c>
      <c r="X876" s="80" t="str">
        <f t="shared" si="55"/>
        <v>122020</v>
      </c>
      <c r="AA876"/>
    </row>
    <row r="877" spans="1:27" x14ac:dyDescent="0.35">
      <c r="A877" s="56">
        <v>44286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37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5">
      <c r="A878" s="56">
        <v>44286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-52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31 a 60 dias</v>
      </c>
      <c r="X878" s="80" t="str">
        <f t="shared" si="55"/>
        <v>22021</v>
      </c>
      <c r="AA878"/>
    </row>
    <row r="879" spans="1:27" x14ac:dyDescent="0.35">
      <c r="A879" s="56">
        <v>44286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7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5">
      <c r="A880" s="56">
        <v>44286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37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5">
      <c r="A881" s="56">
        <v>44286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-144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Acima de 120 dias</v>
      </c>
      <c r="X881" s="80" t="str">
        <f t="shared" si="55"/>
        <v>12021</v>
      </c>
      <c r="AA881"/>
    </row>
    <row r="882" spans="1:27" x14ac:dyDescent="0.35">
      <c r="A882" s="56">
        <v>44286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-114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91 a 120 dias</v>
      </c>
      <c r="X882" s="80" t="str">
        <f t="shared" si="55"/>
        <v>12021</v>
      </c>
      <c r="AA882"/>
    </row>
    <row r="883" spans="1:27" x14ac:dyDescent="0.35">
      <c r="A883" s="56">
        <v>44286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-144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Acima de 120 dias</v>
      </c>
      <c r="X883" s="80" t="str">
        <f t="shared" si="55"/>
        <v>112020</v>
      </c>
      <c r="AA883"/>
    </row>
    <row r="884" spans="1:27" x14ac:dyDescent="0.35">
      <c r="A884" s="56">
        <v>44286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37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5">
      <c r="A885" s="56">
        <v>44286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-144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Acima de 120 dias</v>
      </c>
      <c r="X885" s="80" t="str">
        <f t="shared" si="55"/>
        <v>112020</v>
      </c>
      <c r="AA885"/>
    </row>
    <row r="886" spans="1:27" x14ac:dyDescent="0.35">
      <c r="A886" s="56">
        <v>44286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-24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5">
      <c r="A887" s="56">
        <v>44286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-114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91 a 120 dias</v>
      </c>
      <c r="X887" s="80" t="str">
        <f t="shared" si="55"/>
        <v>122020</v>
      </c>
      <c r="AA887"/>
    </row>
    <row r="888" spans="1:27" x14ac:dyDescent="0.35">
      <c r="A888" s="56">
        <v>44286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-52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31 a 60 dias</v>
      </c>
      <c r="X888" s="80" t="str">
        <f t="shared" si="55"/>
        <v>22021</v>
      </c>
      <c r="AA888"/>
    </row>
    <row r="889" spans="1:27" x14ac:dyDescent="0.35">
      <c r="A889" s="56">
        <v>44286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-24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5">
      <c r="A890" s="56">
        <v>44286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-83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61 a 90 dias</v>
      </c>
      <c r="X890" s="80" t="str">
        <f t="shared" si="55"/>
        <v>12021</v>
      </c>
      <c r="AA890"/>
    </row>
    <row r="891" spans="1:27" x14ac:dyDescent="0.35">
      <c r="A891" s="56">
        <v>44286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37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5">
      <c r="A892" s="56">
        <v>44286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-24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5">
      <c r="A893" s="56">
        <v>44286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-267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5">
      <c r="A894" s="56">
        <v>44286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-205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5">
      <c r="A895" s="56">
        <v>44286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-205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5">
      <c r="A896" s="56">
        <v>44286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-205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5">
      <c r="A897" s="56">
        <v>44286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-83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61 a 90 dias</v>
      </c>
      <c r="X897" s="80" t="str">
        <f t="shared" si="55"/>
        <v>12021</v>
      </c>
      <c r="AA897"/>
    </row>
    <row r="898" spans="1:27" x14ac:dyDescent="0.35">
      <c r="A898" s="56">
        <v>44286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-114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91 a 120 dias</v>
      </c>
      <c r="X898" s="80" t="str">
        <f t="shared" si="55"/>
        <v>12021</v>
      </c>
      <c r="AA898"/>
    </row>
    <row r="899" spans="1:27" x14ac:dyDescent="0.35">
      <c r="A899" s="56">
        <v>44286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37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5">
      <c r="A900" s="56">
        <v>44286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37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5">
      <c r="A901" s="56">
        <v>44286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-114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91 a 120 dias</v>
      </c>
      <c r="X901" s="80" t="str">
        <f t="shared" si="59"/>
        <v>12021</v>
      </c>
      <c r="AA901"/>
    </row>
    <row r="902" spans="1:27" x14ac:dyDescent="0.35">
      <c r="A902" s="56">
        <v>44286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-52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31 a 60 dias</v>
      </c>
      <c r="X902" s="80" t="str">
        <f t="shared" si="59"/>
        <v>42021</v>
      </c>
      <c r="AA902"/>
    </row>
    <row r="903" spans="1:27" x14ac:dyDescent="0.35">
      <c r="A903" s="56">
        <v>44286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37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5">
      <c r="A904" s="56">
        <v>44286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-52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31 a 60 dias</v>
      </c>
      <c r="X904" s="80" t="str">
        <f t="shared" si="59"/>
        <v>22021</v>
      </c>
      <c r="AA904"/>
    </row>
    <row r="905" spans="1:27" x14ac:dyDescent="0.35">
      <c r="A905" s="56">
        <v>44286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-205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5">
      <c r="A906" s="56">
        <v>44286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-114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91 a 120 dias</v>
      </c>
      <c r="X906" s="80" t="str">
        <f t="shared" si="59"/>
        <v>122020</v>
      </c>
      <c r="AA906"/>
    </row>
    <row r="907" spans="1:27" x14ac:dyDescent="0.35">
      <c r="A907" s="56">
        <v>44286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37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5">
      <c r="A908" s="56">
        <v>44286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-114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91 a 120 dias</v>
      </c>
      <c r="X908" s="80" t="str">
        <f t="shared" si="59"/>
        <v>32021</v>
      </c>
      <c r="AA908"/>
    </row>
    <row r="909" spans="1:27" x14ac:dyDescent="0.35">
      <c r="A909" s="56">
        <v>44286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-236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5">
      <c r="A910" s="56">
        <v>44286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37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5">
      <c r="A911" s="56">
        <v>44286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37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5">
      <c r="A912" s="56">
        <v>44286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-114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91 a 120 dias</v>
      </c>
      <c r="X912" s="80" t="str">
        <f t="shared" si="59"/>
        <v>122020</v>
      </c>
      <c r="AA912"/>
    </row>
    <row r="913" spans="1:27" x14ac:dyDescent="0.35">
      <c r="A913" s="56">
        <v>44286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-83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61 a 90 dias</v>
      </c>
      <c r="X913" s="80" t="str">
        <f t="shared" si="59"/>
        <v>12021</v>
      </c>
      <c r="AA913"/>
    </row>
    <row r="914" spans="1:27" x14ac:dyDescent="0.35">
      <c r="A914" s="56">
        <v>44286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37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5">
      <c r="A915" s="56">
        <v>44286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-236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5">
      <c r="A916" s="56">
        <v>44286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37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5">
      <c r="A917" s="56">
        <v>44286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37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5">
      <c r="A918" s="56">
        <v>44286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-52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31 a 60 dias</v>
      </c>
      <c r="X918" s="80" t="str">
        <f t="shared" si="59"/>
        <v>22021</v>
      </c>
      <c r="AA918"/>
    </row>
    <row r="919" spans="1:27" x14ac:dyDescent="0.35">
      <c r="A919" s="56">
        <v>44286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-52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31 a 60 dias</v>
      </c>
      <c r="X919" s="80" t="str">
        <f t="shared" si="59"/>
        <v>22021</v>
      </c>
      <c r="AA919"/>
    </row>
    <row r="920" spans="1:27" x14ac:dyDescent="0.35">
      <c r="A920" s="56">
        <v>44286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37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5">
      <c r="A921" s="56">
        <v>44286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-24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5">
      <c r="A922" s="56">
        <v>44286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37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5">
      <c r="A923" s="56">
        <v>44286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-236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5">
      <c r="A924" s="56">
        <v>44286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-267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5">
      <c r="A925" s="56">
        <v>44286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-205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5">
      <c r="A926" s="56">
        <v>44286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7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5">
      <c r="A927" s="56">
        <v>44286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-144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Acima de 120 dias</v>
      </c>
      <c r="X927" s="80" t="str">
        <f t="shared" si="59"/>
        <v>112020</v>
      </c>
      <c r="AA927"/>
    </row>
    <row r="928" spans="1:27" x14ac:dyDescent="0.35">
      <c r="A928" s="56">
        <v>44286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-114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91 a 120 dias</v>
      </c>
      <c r="X928" s="80" t="str">
        <f t="shared" si="59"/>
        <v>12021</v>
      </c>
      <c r="AA928"/>
    </row>
    <row r="929" spans="1:27" x14ac:dyDescent="0.35">
      <c r="A929" s="56">
        <v>44286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-52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31 a 60 dias</v>
      </c>
      <c r="X929" s="80" t="str">
        <f t="shared" si="59"/>
        <v>22021</v>
      </c>
      <c r="AA929"/>
    </row>
    <row r="930" spans="1:27" x14ac:dyDescent="0.35">
      <c r="A930" s="56">
        <v>44286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-52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31 a 60 dias</v>
      </c>
      <c r="X930" s="80" t="str">
        <f t="shared" si="59"/>
        <v>22021</v>
      </c>
      <c r="AA930"/>
    </row>
    <row r="931" spans="1:27" x14ac:dyDescent="0.35">
      <c r="A931" s="56">
        <v>44286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-83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61 a 90 dias</v>
      </c>
      <c r="X931" s="80" t="str">
        <f t="shared" si="59"/>
        <v>12021</v>
      </c>
      <c r="AA931"/>
    </row>
    <row r="932" spans="1:27" x14ac:dyDescent="0.35">
      <c r="A932" s="56">
        <v>44286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-114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91 a 120 dias</v>
      </c>
      <c r="X932" s="80" t="str">
        <f t="shared" si="59"/>
        <v>122020</v>
      </c>
      <c r="AA932"/>
    </row>
    <row r="933" spans="1:27" x14ac:dyDescent="0.35">
      <c r="A933" s="56">
        <v>44286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-144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Acima de 120 dias</v>
      </c>
      <c r="X933" s="80" t="str">
        <f t="shared" si="59"/>
        <v>112020</v>
      </c>
      <c r="AA933"/>
    </row>
    <row r="934" spans="1:27" x14ac:dyDescent="0.35">
      <c r="A934" s="56">
        <v>44286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-24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5">
      <c r="A935" s="56">
        <v>44286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-24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5">
      <c r="A936" s="56">
        <v>44286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-52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31 a 60 dias</v>
      </c>
      <c r="X936" s="80" t="str">
        <f t="shared" si="59"/>
        <v>22021</v>
      </c>
      <c r="AA936"/>
    </row>
    <row r="937" spans="1:27" x14ac:dyDescent="0.35">
      <c r="A937" s="56">
        <v>44286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-52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31 a 60 dias</v>
      </c>
      <c r="X937" s="80" t="str">
        <f t="shared" si="59"/>
        <v>22021</v>
      </c>
      <c r="AA937"/>
    </row>
    <row r="938" spans="1:27" x14ac:dyDescent="0.35">
      <c r="A938" s="56">
        <v>44286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-24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5">
      <c r="A939" s="56">
        <v>44286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37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5">
      <c r="A940" s="56">
        <v>44286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-175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5">
      <c r="A941" s="56">
        <v>44286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-297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5">
      <c r="A942" s="56">
        <v>44286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-52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31 a 60 dias</v>
      </c>
      <c r="X942" s="80" t="str">
        <f t="shared" si="59"/>
        <v>32021</v>
      </c>
      <c r="AA942"/>
    </row>
    <row r="943" spans="1:27" x14ac:dyDescent="0.35">
      <c r="A943" s="56">
        <v>44286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-52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31 a 60 dias</v>
      </c>
      <c r="X943" s="80" t="str">
        <f t="shared" si="59"/>
        <v>32021</v>
      </c>
      <c r="AA943"/>
    </row>
    <row r="944" spans="1:27" x14ac:dyDescent="0.35">
      <c r="A944" s="56">
        <v>44286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37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5">
      <c r="A945" s="56">
        <v>44286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-267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5">
      <c r="A946" s="56">
        <v>44286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-24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5">
      <c r="A947" s="56">
        <v>44286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-297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5">
      <c r="A948" s="56">
        <v>44286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37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5">
      <c r="A949" s="56">
        <v>44286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37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5">
      <c r="A950" s="56">
        <v>44286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-297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5">
      <c r="A951" s="56">
        <v>44286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-52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31 a 60 dias</v>
      </c>
      <c r="X951" s="80" t="str">
        <f t="shared" si="59"/>
        <v>22021</v>
      </c>
      <c r="AA951"/>
    </row>
    <row r="952" spans="1:27" x14ac:dyDescent="0.35">
      <c r="A952" s="56">
        <v>44286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-297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5">
      <c r="A953" s="56">
        <v>44286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-24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5">
      <c r="A954" s="56">
        <v>44286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-52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31 a 60 dias</v>
      </c>
      <c r="X954" s="80" t="str">
        <f t="shared" si="59"/>
        <v>22021</v>
      </c>
      <c r="AA954"/>
    </row>
    <row r="955" spans="1:27" x14ac:dyDescent="0.35">
      <c r="A955" s="56">
        <v>44286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-114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91 a 120 dias</v>
      </c>
      <c r="X955" s="80" t="str">
        <f t="shared" si="59"/>
        <v>12021</v>
      </c>
      <c r="AA955"/>
    </row>
    <row r="956" spans="1:27" x14ac:dyDescent="0.35">
      <c r="A956" s="56">
        <v>44286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-236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5">
      <c r="A957" s="56">
        <v>44286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-114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91 a 120 dias</v>
      </c>
      <c r="X957" s="80" t="str">
        <f t="shared" si="59"/>
        <v>122020</v>
      </c>
      <c r="AA957"/>
    </row>
    <row r="958" spans="1:27" x14ac:dyDescent="0.35">
      <c r="A958" s="56">
        <v>44286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-24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5">
      <c r="A959" s="56">
        <v>44286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-267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5">
      <c r="A960" s="56">
        <v>44286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-114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91 a 120 dias</v>
      </c>
      <c r="X960" s="80" t="str">
        <f t="shared" si="59"/>
        <v>12021</v>
      </c>
      <c r="AA960"/>
    </row>
    <row r="961" spans="1:27" x14ac:dyDescent="0.35">
      <c r="A961" s="56">
        <v>44286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-24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5">
      <c r="A962" s="56">
        <v>44286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-205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5">
      <c r="A963" s="56">
        <v>44286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-144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Acima de 120 dias</v>
      </c>
      <c r="X963" s="80" t="str">
        <f t="shared" ref="X963:X1026" si="63">MONTH(U963)&amp;YEAR(U963)</f>
        <v>122020</v>
      </c>
      <c r="AA963"/>
    </row>
    <row r="964" spans="1:27" x14ac:dyDescent="0.35">
      <c r="A964" s="56">
        <v>44286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37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5">
      <c r="A965" s="56">
        <v>44286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-205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5">
      <c r="A966" s="56">
        <v>44286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-144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Acima de 120 dias</v>
      </c>
      <c r="X966" s="80" t="str">
        <f t="shared" si="63"/>
        <v>112020</v>
      </c>
      <c r="AA966"/>
    </row>
    <row r="967" spans="1:27" x14ac:dyDescent="0.35">
      <c r="A967" s="56">
        <v>44286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-52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31 a 60 dias</v>
      </c>
      <c r="X967" s="80" t="str">
        <f t="shared" si="63"/>
        <v>32021</v>
      </c>
      <c r="AA967"/>
    </row>
    <row r="968" spans="1:27" x14ac:dyDescent="0.35">
      <c r="A968" s="56">
        <v>44286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-52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31 a 60 dias</v>
      </c>
      <c r="X968" s="80" t="str">
        <f t="shared" si="63"/>
        <v>22021</v>
      </c>
      <c r="AA968"/>
    </row>
    <row r="969" spans="1:27" x14ac:dyDescent="0.35">
      <c r="A969" s="56">
        <v>44286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-52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31 a 60 dias</v>
      </c>
      <c r="X969" s="80" t="str">
        <f t="shared" si="63"/>
        <v>22021</v>
      </c>
      <c r="AA969"/>
    </row>
    <row r="970" spans="1:27" x14ac:dyDescent="0.35">
      <c r="A970" s="56">
        <v>44286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-52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31 a 60 dias</v>
      </c>
      <c r="X970" s="80" t="str">
        <f t="shared" si="63"/>
        <v>22021</v>
      </c>
      <c r="AA970"/>
    </row>
    <row r="971" spans="1:27" x14ac:dyDescent="0.35">
      <c r="A971" s="56">
        <v>44286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37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5">
      <c r="A972" s="56">
        <v>44286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-52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31 a 60 dias</v>
      </c>
      <c r="X972" s="80" t="str">
        <f t="shared" si="63"/>
        <v>22021</v>
      </c>
      <c r="AA972"/>
    </row>
    <row r="973" spans="1:27" x14ac:dyDescent="0.35">
      <c r="A973" s="56">
        <v>44286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7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5">
      <c r="A974" s="56">
        <v>44286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37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5">
      <c r="A975" s="56">
        <v>44286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-114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91 a 120 dias</v>
      </c>
      <c r="X975" s="80" t="str">
        <f t="shared" si="63"/>
        <v>12021</v>
      </c>
      <c r="AA975"/>
    </row>
    <row r="976" spans="1:27" x14ac:dyDescent="0.35">
      <c r="A976" s="56">
        <v>44286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-114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91 a 120 dias</v>
      </c>
      <c r="X976" s="80" t="str">
        <f t="shared" si="63"/>
        <v>122020</v>
      </c>
      <c r="AA976"/>
    </row>
    <row r="977" spans="1:27" x14ac:dyDescent="0.35">
      <c r="A977" s="56">
        <v>44286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-114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91 a 120 dias</v>
      </c>
      <c r="X977" s="80" t="str">
        <f t="shared" si="63"/>
        <v>122020</v>
      </c>
      <c r="AA977"/>
    </row>
    <row r="978" spans="1:27" x14ac:dyDescent="0.35">
      <c r="A978" s="56">
        <v>44286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37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5">
      <c r="A979" s="56">
        <v>44286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-24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5">
      <c r="A980" s="56">
        <v>44286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-24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5">
      <c r="A981" s="56">
        <v>44286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-24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5">
      <c r="A982" s="56">
        <v>44286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-144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Acima de 120 dias</v>
      </c>
      <c r="X982" s="80" t="str">
        <f t="shared" si="63"/>
        <v>112020</v>
      </c>
      <c r="AA982"/>
    </row>
    <row r="983" spans="1:27" x14ac:dyDescent="0.35">
      <c r="A983" s="56">
        <v>44286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-52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31 a 60 dias</v>
      </c>
      <c r="X983" s="80" t="str">
        <f t="shared" si="63"/>
        <v>22021</v>
      </c>
      <c r="AA983"/>
    </row>
    <row r="984" spans="1:27" x14ac:dyDescent="0.35">
      <c r="A984" s="56">
        <v>44286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37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5">
      <c r="A985" s="56">
        <v>44286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37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5">
      <c r="A986" s="56">
        <v>44286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-297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5">
      <c r="A987" s="56">
        <v>44286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-144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Acima de 120 dias</v>
      </c>
      <c r="X987" s="80" t="str">
        <f t="shared" si="63"/>
        <v>112020</v>
      </c>
      <c r="AA987"/>
    </row>
    <row r="988" spans="1:27" x14ac:dyDescent="0.35">
      <c r="A988" s="56">
        <v>44286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-114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91 a 120 dias</v>
      </c>
      <c r="X988" s="80" t="str">
        <f t="shared" si="63"/>
        <v>122020</v>
      </c>
      <c r="AA988"/>
    </row>
    <row r="989" spans="1:27" x14ac:dyDescent="0.35">
      <c r="A989" s="56">
        <v>44286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-236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5">
      <c r="A990" s="56">
        <v>44286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37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5">
      <c r="A991" s="56">
        <v>44286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-175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5">
      <c r="A992" s="56">
        <v>44286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-24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5">
      <c r="A993" s="56">
        <v>44286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-144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Acima de 120 dias</v>
      </c>
      <c r="X993" s="80" t="str">
        <f t="shared" si="63"/>
        <v>112020</v>
      </c>
      <c r="AA993"/>
    </row>
    <row r="994" spans="1:27" x14ac:dyDescent="0.35">
      <c r="A994" s="56">
        <v>44286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-24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5">
      <c r="A995" s="56">
        <v>44286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-52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31 a 60 dias</v>
      </c>
      <c r="X995" s="80" t="str">
        <f t="shared" si="63"/>
        <v>22021</v>
      </c>
      <c r="AA995"/>
    </row>
    <row r="996" spans="1:27" x14ac:dyDescent="0.35">
      <c r="A996" s="56">
        <v>44286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-114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91 a 120 dias</v>
      </c>
      <c r="X996" s="80" t="str">
        <f t="shared" si="63"/>
        <v>122020</v>
      </c>
      <c r="AA996"/>
    </row>
    <row r="997" spans="1:27" x14ac:dyDescent="0.35">
      <c r="A997" s="56">
        <v>44286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-267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5">
      <c r="A998" s="56">
        <v>44286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-236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5">
      <c r="A999" s="56">
        <v>44286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-267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5">
      <c r="A1000" s="56">
        <v>44286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-205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5">
      <c r="A1001" s="56">
        <v>44286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-114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91 a 120 dias</v>
      </c>
      <c r="X1001" s="80" t="str">
        <f t="shared" si="63"/>
        <v>122020</v>
      </c>
      <c r="AA1001"/>
    </row>
    <row r="1002" spans="1:27" x14ac:dyDescent="0.35">
      <c r="A1002" s="56">
        <v>44286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7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5">
      <c r="A1003" s="56">
        <v>44286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-52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31 a 60 dias</v>
      </c>
      <c r="X1003" s="80" t="str">
        <f t="shared" si="63"/>
        <v>22021</v>
      </c>
      <c r="AA1003"/>
    </row>
    <row r="1004" spans="1:27" x14ac:dyDescent="0.35">
      <c r="A1004" s="56">
        <v>44286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-52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31 a 60 dias</v>
      </c>
      <c r="X1004" s="80" t="str">
        <f t="shared" si="63"/>
        <v>22021</v>
      </c>
      <c r="AA1004"/>
    </row>
    <row r="1005" spans="1:27" x14ac:dyDescent="0.35">
      <c r="A1005" s="56">
        <v>44286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-114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91 a 120 dias</v>
      </c>
      <c r="X1005" s="80" t="str">
        <f t="shared" si="63"/>
        <v>122020</v>
      </c>
      <c r="AA1005"/>
    </row>
    <row r="1006" spans="1:27" x14ac:dyDescent="0.35">
      <c r="A1006" s="56">
        <v>44286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-114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91 a 120 dias</v>
      </c>
      <c r="X1006" s="80" t="str">
        <f t="shared" si="63"/>
        <v>12021</v>
      </c>
      <c r="AA1006"/>
    </row>
    <row r="1007" spans="1:27" x14ac:dyDescent="0.35">
      <c r="A1007" s="56">
        <v>44286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37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5">
      <c r="A1008" s="56">
        <v>44286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-52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31 a 60 dias</v>
      </c>
      <c r="X1008" s="80" t="str">
        <f t="shared" si="63"/>
        <v>22021</v>
      </c>
      <c r="AA1008"/>
    </row>
    <row r="1009" spans="1:27" x14ac:dyDescent="0.35">
      <c r="A1009" s="56">
        <v>44286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-24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5">
      <c r="A1010" s="56">
        <v>44286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-52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31 a 60 dias</v>
      </c>
      <c r="X1010" s="80" t="str">
        <f t="shared" si="63"/>
        <v>22021</v>
      </c>
      <c r="AA1010"/>
    </row>
    <row r="1011" spans="1:27" x14ac:dyDescent="0.35">
      <c r="A1011" s="56">
        <v>44286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-52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31 a 60 dias</v>
      </c>
      <c r="X1011" s="80" t="str">
        <f t="shared" si="63"/>
        <v>22021</v>
      </c>
      <c r="AA1011"/>
    </row>
    <row r="1012" spans="1:27" x14ac:dyDescent="0.35">
      <c r="A1012" s="56">
        <v>44286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-205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5">
      <c r="A1013" s="56">
        <v>44286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37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5">
      <c r="A1014" s="56">
        <v>44286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-144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Acima de 120 dias</v>
      </c>
      <c r="X1014" s="80" t="str">
        <f t="shared" si="63"/>
        <v>122020</v>
      </c>
      <c r="AA1014"/>
    </row>
    <row r="1015" spans="1:27" x14ac:dyDescent="0.35">
      <c r="A1015" s="56">
        <v>44286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-267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5">
      <c r="A1016" s="56">
        <v>44286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-24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5">
      <c r="A1017" s="56">
        <v>44286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37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5">
      <c r="A1018" s="56">
        <v>44286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-24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5">
      <c r="A1019" s="56">
        <v>44286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-144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Acima de 120 dias</v>
      </c>
      <c r="X1019" s="80" t="str">
        <f t="shared" si="63"/>
        <v>112020</v>
      </c>
      <c r="AA1019"/>
    </row>
    <row r="1020" spans="1:27" x14ac:dyDescent="0.35">
      <c r="A1020" s="56">
        <v>44286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-24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5">
      <c r="A1021" s="56">
        <v>44286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-236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5">
      <c r="A1022" s="56">
        <v>44286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-52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31 a 60 dias</v>
      </c>
      <c r="X1022" s="80" t="str">
        <f t="shared" si="63"/>
        <v>22021</v>
      </c>
      <c r="AA1022"/>
    </row>
    <row r="1023" spans="1:27" x14ac:dyDescent="0.35">
      <c r="A1023" s="56">
        <v>44286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-24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5">
      <c r="A1024" s="56">
        <v>44286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-144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Acima de 120 dias</v>
      </c>
      <c r="X1024" s="80" t="str">
        <f t="shared" si="63"/>
        <v>112020</v>
      </c>
      <c r="AA1024"/>
    </row>
    <row r="1025" spans="1:27" x14ac:dyDescent="0.35">
      <c r="A1025" s="56">
        <v>44286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-144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Acima de 120 dias</v>
      </c>
      <c r="X1025" s="80" t="str">
        <f t="shared" si="63"/>
        <v>112020</v>
      </c>
      <c r="AA1025"/>
    </row>
    <row r="1026" spans="1:27" x14ac:dyDescent="0.35">
      <c r="A1026" s="56">
        <v>44286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-267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5">
      <c r="A1027" s="56">
        <v>44286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-114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91 a 120 dias</v>
      </c>
      <c r="X1027" s="80" t="str">
        <f t="shared" ref="X1027:X1090" si="67">MONTH(U1027)&amp;YEAR(U1027)</f>
        <v>122020</v>
      </c>
      <c r="AA1027"/>
    </row>
    <row r="1028" spans="1:27" x14ac:dyDescent="0.35">
      <c r="A1028" s="56">
        <v>44286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37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5">
      <c r="A1029" s="56">
        <v>44286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-114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91 a 120 dias</v>
      </c>
      <c r="X1029" s="80" t="str">
        <f t="shared" si="67"/>
        <v>122020</v>
      </c>
      <c r="AA1029"/>
    </row>
    <row r="1030" spans="1:27" x14ac:dyDescent="0.35">
      <c r="A1030" s="56">
        <v>44286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37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5">
      <c r="A1031" s="56">
        <v>44286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-24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5">
      <c r="A1032" s="56">
        <v>44286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-205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5">
      <c r="A1033" s="56">
        <v>44286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-83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61 a 90 dias</v>
      </c>
      <c r="X1033" s="80" t="str">
        <f t="shared" si="67"/>
        <v>12021</v>
      </c>
      <c r="AA1033"/>
    </row>
    <row r="1034" spans="1:27" x14ac:dyDescent="0.35">
      <c r="A1034" s="56">
        <v>44286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-236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5">
      <c r="A1035" s="56">
        <v>44286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-83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61 a 90 dias</v>
      </c>
      <c r="X1035" s="80" t="str">
        <f t="shared" si="67"/>
        <v>12021</v>
      </c>
      <c r="AA1035"/>
    </row>
    <row r="1036" spans="1:27" x14ac:dyDescent="0.35">
      <c r="A1036" s="56">
        <v>44286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-83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61 a 90 dias</v>
      </c>
      <c r="X1036" s="80" t="str">
        <f t="shared" si="67"/>
        <v>12021</v>
      </c>
      <c r="AA1036"/>
    </row>
    <row r="1037" spans="1:27" x14ac:dyDescent="0.35">
      <c r="A1037" s="56">
        <v>44286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-205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5">
      <c r="A1038" s="56">
        <v>44286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-144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Acima de 120 dias</v>
      </c>
      <c r="X1038" s="80" t="str">
        <f t="shared" si="67"/>
        <v>112020</v>
      </c>
      <c r="AA1038"/>
    </row>
    <row r="1039" spans="1:27" x14ac:dyDescent="0.35">
      <c r="A1039" s="56">
        <v>44286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-24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5">
      <c r="A1040" s="56">
        <v>44286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37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5">
      <c r="A1041" s="56">
        <v>44286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-52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31 a 60 dias</v>
      </c>
      <c r="X1041" s="80" t="str">
        <f t="shared" si="67"/>
        <v>22021</v>
      </c>
      <c r="AA1041"/>
    </row>
    <row r="1042" spans="1:27" x14ac:dyDescent="0.35">
      <c r="A1042" s="56">
        <v>44286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-114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91 a 120 dias</v>
      </c>
      <c r="X1042" s="80" t="str">
        <f t="shared" si="67"/>
        <v>122020</v>
      </c>
      <c r="AA1042"/>
    </row>
    <row r="1043" spans="1:27" x14ac:dyDescent="0.35">
      <c r="A1043" s="56">
        <v>44286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-267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5">
      <c r="A1044" s="56">
        <v>44286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-52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31 a 60 dias</v>
      </c>
      <c r="X1044" s="80" t="str">
        <f t="shared" si="67"/>
        <v>22021</v>
      </c>
      <c r="AA1044"/>
    </row>
    <row r="1045" spans="1:27" x14ac:dyDescent="0.35">
      <c r="A1045" s="56">
        <v>44286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37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5">
      <c r="A1046" s="56">
        <v>44286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-83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61 a 90 dias</v>
      </c>
      <c r="X1046" s="80" t="str">
        <f t="shared" si="67"/>
        <v>12021</v>
      </c>
      <c r="AA1046"/>
    </row>
    <row r="1047" spans="1:27" x14ac:dyDescent="0.35">
      <c r="A1047" s="56">
        <v>44286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-114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91 a 120 dias</v>
      </c>
      <c r="X1047" s="80" t="str">
        <f t="shared" si="67"/>
        <v>12021</v>
      </c>
      <c r="AA1047"/>
    </row>
    <row r="1048" spans="1:27" x14ac:dyDescent="0.35">
      <c r="A1048" s="56">
        <v>44286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-205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5">
      <c r="A1049" s="56">
        <v>44286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-24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5">
      <c r="A1050" s="56">
        <v>44286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-297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5">
      <c r="A1051" s="56">
        <v>44286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-52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31 a 60 dias</v>
      </c>
      <c r="X1051" s="80" t="str">
        <f t="shared" si="67"/>
        <v>42021</v>
      </c>
      <c r="AA1051"/>
    </row>
    <row r="1052" spans="1:27" x14ac:dyDescent="0.35">
      <c r="A1052" s="56">
        <v>44286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-24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5">
      <c r="A1053" s="56">
        <v>44286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37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5">
      <c r="A1054" s="56">
        <v>44286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37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5">
      <c r="A1055" s="56">
        <v>44286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-24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5">
      <c r="A1056" s="56">
        <v>44286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-52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31 a 60 dias</v>
      </c>
      <c r="X1056" s="80" t="str">
        <f t="shared" si="67"/>
        <v>22021</v>
      </c>
      <c r="AA1056"/>
    </row>
    <row r="1057" spans="1:27" x14ac:dyDescent="0.35">
      <c r="A1057" s="56">
        <v>44286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-24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5">
      <c r="A1058" s="56">
        <v>44286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-114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91 a 120 dias</v>
      </c>
      <c r="X1058" s="80" t="str">
        <f t="shared" si="67"/>
        <v>122020</v>
      </c>
      <c r="AA1058"/>
    </row>
    <row r="1059" spans="1:27" x14ac:dyDescent="0.35">
      <c r="A1059" s="56">
        <v>44286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-144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Acima de 120 dias</v>
      </c>
      <c r="X1059" s="80" t="str">
        <f t="shared" si="67"/>
        <v>112020</v>
      </c>
      <c r="AA1059"/>
    </row>
    <row r="1060" spans="1:27" x14ac:dyDescent="0.35">
      <c r="A1060" s="56">
        <v>44286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-114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91 a 120 dias</v>
      </c>
      <c r="X1060" s="80" t="str">
        <f t="shared" si="67"/>
        <v>12021</v>
      </c>
      <c r="AA1060"/>
    </row>
    <row r="1061" spans="1:27" x14ac:dyDescent="0.35">
      <c r="A1061" s="56">
        <v>44286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-267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5">
      <c r="A1062" s="56">
        <v>44286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-114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91 a 120 dias</v>
      </c>
      <c r="X1062" s="80" t="str">
        <f t="shared" si="67"/>
        <v>12021</v>
      </c>
      <c r="AA1062"/>
    </row>
    <row r="1063" spans="1:27" x14ac:dyDescent="0.35">
      <c r="A1063" s="56">
        <v>44286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7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5">
      <c r="A1064" s="56">
        <v>44286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-114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91 a 120 dias</v>
      </c>
      <c r="X1064" s="80" t="str">
        <f t="shared" si="67"/>
        <v>122020</v>
      </c>
      <c r="AA1064"/>
    </row>
    <row r="1065" spans="1:27" x14ac:dyDescent="0.35">
      <c r="A1065" s="56">
        <v>44286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-24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5">
      <c r="A1066" s="56">
        <v>44286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-144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Acima de 120 dias</v>
      </c>
      <c r="X1066" s="80" t="str">
        <f t="shared" si="67"/>
        <v>112020</v>
      </c>
      <c r="AA1066"/>
    </row>
    <row r="1067" spans="1:27" x14ac:dyDescent="0.35">
      <c r="A1067" s="56">
        <v>44286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-24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5">
      <c r="A1068" s="56">
        <v>44286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-52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31 a 60 dias</v>
      </c>
      <c r="X1068" s="80" t="str">
        <f t="shared" si="67"/>
        <v>22021</v>
      </c>
      <c r="AA1068"/>
    </row>
    <row r="1069" spans="1:27" x14ac:dyDescent="0.35">
      <c r="A1069" s="56">
        <v>44286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-114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91 a 120 dias</v>
      </c>
      <c r="X1069" s="80" t="str">
        <f t="shared" si="67"/>
        <v>122020</v>
      </c>
      <c r="AA1069"/>
    </row>
    <row r="1070" spans="1:27" x14ac:dyDescent="0.35">
      <c r="A1070" s="56">
        <v>44286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-114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91 a 120 dias</v>
      </c>
      <c r="X1070" s="80" t="str">
        <f t="shared" si="67"/>
        <v>122020</v>
      </c>
      <c r="AA1070"/>
    </row>
    <row r="1071" spans="1:27" x14ac:dyDescent="0.35">
      <c r="A1071" s="56">
        <v>44286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-52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31 a 60 dias</v>
      </c>
      <c r="X1071" s="80" t="str">
        <f t="shared" si="67"/>
        <v>22021</v>
      </c>
      <c r="AA1071"/>
    </row>
    <row r="1072" spans="1:27" x14ac:dyDescent="0.35">
      <c r="A1072" s="56">
        <v>44286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-52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31 a 60 dias</v>
      </c>
      <c r="X1072" s="80" t="str">
        <f t="shared" si="67"/>
        <v>22021</v>
      </c>
      <c r="AA1072"/>
    </row>
    <row r="1073" spans="1:27" x14ac:dyDescent="0.35">
      <c r="A1073" s="56">
        <v>44286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-175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5">
      <c r="A1074" s="56">
        <v>44286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37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5">
      <c r="A1075" s="56">
        <v>44286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-114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91 a 120 dias</v>
      </c>
      <c r="X1075" s="80" t="str">
        <f t="shared" si="67"/>
        <v>122020</v>
      </c>
      <c r="AA1075"/>
    </row>
    <row r="1076" spans="1:27" x14ac:dyDescent="0.35">
      <c r="A1076" s="56">
        <v>44286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-52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31 a 60 dias</v>
      </c>
      <c r="X1076" s="80" t="str">
        <f t="shared" si="67"/>
        <v>22021</v>
      </c>
      <c r="AA1076"/>
    </row>
    <row r="1077" spans="1:27" x14ac:dyDescent="0.35">
      <c r="A1077" s="56">
        <v>44286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-52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31 a 60 dias</v>
      </c>
      <c r="X1077" s="80" t="str">
        <f t="shared" si="67"/>
        <v>22021</v>
      </c>
      <c r="AA1077"/>
    </row>
    <row r="1078" spans="1:27" x14ac:dyDescent="0.35">
      <c r="A1078" s="56">
        <v>44286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-144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Acima de 120 dias</v>
      </c>
      <c r="X1078" s="80" t="str">
        <f t="shared" si="67"/>
        <v>112020</v>
      </c>
      <c r="AA1078"/>
    </row>
    <row r="1079" spans="1:27" x14ac:dyDescent="0.35">
      <c r="A1079" s="56">
        <v>44286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-52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31 a 60 dias</v>
      </c>
      <c r="X1079" s="80" t="str">
        <f t="shared" si="67"/>
        <v>22021</v>
      </c>
      <c r="AA1079"/>
    </row>
    <row r="1080" spans="1:27" x14ac:dyDescent="0.35">
      <c r="A1080" s="56">
        <v>44286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37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5">
      <c r="A1081" s="56">
        <v>44286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-52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31 a 60 dias</v>
      </c>
      <c r="X1081" s="80" t="str">
        <f t="shared" si="67"/>
        <v>22021</v>
      </c>
      <c r="AA1081"/>
    </row>
    <row r="1082" spans="1:27" x14ac:dyDescent="0.35">
      <c r="A1082" s="56">
        <v>44286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-144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Acima de 120 dias</v>
      </c>
      <c r="X1082" s="80" t="str">
        <f t="shared" si="67"/>
        <v>112020</v>
      </c>
      <c r="AA1082"/>
    </row>
    <row r="1083" spans="1:27" x14ac:dyDescent="0.35">
      <c r="A1083" s="56">
        <v>44286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-114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91 a 120 dias</v>
      </c>
      <c r="X1083" s="80" t="str">
        <f t="shared" si="67"/>
        <v>12021</v>
      </c>
      <c r="AA1083"/>
    </row>
    <row r="1084" spans="1:27" x14ac:dyDescent="0.35">
      <c r="A1084" s="56">
        <v>44286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-358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5">
      <c r="A1085" s="56">
        <v>44286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-236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5">
      <c r="A1086" s="56">
        <v>44286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-114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91 a 120 dias</v>
      </c>
      <c r="X1086" s="80" t="str">
        <f t="shared" si="67"/>
        <v>12021</v>
      </c>
      <c r="AA1086"/>
    </row>
    <row r="1087" spans="1:27" x14ac:dyDescent="0.35">
      <c r="A1087" s="56">
        <v>44286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-205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5">
      <c r="A1088" s="56">
        <v>44286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-52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31 a 60 dias</v>
      </c>
      <c r="X1088" s="80" t="str">
        <f t="shared" si="67"/>
        <v>22021</v>
      </c>
      <c r="AA1088"/>
    </row>
    <row r="1089" spans="1:27" x14ac:dyDescent="0.35">
      <c r="A1089" s="56">
        <v>44286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-24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5">
      <c r="A1090" s="56">
        <v>44286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-236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5">
      <c r="A1091" s="56">
        <v>44286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-114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91 a 120 dias</v>
      </c>
      <c r="X1091" s="80" t="str">
        <f t="shared" ref="X1091:X1117" si="71">MONTH(U1091)&amp;YEAR(U1091)</f>
        <v>122020</v>
      </c>
      <c r="AA1091"/>
    </row>
    <row r="1092" spans="1:27" x14ac:dyDescent="0.35">
      <c r="A1092" s="56">
        <v>44286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37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5">
      <c r="A1093" s="56">
        <v>44286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37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5">
      <c r="A1094" s="56">
        <v>44286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-24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5">
      <c r="A1095" s="56">
        <v>44286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-52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31 a 60 dias</v>
      </c>
      <c r="X1095" s="80" t="str">
        <f t="shared" si="71"/>
        <v>22021</v>
      </c>
      <c r="AA1095"/>
    </row>
    <row r="1096" spans="1:27" x14ac:dyDescent="0.35">
      <c r="A1096" s="56">
        <v>44286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-52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31 a 60 dias</v>
      </c>
      <c r="X1096" s="80" t="str">
        <f t="shared" si="71"/>
        <v>22021</v>
      </c>
      <c r="AA1096"/>
    </row>
    <row r="1097" spans="1:27" x14ac:dyDescent="0.35">
      <c r="A1097" s="56">
        <v>44286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-24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5">
      <c r="A1098" s="56">
        <v>44286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-24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5">
      <c r="A1099" s="56">
        <v>44286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-52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31 a 60 dias</v>
      </c>
      <c r="X1099" s="80" t="str">
        <f t="shared" si="71"/>
        <v>22021</v>
      </c>
      <c r="AA1099"/>
    </row>
    <row r="1100" spans="1:27" x14ac:dyDescent="0.35">
      <c r="A1100" s="56">
        <v>44286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-236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5">
      <c r="A1101" s="56">
        <v>44286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37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5">
      <c r="A1102" s="56">
        <v>44286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37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5">
      <c r="A1103" s="56">
        <v>44286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-236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5">
      <c r="A1104" s="56">
        <v>44286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-24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5">
      <c r="A1105" s="56">
        <v>44286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-236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5">
      <c r="A1106" s="56">
        <v>44286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-114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91 a 120 dias</v>
      </c>
      <c r="X1106" s="80" t="str">
        <f t="shared" si="71"/>
        <v>42021</v>
      </c>
      <c r="AA1106"/>
    </row>
    <row r="1107" spans="1:27" x14ac:dyDescent="0.35">
      <c r="A1107" s="56">
        <v>44286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-52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31 a 60 dias</v>
      </c>
      <c r="X1107" s="80" t="str">
        <f t="shared" si="71"/>
        <v>22021</v>
      </c>
      <c r="AA1107"/>
    </row>
    <row r="1108" spans="1:27" x14ac:dyDescent="0.35">
      <c r="A1108" s="56">
        <v>44286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-114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91 a 120 dias</v>
      </c>
      <c r="X1108" s="80" t="str">
        <f t="shared" si="71"/>
        <v>122020</v>
      </c>
      <c r="AA1108"/>
    </row>
    <row r="1109" spans="1:27" x14ac:dyDescent="0.35">
      <c r="A1109" s="56">
        <v>44286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-52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31 a 60 dias</v>
      </c>
      <c r="X1109" s="80" t="str">
        <f t="shared" si="71"/>
        <v>22021</v>
      </c>
      <c r="AA1109"/>
    </row>
    <row r="1110" spans="1:27" x14ac:dyDescent="0.35">
      <c r="A1110" s="56">
        <v>44286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-52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31 a 60 dias</v>
      </c>
      <c r="X1110" s="80" t="str">
        <f t="shared" si="71"/>
        <v>22021</v>
      </c>
      <c r="AA1110"/>
    </row>
    <row r="1111" spans="1:27" x14ac:dyDescent="0.35">
      <c r="A1111" s="56">
        <v>44286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37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5">
      <c r="A1112" s="56">
        <v>44286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37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5">
      <c r="A1113" s="56">
        <v>44286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7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5">
      <c r="A1114" s="56">
        <v>44286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-83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61 a 90 dias</v>
      </c>
      <c r="X1114" s="80" t="str">
        <f t="shared" si="71"/>
        <v>12021</v>
      </c>
      <c r="AA1114"/>
    </row>
    <row r="1115" spans="1:27" x14ac:dyDescent="0.35">
      <c r="A1115" s="56">
        <v>44286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-52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31 a 60 dias</v>
      </c>
      <c r="X1115" s="80" t="str">
        <f t="shared" si="71"/>
        <v>42021</v>
      </c>
      <c r="AA1115"/>
    </row>
    <row r="1116" spans="1:27" x14ac:dyDescent="0.35">
      <c r="A1116" s="56">
        <v>44286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-83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61 a 90 dias</v>
      </c>
      <c r="X1116" s="80" t="str">
        <f t="shared" si="71"/>
        <v>12021</v>
      </c>
      <c r="AA1116"/>
    </row>
    <row r="1117" spans="1:27" x14ac:dyDescent="0.35">
      <c r="A1117" s="56">
        <v>44286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-83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61 a 90 dias</v>
      </c>
      <c r="X1117" s="80" t="str">
        <f t="shared" si="71"/>
        <v>12021</v>
      </c>
      <c r="AA1117"/>
    </row>
    <row r="1118" spans="1:27" x14ac:dyDescent="0.35">
      <c r="AA1118"/>
    </row>
    <row r="1119" spans="1:27" x14ac:dyDescent="0.35">
      <c r="AA1119"/>
    </row>
    <row r="1120" spans="1:27" x14ac:dyDescent="0.35">
      <c r="AA1120"/>
    </row>
    <row r="1121" spans="27:27" x14ac:dyDescent="0.35">
      <c r="AA1121"/>
    </row>
    <row r="1122" spans="27:27" x14ac:dyDescent="0.35">
      <c r="AA1122"/>
    </row>
    <row r="1123" spans="27:27" x14ac:dyDescent="0.35">
      <c r="AA1123"/>
    </row>
    <row r="1124" spans="27:27" x14ac:dyDescent="0.35">
      <c r="AA1124"/>
    </row>
    <row r="1125" spans="27:27" x14ac:dyDescent="0.35">
      <c r="AA1125"/>
    </row>
    <row r="1126" spans="27:27" x14ac:dyDescent="0.35">
      <c r="AA1126"/>
    </row>
    <row r="1127" spans="27:27" x14ac:dyDescent="0.35">
      <c r="AA1127"/>
    </row>
    <row r="1128" spans="27:27" x14ac:dyDescent="0.35">
      <c r="AA1128"/>
    </row>
    <row r="1129" spans="27:27" x14ac:dyDescent="0.35">
      <c r="AA1129"/>
    </row>
    <row r="1130" spans="27:27" x14ac:dyDescent="0.35">
      <c r="AA1130"/>
    </row>
    <row r="1131" spans="27:27" x14ac:dyDescent="0.35">
      <c r="AA1131"/>
    </row>
    <row r="1132" spans="27:27" x14ac:dyDescent="0.35">
      <c r="AA1132"/>
    </row>
    <row r="1133" spans="27:27" x14ac:dyDescent="0.35">
      <c r="AA1133"/>
    </row>
    <row r="1134" spans="27:27" x14ac:dyDescent="0.35">
      <c r="AA1134"/>
    </row>
    <row r="1135" spans="27:27" x14ac:dyDescent="0.35">
      <c r="AA1135"/>
    </row>
    <row r="1136" spans="27:27" x14ac:dyDescent="0.35">
      <c r="AA1136"/>
    </row>
    <row r="1137" spans="27:27" x14ac:dyDescent="0.35">
      <c r="AA1137"/>
    </row>
    <row r="1138" spans="27:27" x14ac:dyDescent="0.35">
      <c r="AA1138"/>
    </row>
    <row r="1139" spans="27:27" x14ac:dyDescent="0.35">
      <c r="AA1139"/>
    </row>
    <row r="1140" spans="27:27" x14ac:dyDescent="0.35">
      <c r="AA1140"/>
    </row>
    <row r="1141" spans="27:27" x14ac:dyDescent="0.35">
      <c r="AA1141"/>
    </row>
    <row r="1142" spans="27:27" x14ac:dyDescent="0.35">
      <c r="AA1142"/>
    </row>
    <row r="1143" spans="27:27" x14ac:dyDescent="0.35">
      <c r="AA1143"/>
    </row>
    <row r="1144" spans="27:27" x14ac:dyDescent="0.35">
      <c r="AA1144"/>
    </row>
    <row r="1145" spans="27:27" x14ac:dyDescent="0.35">
      <c r="AA1145"/>
    </row>
    <row r="1146" spans="27:27" x14ac:dyDescent="0.35">
      <c r="AA1146"/>
    </row>
    <row r="1147" spans="27:27" x14ac:dyDescent="0.35">
      <c r="AA1147"/>
    </row>
    <row r="1148" spans="27:27" x14ac:dyDescent="0.35">
      <c r="AA1148"/>
    </row>
    <row r="1149" spans="27:27" x14ac:dyDescent="0.35">
      <c r="AA1149"/>
    </row>
    <row r="1150" spans="27:27" x14ac:dyDescent="0.35">
      <c r="AA1150"/>
    </row>
    <row r="1151" spans="27:27" x14ac:dyDescent="0.35">
      <c r="AA1151"/>
    </row>
    <row r="1152" spans="27:27" x14ac:dyDescent="0.35">
      <c r="AA1152"/>
    </row>
    <row r="1153" spans="27:27" x14ac:dyDescent="0.35">
      <c r="AA1153"/>
    </row>
    <row r="1154" spans="27:27" x14ac:dyDescent="0.35">
      <c r="AA1154"/>
    </row>
    <row r="1155" spans="27:27" x14ac:dyDescent="0.35">
      <c r="AA1155"/>
    </row>
    <row r="1156" spans="27:27" x14ac:dyDescent="0.35">
      <c r="AA1156"/>
    </row>
    <row r="1157" spans="27:27" x14ac:dyDescent="0.35">
      <c r="AA1157"/>
    </row>
    <row r="1158" spans="27:27" x14ac:dyDescent="0.35">
      <c r="AA1158"/>
    </row>
    <row r="1159" spans="27:27" x14ac:dyDescent="0.35">
      <c r="AA1159"/>
    </row>
    <row r="1160" spans="27:27" x14ac:dyDescent="0.35">
      <c r="AA1160"/>
    </row>
    <row r="1161" spans="27:27" x14ac:dyDescent="0.35">
      <c r="AA1161"/>
    </row>
    <row r="1162" spans="27:27" x14ac:dyDescent="0.35">
      <c r="AA1162"/>
    </row>
    <row r="1163" spans="27:27" x14ac:dyDescent="0.35">
      <c r="AA1163"/>
    </row>
    <row r="1164" spans="27:27" x14ac:dyDescent="0.35">
      <c r="AA1164"/>
    </row>
    <row r="1165" spans="27:27" x14ac:dyDescent="0.35">
      <c r="AA1165"/>
    </row>
    <row r="1166" spans="27:27" x14ac:dyDescent="0.35">
      <c r="AA1166"/>
    </row>
    <row r="1167" spans="27:27" x14ac:dyDescent="0.35">
      <c r="AA1167"/>
    </row>
    <row r="1168" spans="27:27" x14ac:dyDescent="0.35">
      <c r="AA1168"/>
    </row>
    <row r="1169" spans="27:27" x14ac:dyDescent="0.35">
      <c r="AA1169"/>
    </row>
    <row r="1170" spans="27:27" x14ac:dyDescent="0.35">
      <c r="AA1170"/>
    </row>
    <row r="1171" spans="27:27" x14ac:dyDescent="0.35">
      <c r="AA1171"/>
    </row>
    <row r="1172" spans="27:27" x14ac:dyDescent="0.35">
      <c r="AA1172"/>
    </row>
    <row r="1173" spans="27:27" x14ac:dyDescent="0.35">
      <c r="AA1173"/>
    </row>
    <row r="1174" spans="27:27" x14ac:dyDescent="0.35">
      <c r="AA1174"/>
    </row>
    <row r="1175" spans="27:27" x14ac:dyDescent="0.35">
      <c r="AA1175"/>
    </row>
    <row r="1176" spans="27:27" x14ac:dyDescent="0.35">
      <c r="AA1176"/>
    </row>
    <row r="1177" spans="27:27" x14ac:dyDescent="0.35">
      <c r="AA1177"/>
    </row>
    <row r="1178" spans="27:27" x14ac:dyDescent="0.35">
      <c r="AA1178"/>
    </row>
    <row r="1179" spans="27:27" x14ac:dyDescent="0.35">
      <c r="AA1179"/>
    </row>
    <row r="1180" spans="27:27" x14ac:dyDescent="0.35">
      <c r="AA1180"/>
    </row>
    <row r="1181" spans="27:27" x14ac:dyDescent="0.35">
      <c r="AA1181"/>
    </row>
    <row r="1182" spans="27:27" x14ac:dyDescent="0.35">
      <c r="AA1182"/>
    </row>
    <row r="1183" spans="27:27" x14ac:dyDescent="0.35">
      <c r="AA1183"/>
    </row>
    <row r="1184" spans="27:27" x14ac:dyDescent="0.35">
      <c r="AA1184"/>
    </row>
    <row r="1185" spans="27:27" x14ac:dyDescent="0.35">
      <c r="AA1185"/>
    </row>
    <row r="1186" spans="27:27" x14ac:dyDescent="0.35">
      <c r="AA1186"/>
    </row>
    <row r="1187" spans="27:27" x14ac:dyDescent="0.35">
      <c r="AA1187"/>
    </row>
    <row r="1188" spans="27:27" x14ac:dyDescent="0.3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16384" width="8.6328125" style="8"/>
  </cols>
  <sheetData>
    <row r="1" spans="1:26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</row>
    <row r="2" spans="1:26" x14ac:dyDescent="0.35">
      <c r="A2" s="56">
        <v>44316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v>-205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</row>
    <row r="3" spans="1:26" x14ac:dyDescent="0.35">
      <c r="A3" s="56">
        <v>44316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v>-388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2">MONTH(U3)&amp;YEAR(U3)</f>
        <v>52020</v>
      </c>
      <c r="Z3"/>
    </row>
    <row r="4" spans="1:26" x14ac:dyDescent="0.35">
      <c r="A4" s="56">
        <v>44316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v>-174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2"/>
        <v>112020</v>
      </c>
      <c r="Z4"/>
    </row>
    <row r="5" spans="1:26" x14ac:dyDescent="0.35">
      <c r="A5" s="56">
        <v>44316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v>-297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2"/>
        <v>82020</v>
      </c>
      <c r="Z5"/>
    </row>
    <row r="6" spans="1:26" x14ac:dyDescent="0.35">
      <c r="A6" s="56">
        <v>44316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v>-297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2"/>
        <v>92020</v>
      </c>
      <c r="Z6"/>
    </row>
    <row r="7" spans="1:26" x14ac:dyDescent="0.35">
      <c r="A7" s="56">
        <v>44316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v>-388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2"/>
        <v>42020</v>
      </c>
      <c r="Z7"/>
    </row>
    <row r="8" spans="1:26" x14ac:dyDescent="0.35">
      <c r="A8" s="56">
        <v>44316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v>-448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2"/>
        <v>32020</v>
      </c>
      <c r="Z8"/>
    </row>
    <row r="9" spans="1:26" x14ac:dyDescent="0.35">
      <c r="A9" s="56">
        <v>44316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v>-479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2"/>
        <v>42020</v>
      </c>
      <c r="Z9"/>
    </row>
    <row r="10" spans="1:26" x14ac:dyDescent="0.35">
      <c r="A10" s="56">
        <v>44316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v>-266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2"/>
        <v>92020</v>
      </c>
      <c r="Z10"/>
    </row>
    <row r="11" spans="1:26" x14ac:dyDescent="0.35">
      <c r="A11" s="56">
        <v>44316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v>-358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2"/>
        <v>52020</v>
      </c>
      <c r="Z11"/>
    </row>
    <row r="12" spans="1:26" x14ac:dyDescent="0.35">
      <c r="A12" s="56">
        <v>44316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v>-479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2"/>
        <v>32020</v>
      </c>
      <c r="Z12"/>
    </row>
    <row r="13" spans="1:26" x14ac:dyDescent="0.35">
      <c r="A13" s="56">
        <v>44316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v>-358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2"/>
        <v>62020</v>
      </c>
      <c r="Z13"/>
    </row>
    <row r="14" spans="1:26" x14ac:dyDescent="0.35">
      <c r="A14" s="56">
        <v>44316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v>-205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2"/>
        <v>102020</v>
      </c>
      <c r="Z14"/>
    </row>
    <row r="15" spans="1:26" x14ac:dyDescent="0.35">
      <c r="A15" s="56">
        <v>44316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v>-113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91 a 120 dias</v>
      </c>
      <c r="X15" s="80" t="str">
        <f t="shared" si="2"/>
        <v>12021</v>
      </c>
      <c r="Z15"/>
    </row>
    <row r="16" spans="1:26" x14ac:dyDescent="0.35">
      <c r="A16" s="56">
        <v>44316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v>-419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2"/>
        <v>42020</v>
      </c>
      <c r="Z16"/>
    </row>
    <row r="17" spans="1:26" x14ac:dyDescent="0.35">
      <c r="A17" s="56">
        <v>44316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v>-388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2"/>
        <v>62020</v>
      </c>
      <c r="Z17"/>
    </row>
    <row r="18" spans="1:26" x14ac:dyDescent="0.35">
      <c r="A18" s="56">
        <v>44316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v>-419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2"/>
        <v>32020</v>
      </c>
      <c r="Z18"/>
    </row>
    <row r="19" spans="1:26" x14ac:dyDescent="0.35">
      <c r="A19" s="56">
        <v>44316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v>-448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2"/>
        <v>42020</v>
      </c>
      <c r="Z19"/>
    </row>
    <row r="20" spans="1:26" x14ac:dyDescent="0.35">
      <c r="A20" s="56">
        <v>44316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v>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2"/>
        <v>52021</v>
      </c>
      <c r="Z20"/>
    </row>
    <row r="21" spans="1:26" x14ac:dyDescent="0.35">
      <c r="A21" s="56">
        <v>44316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v>-235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2"/>
        <v>102020</v>
      </c>
    </row>
    <row r="22" spans="1:26" x14ac:dyDescent="0.35">
      <c r="A22" s="56">
        <v>44316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v>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2"/>
        <v>52021</v>
      </c>
    </row>
    <row r="23" spans="1:26" x14ac:dyDescent="0.35">
      <c r="A23" s="56">
        <v>44316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v>-419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2"/>
        <v>42020</v>
      </c>
    </row>
    <row r="24" spans="1:26" x14ac:dyDescent="0.35">
      <c r="A24" s="56">
        <v>44316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v>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2"/>
        <v>52021</v>
      </c>
    </row>
    <row r="25" spans="1:26" x14ac:dyDescent="0.35">
      <c r="A25" s="56">
        <v>44316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v>-144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Acima de 120 dias</v>
      </c>
      <c r="X25" s="80" t="str">
        <f t="shared" si="2"/>
        <v>12021</v>
      </c>
    </row>
    <row r="26" spans="1:26" x14ac:dyDescent="0.35">
      <c r="A26" s="56">
        <v>44316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v>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2"/>
        <v>52021</v>
      </c>
    </row>
    <row r="27" spans="1:26" x14ac:dyDescent="0.35">
      <c r="A27" s="56">
        <v>44316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v>-174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2"/>
        <v>112020</v>
      </c>
    </row>
    <row r="28" spans="1:26" x14ac:dyDescent="0.35">
      <c r="A28" s="56">
        <v>44316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v>-358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2"/>
        <v>62020</v>
      </c>
    </row>
    <row r="29" spans="1:26" x14ac:dyDescent="0.35">
      <c r="A29" s="56">
        <v>44316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v>-358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2"/>
        <v>52020</v>
      </c>
    </row>
    <row r="30" spans="1:26" x14ac:dyDescent="0.35">
      <c r="A30" s="56">
        <v>44316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v>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2"/>
        <v>52021</v>
      </c>
    </row>
    <row r="31" spans="1:26" x14ac:dyDescent="0.35">
      <c r="A31" s="56">
        <v>44316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v>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2"/>
        <v>52021</v>
      </c>
    </row>
    <row r="32" spans="1:26" x14ac:dyDescent="0.35">
      <c r="A32" s="56">
        <v>44316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v>-235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2"/>
        <v>102020</v>
      </c>
    </row>
    <row r="33" spans="1:24" x14ac:dyDescent="0.35">
      <c r="A33" s="56">
        <v>44316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v>-235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2"/>
        <v>92020</v>
      </c>
    </row>
    <row r="34" spans="1:24" x14ac:dyDescent="0.35">
      <c r="A34" s="56">
        <v>44316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v>-327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2"/>
        <v>72020</v>
      </c>
    </row>
    <row r="35" spans="1:24" x14ac:dyDescent="0.35">
      <c r="A35" s="56">
        <v>44316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v>-235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2"/>
        <v>92020</v>
      </c>
    </row>
    <row r="36" spans="1:24" x14ac:dyDescent="0.35">
      <c r="A36" s="56">
        <v>44316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v>-144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Acima de 120 dias</v>
      </c>
      <c r="X36" s="80" t="str">
        <f t="shared" si="2"/>
        <v>122020</v>
      </c>
    </row>
    <row r="37" spans="1:24" x14ac:dyDescent="0.35">
      <c r="A37" s="56">
        <v>44316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v>-388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2"/>
        <v>42020</v>
      </c>
    </row>
    <row r="38" spans="1:24" x14ac:dyDescent="0.35">
      <c r="A38" s="56">
        <v>44316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v>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2"/>
        <v>52021</v>
      </c>
    </row>
    <row r="39" spans="1:24" x14ac:dyDescent="0.35">
      <c r="A39" s="56">
        <v>44316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v>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2"/>
        <v>52021</v>
      </c>
    </row>
    <row r="40" spans="1:24" x14ac:dyDescent="0.35">
      <c r="A40" s="56">
        <v>44316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v>-358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2"/>
        <v>62020</v>
      </c>
    </row>
    <row r="41" spans="1:24" x14ac:dyDescent="0.35">
      <c r="A41" s="56">
        <v>44316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v>-205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2"/>
        <v>22021</v>
      </c>
    </row>
    <row r="42" spans="1:24" x14ac:dyDescent="0.35">
      <c r="A42" s="56">
        <v>44316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v>-235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2"/>
        <v>102020</v>
      </c>
    </row>
    <row r="43" spans="1:24" x14ac:dyDescent="0.35">
      <c r="A43" s="56">
        <v>44316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v>-358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2"/>
        <v>62020</v>
      </c>
    </row>
    <row r="44" spans="1:24" x14ac:dyDescent="0.35">
      <c r="A44" s="56">
        <v>44316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v>-419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2"/>
        <v>122020</v>
      </c>
    </row>
    <row r="45" spans="1:24" x14ac:dyDescent="0.35">
      <c r="A45" s="56">
        <v>44316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v>-419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2"/>
        <v>42020</v>
      </c>
    </row>
    <row r="46" spans="1:24" x14ac:dyDescent="0.35">
      <c r="A46" s="56">
        <v>44316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v>-266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2"/>
        <v>92020</v>
      </c>
    </row>
    <row r="47" spans="1:24" x14ac:dyDescent="0.35">
      <c r="A47" s="56">
        <v>44316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v>-235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2"/>
        <v>102020</v>
      </c>
    </row>
    <row r="48" spans="1:24" x14ac:dyDescent="0.35">
      <c r="A48" s="56">
        <v>44316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v>-174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2"/>
        <v>112020</v>
      </c>
    </row>
    <row r="49" spans="1:24" x14ac:dyDescent="0.35">
      <c r="A49" s="56">
        <v>44316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v>-144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Acima de 120 dias</v>
      </c>
      <c r="X49" s="80" t="str">
        <f t="shared" si="2"/>
        <v>122020</v>
      </c>
    </row>
    <row r="50" spans="1:24" x14ac:dyDescent="0.35">
      <c r="A50" s="56">
        <v>44316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v>-174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2"/>
        <v>112020</v>
      </c>
    </row>
    <row r="51" spans="1:24" x14ac:dyDescent="0.35">
      <c r="A51" s="56">
        <v>44316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v>-174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2"/>
        <v>112020</v>
      </c>
    </row>
    <row r="52" spans="1:24" x14ac:dyDescent="0.35">
      <c r="A52" s="56">
        <v>44316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v>-297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2"/>
        <v>82020</v>
      </c>
    </row>
    <row r="53" spans="1:24" x14ac:dyDescent="0.35">
      <c r="A53" s="56">
        <v>44316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v>-266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2"/>
        <v>92020</v>
      </c>
    </row>
    <row r="54" spans="1:24" x14ac:dyDescent="0.35">
      <c r="A54" s="56">
        <v>44316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v>-205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2"/>
        <v>102020</v>
      </c>
    </row>
    <row r="55" spans="1:24" x14ac:dyDescent="0.35">
      <c r="A55" s="56">
        <v>44316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v>-144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Acima de 120 dias</v>
      </c>
      <c r="X55" s="80" t="str">
        <f t="shared" si="2"/>
        <v>122020</v>
      </c>
    </row>
    <row r="56" spans="1:24" x14ac:dyDescent="0.35">
      <c r="A56" s="56">
        <v>44316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v>-266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2"/>
        <v>92020</v>
      </c>
    </row>
    <row r="57" spans="1:24" x14ac:dyDescent="0.35">
      <c r="A57" s="56">
        <v>44316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v>-388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2"/>
        <v>82020</v>
      </c>
    </row>
    <row r="58" spans="1:24" x14ac:dyDescent="0.35">
      <c r="A58" s="56">
        <v>44316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v>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2"/>
        <v>52021</v>
      </c>
    </row>
    <row r="59" spans="1:24" x14ac:dyDescent="0.35">
      <c r="A59" s="56">
        <v>44316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v>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2"/>
        <v>52021</v>
      </c>
    </row>
    <row r="60" spans="1:24" x14ac:dyDescent="0.35">
      <c r="A60" s="56">
        <v>44316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v>-82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61 a 90 dias</v>
      </c>
      <c r="X60" s="80" t="str">
        <f t="shared" si="2"/>
        <v>22021</v>
      </c>
    </row>
    <row r="61" spans="1:24" x14ac:dyDescent="0.35">
      <c r="A61" s="56">
        <v>44316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v>-174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2"/>
        <v>112020</v>
      </c>
    </row>
    <row r="62" spans="1:24" x14ac:dyDescent="0.35">
      <c r="A62" s="56">
        <v>44316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v>-297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2"/>
        <v>82020</v>
      </c>
    </row>
    <row r="63" spans="1:24" x14ac:dyDescent="0.35">
      <c r="A63" s="56">
        <v>44316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v>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2"/>
        <v>52021</v>
      </c>
    </row>
    <row r="64" spans="1:24" x14ac:dyDescent="0.35">
      <c r="A64" s="56">
        <v>44316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v>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2"/>
        <v>52021</v>
      </c>
    </row>
    <row r="65" spans="1:24" x14ac:dyDescent="0.35">
      <c r="A65" s="56">
        <v>44316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v>-448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2"/>
        <v>22020</v>
      </c>
    </row>
    <row r="66" spans="1:24" x14ac:dyDescent="0.35">
      <c r="A66" s="56">
        <v>44316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v>-205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3">MONTH(D66)&amp;YEAR(D66)</f>
        <v>22020</v>
      </c>
      <c r="W66" s="79" t="str">
        <f t="shared" ref="W66:W129" si="4">_xlfn.IFS(G66&lt;-120,"Acima de 120 dias",G66&lt;=-90,"91 a 120 dias",G66&lt;=-61,"61 a 90 dias",G66&lt;=-31,"31 a 60 dias",G66&gt;=-30,"1 a 30 dias")</f>
        <v>Acima de 120 dias</v>
      </c>
      <c r="X66" s="80" t="str">
        <f t="shared" si="2"/>
        <v>112020</v>
      </c>
    </row>
    <row r="67" spans="1:24" x14ac:dyDescent="0.35">
      <c r="A67" s="56">
        <v>44316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v>-266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3"/>
        <v>32020</v>
      </c>
      <c r="W67" s="79" t="str">
        <f t="shared" si="4"/>
        <v>Acima de 120 dias</v>
      </c>
      <c r="X67" s="80" t="str">
        <f t="shared" ref="X67:X130" si="5">MONTH(U67)&amp;YEAR(U67)</f>
        <v>92020</v>
      </c>
    </row>
    <row r="68" spans="1:24" x14ac:dyDescent="0.35">
      <c r="A68" s="56">
        <v>44316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v>-388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3"/>
        <v>112019</v>
      </c>
      <c r="W68" s="79" t="str">
        <f t="shared" si="4"/>
        <v>Acima de 120 dias</v>
      </c>
      <c r="X68" s="80" t="str">
        <f t="shared" si="5"/>
        <v>52020</v>
      </c>
    </row>
    <row r="69" spans="1:24" x14ac:dyDescent="0.35">
      <c r="A69" s="56">
        <v>44316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v>-419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3"/>
        <v>122019</v>
      </c>
      <c r="W69" s="79" t="str">
        <f t="shared" si="4"/>
        <v>Acima de 120 dias</v>
      </c>
      <c r="X69" s="80" t="str">
        <f t="shared" si="5"/>
        <v>42020</v>
      </c>
    </row>
    <row r="70" spans="1:24" x14ac:dyDescent="0.35">
      <c r="A70" s="56">
        <v>44316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v>-205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3"/>
        <v>112019</v>
      </c>
      <c r="W70" s="79" t="str">
        <f t="shared" si="4"/>
        <v>Acima de 120 dias</v>
      </c>
      <c r="X70" s="80" t="str">
        <f t="shared" si="5"/>
        <v>102020</v>
      </c>
    </row>
    <row r="71" spans="1:24" x14ac:dyDescent="0.35">
      <c r="A71" s="56">
        <v>44316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v>-54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3"/>
        <v>122019</v>
      </c>
      <c r="W71" s="79" t="str">
        <f t="shared" si="4"/>
        <v>31 a 60 dias</v>
      </c>
      <c r="X71" s="80" t="str">
        <f t="shared" si="5"/>
        <v>42021</v>
      </c>
    </row>
    <row r="72" spans="1:24" x14ac:dyDescent="0.35">
      <c r="A72" s="56">
        <v>44316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v>-479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3"/>
        <v>122019</v>
      </c>
      <c r="W72" s="79" t="str">
        <f t="shared" si="4"/>
        <v>Acima de 120 dias</v>
      </c>
      <c r="X72" s="80" t="str">
        <f t="shared" si="5"/>
        <v>32020</v>
      </c>
    </row>
    <row r="73" spans="1:24" x14ac:dyDescent="0.35">
      <c r="A73" s="56">
        <v>44316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v>-448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3"/>
        <v>122019</v>
      </c>
      <c r="W73" s="79" t="str">
        <f t="shared" si="4"/>
        <v>Acima de 120 dias</v>
      </c>
      <c r="X73" s="80" t="str">
        <f t="shared" si="5"/>
        <v>22020</v>
      </c>
    </row>
    <row r="74" spans="1:24" x14ac:dyDescent="0.35">
      <c r="A74" s="56">
        <v>44316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v>-419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3"/>
        <v>122019</v>
      </c>
      <c r="W74" s="79" t="str">
        <f t="shared" si="4"/>
        <v>Acima de 120 dias</v>
      </c>
      <c r="X74" s="80" t="str">
        <f t="shared" si="5"/>
        <v>42020</v>
      </c>
    </row>
    <row r="75" spans="1:24" x14ac:dyDescent="0.35">
      <c r="A75" s="56">
        <v>44316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v>-82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3"/>
        <v>12020</v>
      </c>
      <c r="W75" s="79" t="str">
        <f t="shared" si="4"/>
        <v>61 a 90 dias</v>
      </c>
      <c r="X75" s="80" t="str">
        <f t="shared" si="5"/>
        <v>22021</v>
      </c>
    </row>
    <row r="76" spans="1:24" x14ac:dyDescent="0.35">
      <c r="A76" s="56">
        <v>44316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v>-358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3"/>
        <v>112019</v>
      </c>
      <c r="W76" s="79" t="str">
        <f t="shared" si="4"/>
        <v>Acima de 120 dias</v>
      </c>
      <c r="X76" s="80" t="str">
        <f t="shared" si="5"/>
        <v>62020</v>
      </c>
    </row>
    <row r="77" spans="1:24" x14ac:dyDescent="0.35">
      <c r="A77" s="56">
        <v>44316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v>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3"/>
        <v>112019</v>
      </c>
      <c r="W77" s="79" t="str">
        <f t="shared" si="4"/>
        <v>1 a 30 dias</v>
      </c>
      <c r="X77" s="80" t="str">
        <f t="shared" si="5"/>
        <v>52021</v>
      </c>
    </row>
    <row r="78" spans="1:24" x14ac:dyDescent="0.35">
      <c r="A78" s="56">
        <v>44316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v>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3"/>
        <v>122019</v>
      </c>
      <c r="W78" s="79" t="str">
        <f t="shared" si="4"/>
        <v>1 a 30 dias</v>
      </c>
      <c r="X78" s="80" t="str">
        <f t="shared" si="5"/>
        <v>52021</v>
      </c>
    </row>
    <row r="79" spans="1:24" x14ac:dyDescent="0.35">
      <c r="A79" s="56">
        <v>44316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v>-266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3"/>
        <v>122019</v>
      </c>
      <c r="W79" s="79" t="str">
        <f t="shared" si="4"/>
        <v>Acima de 120 dias</v>
      </c>
      <c r="X79" s="80" t="str">
        <f t="shared" si="5"/>
        <v>82020</v>
      </c>
    </row>
    <row r="80" spans="1:24" x14ac:dyDescent="0.35">
      <c r="A80" s="56">
        <v>44316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v>-448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3"/>
        <v>12020</v>
      </c>
      <c r="W80" s="79" t="str">
        <f t="shared" si="4"/>
        <v>Acima de 120 dias</v>
      </c>
      <c r="X80" s="80" t="str">
        <f t="shared" si="5"/>
        <v>22020</v>
      </c>
    </row>
    <row r="81" spans="1:24" x14ac:dyDescent="0.35">
      <c r="A81" s="56">
        <v>44316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v>-388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3"/>
        <v>22020</v>
      </c>
      <c r="W81" s="79" t="str">
        <f t="shared" si="4"/>
        <v>Acima de 120 dias</v>
      </c>
      <c r="X81" s="80" t="str">
        <f t="shared" si="5"/>
        <v>52020</v>
      </c>
    </row>
    <row r="82" spans="1:24" x14ac:dyDescent="0.35">
      <c r="A82" s="56">
        <v>44316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v>-23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3"/>
        <v>12020</v>
      </c>
      <c r="W82" s="79" t="str">
        <f t="shared" si="4"/>
        <v>1 a 30 dias</v>
      </c>
      <c r="X82" s="80" t="str">
        <f t="shared" si="5"/>
        <v>42021</v>
      </c>
    </row>
    <row r="83" spans="1:24" x14ac:dyDescent="0.35">
      <c r="A83" s="56">
        <v>44316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v>-448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3"/>
        <v>122019</v>
      </c>
      <c r="W83" s="79" t="str">
        <f t="shared" si="4"/>
        <v>Acima de 120 dias</v>
      </c>
      <c r="X83" s="80" t="str">
        <f t="shared" si="5"/>
        <v>22020</v>
      </c>
    </row>
    <row r="84" spans="1:24" x14ac:dyDescent="0.35">
      <c r="A84" s="56">
        <v>44316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v>-235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3"/>
        <v>22020</v>
      </c>
      <c r="W84" s="79" t="str">
        <f t="shared" si="4"/>
        <v>Acima de 120 dias</v>
      </c>
      <c r="X84" s="80" t="str">
        <f t="shared" si="5"/>
        <v>102020</v>
      </c>
    </row>
    <row r="85" spans="1:24" x14ac:dyDescent="0.35">
      <c r="A85" s="56">
        <v>44316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v>-266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3"/>
        <v>12020</v>
      </c>
      <c r="W85" s="79" t="str">
        <f t="shared" si="4"/>
        <v>Acima de 120 dias</v>
      </c>
      <c r="X85" s="80" t="str">
        <f t="shared" si="5"/>
        <v>92020</v>
      </c>
    </row>
    <row r="86" spans="1:24" x14ac:dyDescent="0.35">
      <c r="A86" s="56">
        <v>44316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v>-82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3"/>
        <v>12020</v>
      </c>
      <c r="W86" s="79" t="str">
        <f t="shared" si="4"/>
        <v>61 a 90 dias</v>
      </c>
      <c r="X86" s="80" t="str">
        <f t="shared" si="5"/>
        <v>22021</v>
      </c>
    </row>
    <row r="87" spans="1:24" x14ac:dyDescent="0.35">
      <c r="A87" s="56">
        <v>44316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v>-419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3"/>
        <v>22020</v>
      </c>
      <c r="W87" s="79" t="str">
        <f t="shared" si="4"/>
        <v>Acima de 120 dias</v>
      </c>
      <c r="X87" s="80" t="str">
        <f t="shared" si="5"/>
        <v>52020</v>
      </c>
    </row>
    <row r="88" spans="1:24" x14ac:dyDescent="0.35">
      <c r="A88" s="56">
        <v>44316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v>-144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3"/>
        <v>12020</v>
      </c>
      <c r="W88" s="79" t="str">
        <f t="shared" si="4"/>
        <v>Acima de 120 dias</v>
      </c>
      <c r="X88" s="80" t="str">
        <f t="shared" si="5"/>
        <v>122020</v>
      </c>
    </row>
    <row r="89" spans="1:24" x14ac:dyDescent="0.35">
      <c r="A89" s="56">
        <v>44316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v>-266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3"/>
        <v>22020</v>
      </c>
      <c r="W89" s="79" t="str">
        <f t="shared" si="4"/>
        <v>Acima de 120 dias</v>
      </c>
      <c r="X89" s="80" t="str">
        <f t="shared" si="5"/>
        <v>92020</v>
      </c>
    </row>
    <row r="90" spans="1:24" x14ac:dyDescent="0.35">
      <c r="A90" s="56">
        <v>44316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v>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3"/>
        <v>12020</v>
      </c>
      <c r="W90" s="79" t="str">
        <f t="shared" si="4"/>
        <v>1 a 30 dias</v>
      </c>
      <c r="X90" s="80" t="str">
        <f t="shared" si="5"/>
        <v>52021</v>
      </c>
    </row>
    <row r="91" spans="1:24" x14ac:dyDescent="0.35">
      <c r="A91" s="56">
        <v>44316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v>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3"/>
        <v>12020</v>
      </c>
      <c r="W91" s="79" t="str">
        <f t="shared" si="4"/>
        <v>1 a 30 dias</v>
      </c>
      <c r="X91" s="80" t="str">
        <f t="shared" si="5"/>
        <v>52021</v>
      </c>
    </row>
    <row r="92" spans="1:24" x14ac:dyDescent="0.35">
      <c r="A92" s="56">
        <v>44316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v>-419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3"/>
        <v>122019</v>
      </c>
      <c r="W92" s="79" t="str">
        <f t="shared" si="4"/>
        <v>Acima de 120 dias</v>
      </c>
      <c r="X92" s="80" t="str">
        <f t="shared" si="5"/>
        <v>102020</v>
      </c>
    </row>
    <row r="93" spans="1:24" x14ac:dyDescent="0.35">
      <c r="A93" s="56">
        <v>44316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v>-358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3"/>
        <v>12020</v>
      </c>
      <c r="W93" s="79" t="str">
        <f t="shared" si="4"/>
        <v>Acima de 120 dias</v>
      </c>
      <c r="X93" s="80" t="str">
        <f t="shared" si="5"/>
        <v>62020</v>
      </c>
    </row>
    <row r="94" spans="1:24" x14ac:dyDescent="0.35">
      <c r="A94" s="56">
        <v>44316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v>-448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3"/>
        <v>122019</v>
      </c>
      <c r="W94" s="79" t="str">
        <f t="shared" si="4"/>
        <v>Acima de 120 dias</v>
      </c>
      <c r="X94" s="80" t="str">
        <f t="shared" si="5"/>
        <v>52021</v>
      </c>
    </row>
    <row r="95" spans="1:24" x14ac:dyDescent="0.35">
      <c r="A95" s="56">
        <v>44316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v>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3"/>
        <v>12020</v>
      </c>
      <c r="W95" s="79" t="str">
        <f t="shared" si="4"/>
        <v>1 a 30 dias</v>
      </c>
      <c r="X95" s="80" t="str">
        <f t="shared" si="5"/>
        <v>52021</v>
      </c>
    </row>
    <row r="96" spans="1:24" x14ac:dyDescent="0.35">
      <c r="A96" s="56">
        <v>44316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v>-23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3"/>
        <v>22020</v>
      </c>
      <c r="W96" s="79" t="str">
        <f t="shared" si="4"/>
        <v>1 a 30 dias</v>
      </c>
      <c r="X96" s="80" t="str">
        <f t="shared" si="5"/>
        <v>42021</v>
      </c>
    </row>
    <row r="97" spans="1:24" x14ac:dyDescent="0.35">
      <c r="A97" s="56">
        <v>44316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v>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3"/>
        <v>12020</v>
      </c>
      <c r="W97" s="79" t="str">
        <f t="shared" si="4"/>
        <v>1 a 30 dias</v>
      </c>
      <c r="X97" s="80" t="str">
        <f t="shared" si="5"/>
        <v>52021</v>
      </c>
    </row>
    <row r="98" spans="1:24" x14ac:dyDescent="0.35">
      <c r="A98" s="56">
        <v>44316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v>-144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3"/>
        <v>42020</v>
      </c>
      <c r="W98" s="79" t="str">
        <f t="shared" si="4"/>
        <v>Acima de 120 dias</v>
      </c>
      <c r="X98" s="80" t="str">
        <f t="shared" si="5"/>
        <v>122020</v>
      </c>
    </row>
    <row r="99" spans="1:24" x14ac:dyDescent="0.35">
      <c r="A99" s="56">
        <v>44316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v>-388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3"/>
        <v>12020</v>
      </c>
      <c r="W99" s="79" t="str">
        <f t="shared" si="4"/>
        <v>Acima de 120 dias</v>
      </c>
      <c r="X99" s="80" t="str">
        <f t="shared" si="5"/>
        <v>52020</v>
      </c>
    </row>
    <row r="100" spans="1:24" x14ac:dyDescent="0.35">
      <c r="A100" s="56">
        <v>44316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v>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3"/>
        <v>22020</v>
      </c>
      <c r="W100" s="79" t="str">
        <f t="shared" si="4"/>
        <v>1 a 30 dias</v>
      </c>
      <c r="X100" s="80" t="str">
        <f t="shared" si="5"/>
        <v>52021</v>
      </c>
    </row>
    <row r="101" spans="1:24" x14ac:dyDescent="0.35">
      <c r="A101" s="56">
        <v>44316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v>-82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3"/>
        <v>22020</v>
      </c>
      <c r="W101" s="79" t="str">
        <f t="shared" si="4"/>
        <v>61 a 90 dias</v>
      </c>
      <c r="X101" s="80" t="str">
        <f t="shared" si="5"/>
        <v>22021</v>
      </c>
    </row>
    <row r="102" spans="1:24" x14ac:dyDescent="0.35">
      <c r="A102" s="56">
        <v>44316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v>-419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3"/>
        <v>12020</v>
      </c>
      <c r="W102" s="79" t="str">
        <f t="shared" si="4"/>
        <v>Acima de 120 dias</v>
      </c>
      <c r="X102" s="80" t="str">
        <f t="shared" si="5"/>
        <v>42020</v>
      </c>
    </row>
    <row r="103" spans="1:24" x14ac:dyDescent="0.35">
      <c r="A103" s="56">
        <v>44316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v>-358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3"/>
        <v>122019</v>
      </c>
      <c r="W103" s="79" t="str">
        <f t="shared" si="4"/>
        <v>Acima de 120 dias</v>
      </c>
      <c r="X103" s="80" t="str">
        <f t="shared" si="5"/>
        <v>62020</v>
      </c>
    </row>
    <row r="104" spans="1:24" x14ac:dyDescent="0.35">
      <c r="A104" s="56">
        <v>44316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v>-388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3"/>
        <v>112019</v>
      </c>
      <c r="W104" s="79" t="str">
        <f t="shared" si="4"/>
        <v>Acima de 120 dias</v>
      </c>
      <c r="X104" s="80" t="str">
        <f t="shared" si="5"/>
        <v>42020</v>
      </c>
    </row>
    <row r="105" spans="1:24" x14ac:dyDescent="0.35">
      <c r="A105" s="56">
        <v>44316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v>-327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3"/>
        <v>122019</v>
      </c>
      <c r="W105" s="79" t="str">
        <f t="shared" si="4"/>
        <v>Acima de 120 dias</v>
      </c>
      <c r="X105" s="80" t="str">
        <f t="shared" si="5"/>
        <v>72020</v>
      </c>
    </row>
    <row r="106" spans="1:24" x14ac:dyDescent="0.35">
      <c r="A106" s="56">
        <v>44316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v>-479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3"/>
        <v>112019</v>
      </c>
      <c r="W106" s="79" t="str">
        <f t="shared" si="4"/>
        <v>Acima de 120 dias</v>
      </c>
      <c r="X106" s="80" t="str">
        <f t="shared" si="5"/>
        <v>12020</v>
      </c>
    </row>
    <row r="107" spans="1:24" x14ac:dyDescent="0.35">
      <c r="A107" s="56">
        <v>44316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v>-297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3"/>
        <v>22020</v>
      </c>
      <c r="W107" s="79" t="str">
        <f t="shared" si="4"/>
        <v>Acima de 120 dias</v>
      </c>
      <c r="X107" s="80" t="str">
        <f t="shared" si="5"/>
        <v>82020</v>
      </c>
    </row>
    <row r="108" spans="1:24" x14ac:dyDescent="0.35">
      <c r="A108" s="56">
        <v>44316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v>-327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3"/>
        <v>12020</v>
      </c>
      <c r="W108" s="79" t="str">
        <f t="shared" si="4"/>
        <v>Acima de 120 dias</v>
      </c>
      <c r="X108" s="80" t="str">
        <f t="shared" si="5"/>
        <v>72020</v>
      </c>
    </row>
    <row r="109" spans="1:24" x14ac:dyDescent="0.35">
      <c r="A109" s="56">
        <v>44316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v>-297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3"/>
        <v>22020</v>
      </c>
      <c r="W109" s="79" t="str">
        <f t="shared" si="4"/>
        <v>Acima de 120 dias</v>
      </c>
      <c r="X109" s="80" t="str">
        <f t="shared" si="5"/>
        <v>82020</v>
      </c>
    </row>
    <row r="110" spans="1:24" x14ac:dyDescent="0.35">
      <c r="A110" s="56">
        <v>44316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v>-23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3"/>
        <v>22020</v>
      </c>
      <c r="W110" s="79" t="str">
        <f t="shared" si="4"/>
        <v>1 a 30 dias</v>
      </c>
      <c r="X110" s="80" t="str">
        <f t="shared" si="5"/>
        <v>42021</v>
      </c>
    </row>
    <row r="111" spans="1:24" x14ac:dyDescent="0.35">
      <c r="A111" s="56">
        <v>44316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v>-419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3"/>
        <v>122019</v>
      </c>
      <c r="W111" s="79" t="str">
        <f t="shared" si="4"/>
        <v>Acima de 120 dias</v>
      </c>
      <c r="X111" s="80" t="str">
        <f t="shared" si="5"/>
        <v>102020</v>
      </c>
    </row>
    <row r="112" spans="1:24" x14ac:dyDescent="0.35">
      <c r="A112" s="56">
        <v>44316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v>-297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3"/>
        <v>122019</v>
      </c>
      <c r="W112" s="79" t="str">
        <f t="shared" si="4"/>
        <v>Acima de 120 dias</v>
      </c>
      <c r="X112" s="80" t="str">
        <f t="shared" si="5"/>
        <v>82020</v>
      </c>
    </row>
    <row r="113" spans="1:24" x14ac:dyDescent="0.35">
      <c r="A113" s="56">
        <v>44316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v>-448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3"/>
        <v>122019</v>
      </c>
      <c r="W113" s="79" t="str">
        <f t="shared" si="4"/>
        <v>Acima de 120 dias</v>
      </c>
      <c r="X113" s="80" t="str">
        <f t="shared" si="5"/>
        <v>22020</v>
      </c>
    </row>
    <row r="114" spans="1:24" x14ac:dyDescent="0.35">
      <c r="A114" s="56">
        <v>44316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v>-358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3"/>
        <v>12020</v>
      </c>
      <c r="W114" s="79" t="str">
        <f t="shared" si="4"/>
        <v>Acima de 120 dias</v>
      </c>
      <c r="X114" s="80" t="str">
        <f t="shared" si="5"/>
        <v>92020</v>
      </c>
    </row>
    <row r="115" spans="1:24" x14ac:dyDescent="0.35">
      <c r="A115" s="56">
        <v>44316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v>-297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3"/>
        <v>32020</v>
      </c>
      <c r="W115" s="79" t="str">
        <f t="shared" si="4"/>
        <v>Acima de 120 dias</v>
      </c>
      <c r="X115" s="80" t="str">
        <f t="shared" si="5"/>
        <v>82020</v>
      </c>
    </row>
    <row r="116" spans="1:24" x14ac:dyDescent="0.35">
      <c r="A116" s="56">
        <v>44316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v>-327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3"/>
        <v>32020</v>
      </c>
      <c r="W116" s="79" t="str">
        <f t="shared" si="4"/>
        <v>Acima de 120 dias</v>
      </c>
      <c r="X116" s="80" t="str">
        <f t="shared" si="5"/>
        <v>92020</v>
      </c>
    </row>
    <row r="117" spans="1:24" x14ac:dyDescent="0.35">
      <c r="A117" s="56">
        <v>44316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v>-358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3"/>
        <v>32020</v>
      </c>
      <c r="W117" s="79" t="str">
        <f t="shared" si="4"/>
        <v>Acima de 120 dias</v>
      </c>
      <c r="X117" s="80" t="str">
        <f t="shared" si="5"/>
        <v>62020</v>
      </c>
    </row>
    <row r="118" spans="1:24" x14ac:dyDescent="0.35">
      <c r="A118" s="56">
        <v>44316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v>-266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3"/>
        <v>122019</v>
      </c>
      <c r="W118" s="79" t="str">
        <f t="shared" si="4"/>
        <v>Acima de 120 dias</v>
      </c>
      <c r="X118" s="80" t="str">
        <f t="shared" si="5"/>
        <v>92020</v>
      </c>
    </row>
    <row r="119" spans="1:24" x14ac:dyDescent="0.35">
      <c r="A119" s="56">
        <v>44316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v>-358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3"/>
        <v>122019</v>
      </c>
      <c r="W119" s="79" t="str">
        <f t="shared" si="4"/>
        <v>Acima de 120 dias</v>
      </c>
      <c r="X119" s="80" t="str">
        <f t="shared" si="5"/>
        <v>82020</v>
      </c>
    </row>
    <row r="120" spans="1:24" x14ac:dyDescent="0.35">
      <c r="A120" s="56">
        <v>44316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v>-358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3"/>
        <v>122019</v>
      </c>
      <c r="W120" s="79" t="str">
        <f t="shared" si="4"/>
        <v>Acima de 120 dias</v>
      </c>
      <c r="X120" s="80" t="str">
        <f t="shared" si="5"/>
        <v>62020</v>
      </c>
    </row>
    <row r="121" spans="1:24" x14ac:dyDescent="0.35">
      <c r="A121" s="56">
        <v>44316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v>-419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3"/>
        <v>122019</v>
      </c>
      <c r="W121" s="79" t="str">
        <f t="shared" si="4"/>
        <v>Acima de 120 dias</v>
      </c>
      <c r="X121" s="80" t="str">
        <f t="shared" si="5"/>
        <v>42020</v>
      </c>
    </row>
    <row r="122" spans="1:24" x14ac:dyDescent="0.35">
      <c r="A122" s="56">
        <v>44316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v>-448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3"/>
        <v>12020</v>
      </c>
      <c r="W122" s="79" t="str">
        <f t="shared" si="4"/>
        <v>Acima de 120 dias</v>
      </c>
      <c r="X122" s="80" t="str">
        <f t="shared" si="5"/>
        <v>32020</v>
      </c>
    </row>
    <row r="123" spans="1:24" x14ac:dyDescent="0.35">
      <c r="A123" s="56">
        <v>44316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v>-510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3"/>
        <v>112019</v>
      </c>
      <c r="W123" s="79" t="str">
        <f t="shared" si="4"/>
        <v>Acima de 120 dias</v>
      </c>
      <c r="X123" s="80" t="str">
        <f t="shared" si="5"/>
        <v>22020</v>
      </c>
    </row>
    <row r="124" spans="1:24" x14ac:dyDescent="0.35">
      <c r="A124" s="56">
        <v>44316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v>-388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3"/>
        <v>12020</v>
      </c>
      <c r="W124" s="79" t="str">
        <f t="shared" si="4"/>
        <v>Acima de 120 dias</v>
      </c>
      <c r="X124" s="80" t="str">
        <f t="shared" si="5"/>
        <v>52020</v>
      </c>
    </row>
    <row r="125" spans="1:24" x14ac:dyDescent="0.35">
      <c r="A125" s="56">
        <v>44316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v>-82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3"/>
        <v>12020</v>
      </c>
      <c r="W125" s="79" t="str">
        <f t="shared" si="4"/>
        <v>61 a 90 dias</v>
      </c>
      <c r="X125" s="80" t="str">
        <f t="shared" si="5"/>
        <v>22021</v>
      </c>
    </row>
    <row r="126" spans="1:24" x14ac:dyDescent="0.35">
      <c r="A126" s="56">
        <v>44316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v>-327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3"/>
        <v>12020</v>
      </c>
      <c r="W126" s="79" t="str">
        <f t="shared" si="4"/>
        <v>Acima de 120 dias</v>
      </c>
      <c r="X126" s="80" t="str">
        <f t="shared" si="5"/>
        <v>62020</v>
      </c>
    </row>
    <row r="127" spans="1:24" x14ac:dyDescent="0.35">
      <c r="A127" s="56">
        <v>44316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v>-297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3"/>
        <v>42020</v>
      </c>
      <c r="W127" s="79" t="str">
        <f t="shared" si="4"/>
        <v>Acima de 120 dias</v>
      </c>
      <c r="X127" s="80" t="str">
        <f t="shared" si="5"/>
        <v>82020</v>
      </c>
    </row>
    <row r="128" spans="1:24" x14ac:dyDescent="0.35">
      <c r="A128" s="56">
        <v>44316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v>-297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3"/>
        <v>12020</v>
      </c>
      <c r="W128" s="79" t="str">
        <f t="shared" si="4"/>
        <v>Acima de 120 dias</v>
      </c>
      <c r="X128" s="80" t="str">
        <f t="shared" si="5"/>
        <v>72020</v>
      </c>
    </row>
    <row r="129" spans="1:24" x14ac:dyDescent="0.35">
      <c r="A129" s="56">
        <v>44316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v>-23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3"/>
        <v>32020</v>
      </c>
      <c r="W129" s="79" t="str">
        <f t="shared" si="4"/>
        <v>1 a 30 dias</v>
      </c>
      <c r="X129" s="80" t="str">
        <f t="shared" si="5"/>
        <v>42021</v>
      </c>
    </row>
    <row r="130" spans="1:24" x14ac:dyDescent="0.35">
      <c r="A130" s="56">
        <v>44316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v>-144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6">MONTH(D130)&amp;YEAR(D130)</f>
        <v>122019</v>
      </c>
      <c r="W130" s="79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0" t="str">
        <f t="shared" si="5"/>
        <v>12021</v>
      </c>
    </row>
    <row r="131" spans="1:24" x14ac:dyDescent="0.35">
      <c r="A131" s="56">
        <v>44316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v>-388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6"/>
        <v>122019</v>
      </c>
      <c r="W131" s="79" t="str">
        <f t="shared" si="7"/>
        <v>Acima de 120 dias</v>
      </c>
      <c r="X131" s="80" t="str">
        <f t="shared" ref="X131:X194" si="8">MONTH(U131)&amp;YEAR(U131)</f>
        <v>62020</v>
      </c>
    </row>
    <row r="132" spans="1:24" x14ac:dyDescent="0.35">
      <c r="A132" s="56">
        <v>44316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v>-266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6"/>
        <v>12020</v>
      </c>
      <c r="W132" s="79" t="str">
        <f t="shared" si="7"/>
        <v>Acima de 120 dias</v>
      </c>
      <c r="X132" s="80" t="str">
        <f t="shared" si="8"/>
        <v>82020</v>
      </c>
    </row>
    <row r="133" spans="1:24" x14ac:dyDescent="0.35">
      <c r="A133" s="56">
        <v>44316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v>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6"/>
        <v>22020</v>
      </c>
      <c r="W133" s="79" t="str">
        <f t="shared" si="7"/>
        <v>1 a 30 dias</v>
      </c>
      <c r="X133" s="80" t="str">
        <f t="shared" si="8"/>
        <v>52021</v>
      </c>
    </row>
    <row r="134" spans="1:24" x14ac:dyDescent="0.35">
      <c r="A134" s="56">
        <v>44316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v>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6"/>
        <v>22020</v>
      </c>
      <c r="W134" s="79" t="str">
        <f t="shared" si="7"/>
        <v>1 a 30 dias</v>
      </c>
      <c r="X134" s="80" t="str">
        <f t="shared" si="8"/>
        <v>52021</v>
      </c>
    </row>
    <row r="135" spans="1:24" x14ac:dyDescent="0.35">
      <c r="A135" s="56">
        <v>44316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v>-266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6"/>
        <v>112019</v>
      </c>
      <c r="W135" s="79" t="str">
        <f t="shared" si="7"/>
        <v>Acima de 120 dias</v>
      </c>
      <c r="X135" s="80" t="str">
        <f t="shared" si="8"/>
        <v>92020</v>
      </c>
    </row>
    <row r="136" spans="1:24" x14ac:dyDescent="0.35">
      <c r="A136" s="56">
        <v>44316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v>-419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6"/>
        <v>122019</v>
      </c>
      <c r="W136" s="79" t="str">
        <f t="shared" si="7"/>
        <v>Acima de 120 dias</v>
      </c>
      <c r="X136" s="80" t="str">
        <f t="shared" si="8"/>
        <v>42020</v>
      </c>
    </row>
    <row r="137" spans="1:24" x14ac:dyDescent="0.35">
      <c r="A137" s="56">
        <v>44316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v>-358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6"/>
        <v>22020</v>
      </c>
      <c r="W137" s="79" t="str">
        <f t="shared" si="7"/>
        <v>Acima de 120 dias</v>
      </c>
      <c r="X137" s="80" t="str">
        <f t="shared" si="8"/>
        <v>92020</v>
      </c>
    </row>
    <row r="138" spans="1:24" x14ac:dyDescent="0.35">
      <c r="A138" s="56">
        <v>44316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v>-388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6"/>
        <v>22020</v>
      </c>
      <c r="W138" s="79" t="str">
        <f t="shared" si="7"/>
        <v>Acima de 120 dias</v>
      </c>
      <c r="X138" s="80" t="str">
        <f t="shared" si="8"/>
        <v>52020</v>
      </c>
    </row>
    <row r="139" spans="1:24" x14ac:dyDescent="0.35">
      <c r="A139" s="56">
        <v>44316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v>-327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6"/>
        <v>122019</v>
      </c>
      <c r="W139" s="79" t="str">
        <f t="shared" si="7"/>
        <v>Acima de 120 dias</v>
      </c>
      <c r="X139" s="80" t="str">
        <f t="shared" si="8"/>
        <v>72020</v>
      </c>
    </row>
    <row r="140" spans="1:24" x14ac:dyDescent="0.35">
      <c r="A140" s="56">
        <v>44316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v>-205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6"/>
        <v>122019</v>
      </c>
      <c r="W140" s="79" t="str">
        <f t="shared" si="7"/>
        <v>Acima de 120 dias</v>
      </c>
      <c r="X140" s="80" t="str">
        <f t="shared" si="8"/>
        <v>102020</v>
      </c>
    </row>
    <row r="141" spans="1:24" x14ac:dyDescent="0.35">
      <c r="A141" s="56">
        <v>44316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v>-297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6"/>
        <v>122019</v>
      </c>
      <c r="W141" s="79" t="str">
        <f t="shared" si="7"/>
        <v>Acima de 120 dias</v>
      </c>
      <c r="X141" s="80" t="str">
        <f t="shared" si="8"/>
        <v>72020</v>
      </c>
    </row>
    <row r="142" spans="1:24" x14ac:dyDescent="0.35">
      <c r="A142" s="56">
        <v>44316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v>-297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6"/>
        <v>12020</v>
      </c>
      <c r="W142" s="79" t="str">
        <f t="shared" si="7"/>
        <v>Acima de 120 dias</v>
      </c>
      <c r="X142" s="80" t="str">
        <f t="shared" si="8"/>
        <v>82020</v>
      </c>
    </row>
    <row r="143" spans="1:24" x14ac:dyDescent="0.35">
      <c r="A143" s="56">
        <v>44316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v>-144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6"/>
        <v>122019</v>
      </c>
      <c r="W143" s="79" t="str">
        <f t="shared" si="7"/>
        <v>Acima de 120 dias</v>
      </c>
      <c r="X143" s="80" t="str">
        <f t="shared" si="8"/>
        <v>122020</v>
      </c>
    </row>
    <row r="144" spans="1:24" x14ac:dyDescent="0.35">
      <c r="A144" s="56">
        <v>44316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v>-358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6"/>
        <v>32020</v>
      </c>
      <c r="W144" s="79" t="str">
        <f t="shared" si="7"/>
        <v>Acima de 120 dias</v>
      </c>
      <c r="X144" s="80" t="str">
        <f t="shared" si="8"/>
        <v>52020</v>
      </c>
    </row>
    <row r="145" spans="1:24" x14ac:dyDescent="0.35">
      <c r="A145" s="56">
        <v>44316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v>-297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6"/>
        <v>12020</v>
      </c>
      <c r="W145" s="79" t="str">
        <f t="shared" si="7"/>
        <v>Acima de 120 dias</v>
      </c>
      <c r="X145" s="80" t="str">
        <f t="shared" si="8"/>
        <v>72020</v>
      </c>
    </row>
    <row r="146" spans="1:24" x14ac:dyDescent="0.35">
      <c r="A146" s="56">
        <v>44316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v>-327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6"/>
        <v>22020</v>
      </c>
      <c r="W146" s="79" t="str">
        <f t="shared" si="7"/>
        <v>Acima de 120 dias</v>
      </c>
      <c r="X146" s="80" t="str">
        <f t="shared" si="8"/>
        <v>72020</v>
      </c>
    </row>
    <row r="147" spans="1:24" x14ac:dyDescent="0.35">
      <c r="A147" s="56">
        <v>44316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v>-235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6"/>
        <v>22020</v>
      </c>
      <c r="W147" s="79" t="str">
        <f t="shared" si="7"/>
        <v>Acima de 120 dias</v>
      </c>
      <c r="X147" s="80" t="str">
        <f t="shared" si="8"/>
        <v>102020</v>
      </c>
    </row>
    <row r="148" spans="1:24" x14ac:dyDescent="0.35">
      <c r="A148" s="56">
        <v>44316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v>-388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6"/>
        <v>122019</v>
      </c>
      <c r="W148" s="79" t="str">
        <f t="shared" si="7"/>
        <v>Acima de 120 dias</v>
      </c>
      <c r="X148" s="80" t="str">
        <f t="shared" si="8"/>
        <v>52020</v>
      </c>
    </row>
    <row r="149" spans="1:24" x14ac:dyDescent="0.35">
      <c r="A149" s="56">
        <v>44316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v>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6"/>
        <v>22020</v>
      </c>
      <c r="W149" s="79" t="str">
        <f t="shared" si="7"/>
        <v>1 a 30 dias</v>
      </c>
      <c r="X149" s="80" t="str">
        <f t="shared" si="8"/>
        <v>52021</v>
      </c>
    </row>
    <row r="150" spans="1:24" x14ac:dyDescent="0.35">
      <c r="A150" s="56">
        <v>44316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v>-174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6"/>
        <v>32020</v>
      </c>
      <c r="W150" s="79" t="str">
        <f t="shared" si="7"/>
        <v>Acima de 120 dias</v>
      </c>
      <c r="X150" s="80" t="str">
        <f t="shared" si="8"/>
        <v>112020</v>
      </c>
    </row>
    <row r="151" spans="1:24" x14ac:dyDescent="0.35">
      <c r="A151" s="56">
        <v>44316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v>-205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6"/>
        <v>122019</v>
      </c>
      <c r="W151" s="79" t="str">
        <f t="shared" si="7"/>
        <v>Acima de 120 dias</v>
      </c>
      <c r="X151" s="80" t="str">
        <f t="shared" si="8"/>
        <v>102020</v>
      </c>
    </row>
    <row r="152" spans="1:24" x14ac:dyDescent="0.35">
      <c r="A152" s="56">
        <v>44316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v>-266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6"/>
        <v>12020</v>
      </c>
      <c r="W152" s="79" t="str">
        <f t="shared" si="7"/>
        <v>Acima de 120 dias</v>
      </c>
      <c r="X152" s="80" t="str">
        <f t="shared" si="8"/>
        <v>82020</v>
      </c>
    </row>
    <row r="153" spans="1:24" x14ac:dyDescent="0.35">
      <c r="A153" s="56">
        <v>44316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v>-327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6"/>
        <v>22020</v>
      </c>
      <c r="W153" s="79" t="str">
        <f t="shared" si="7"/>
        <v>Acima de 120 dias</v>
      </c>
      <c r="X153" s="80" t="str">
        <f t="shared" si="8"/>
        <v>72020</v>
      </c>
    </row>
    <row r="154" spans="1:24" x14ac:dyDescent="0.35">
      <c r="A154" s="56">
        <v>44316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v>-327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6"/>
        <v>112019</v>
      </c>
      <c r="W154" s="79" t="str">
        <f t="shared" si="7"/>
        <v>Acima de 120 dias</v>
      </c>
      <c r="X154" s="80" t="str">
        <f t="shared" si="8"/>
        <v>62020</v>
      </c>
    </row>
    <row r="155" spans="1:24" x14ac:dyDescent="0.35">
      <c r="A155" s="56">
        <v>44316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v>-388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6"/>
        <v>112019</v>
      </c>
      <c r="W155" s="79" t="str">
        <f t="shared" si="7"/>
        <v>Acima de 120 dias</v>
      </c>
      <c r="X155" s="80" t="str">
        <f t="shared" si="8"/>
        <v>42020</v>
      </c>
    </row>
    <row r="156" spans="1:24" x14ac:dyDescent="0.35">
      <c r="A156" s="56">
        <v>44316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v>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6"/>
        <v>12020</v>
      </c>
      <c r="W156" s="79" t="str">
        <f t="shared" si="7"/>
        <v>1 a 30 dias</v>
      </c>
      <c r="X156" s="80" t="str">
        <f t="shared" si="8"/>
        <v>52021</v>
      </c>
    </row>
    <row r="157" spans="1:24" x14ac:dyDescent="0.35">
      <c r="A157" s="56">
        <v>44316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v>-388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6"/>
        <v>122019</v>
      </c>
      <c r="W157" s="79" t="str">
        <f t="shared" si="7"/>
        <v>Acima de 120 dias</v>
      </c>
      <c r="X157" s="80" t="str">
        <f t="shared" si="8"/>
        <v>52020</v>
      </c>
    </row>
    <row r="158" spans="1:24" x14ac:dyDescent="0.35">
      <c r="A158" s="56">
        <v>44316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v>-82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6"/>
        <v>12020</v>
      </c>
      <c r="W158" s="79" t="str">
        <f t="shared" si="7"/>
        <v>61 a 90 dias</v>
      </c>
      <c r="X158" s="80" t="str">
        <f t="shared" si="8"/>
        <v>32021</v>
      </c>
    </row>
    <row r="159" spans="1:24" x14ac:dyDescent="0.35">
      <c r="A159" s="56">
        <v>44316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v>-327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6"/>
        <v>12020</v>
      </c>
      <c r="W159" s="79" t="str">
        <f t="shared" si="7"/>
        <v>Acima de 120 dias</v>
      </c>
      <c r="X159" s="80" t="str">
        <f t="shared" si="8"/>
        <v>62020</v>
      </c>
    </row>
    <row r="160" spans="1:24" x14ac:dyDescent="0.35">
      <c r="A160" s="56">
        <v>44316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v>-297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6"/>
        <v>32020</v>
      </c>
      <c r="W160" s="79" t="str">
        <f t="shared" si="7"/>
        <v>Acima de 120 dias</v>
      </c>
      <c r="X160" s="80" t="str">
        <f t="shared" si="8"/>
        <v>82020</v>
      </c>
    </row>
    <row r="161" spans="1:24" x14ac:dyDescent="0.35">
      <c r="A161" s="56">
        <v>44316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v>-266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6"/>
        <v>12020</v>
      </c>
      <c r="W161" s="79" t="str">
        <f t="shared" si="7"/>
        <v>Acima de 120 dias</v>
      </c>
      <c r="X161" s="80" t="str">
        <f t="shared" si="8"/>
        <v>92020</v>
      </c>
    </row>
    <row r="162" spans="1:24" x14ac:dyDescent="0.35">
      <c r="A162" s="56">
        <v>44316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v>-174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6"/>
        <v>32020</v>
      </c>
      <c r="W162" s="79" t="str">
        <f t="shared" si="7"/>
        <v>Acima de 120 dias</v>
      </c>
      <c r="X162" s="80" t="str">
        <f t="shared" si="8"/>
        <v>122020</v>
      </c>
    </row>
    <row r="163" spans="1:24" x14ac:dyDescent="0.35">
      <c r="A163" s="56">
        <v>44316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v>-205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6"/>
        <v>112019</v>
      </c>
      <c r="W163" s="79" t="str">
        <f t="shared" si="7"/>
        <v>Acima de 120 dias</v>
      </c>
      <c r="X163" s="80" t="str">
        <f t="shared" si="8"/>
        <v>102020</v>
      </c>
    </row>
    <row r="164" spans="1:24" x14ac:dyDescent="0.35">
      <c r="A164" s="56">
        <v>44316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v>-266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6"/>
        <v>122019</v>
      </c>
      <c r="W164" s="79" t="str">
        <f t="shared" si="7"/>
        <v>Acima de 120 dias</v>
      </c>
      <c r="X164" s="80" t="str">
        <f t="shared" si="8"/>
        <v>92020</v>
      </c>
    </row>
    <row r="165" spans="1:24" x14ac:dyDescent="0.35">
      <c r="A165" s="56">
        <v>44316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v>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6"/>
        <v>122019</v>
      </c>
      <c r="W165" s="79" t="str">
        <f t="shared" si="7"/>
        <v>1 a 30 dias</v>
      </c>
      <c r="X165" s="80" t="str">
        <f t="shared" si="8"/>
        <v>52021</v>
      </c>
    </row>
    <row r="166" spans="1:24" x14ac:dyDescent="0.35">
      <c r="A166" s="56">
        <v>44316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v>-266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6"/>
        <v>122019</v>
      </c>
      <c r="W166" s="79" t="str">
        <f t="shared" si="7"/>
        <v>Acima de 120 dias</v>
      </c>
      <c r="X166" s="80" t="str">
        <f t="shared" si="8"/>
        <v>92020</v>
      </c>
    </row>
    <row r="167" spans="1:24" x14ac:dyDescent="0.35">
      <c r="A167" s="56">
        <v>44316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v>-82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6"/>
        <v>22020</v>
      </c>
      <c r="W167" s="79" t="str">
        <f t="shared" si="7"/>
        <v>61 a 90 dias</v>
      </c>
      <c r="X167" s="80" t="str">
        <f t="shared" si="8"/>
        <v>22021</v>
      </c>
    </row>
    <row r="168" spans="1:24" x14ac:dyDescent="0.35">
      <c r="A168" s="56">
        <v>44316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v>-448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6"/>
        <v>112019</v>
      </c>
      <c r="W168" s="79" t="str">
        <f t="shared" si="7"/>
        <v>Acima de 120 dias</v>
      </c>
      <c r="X168" s="80" t="str">
        <f t="shared" si="8"/>
        <v>42020</v>
      </c>
    </row>
    <row r="169" spans="1:24" x14ac:dyDescent="0.35">
      <c r="A169" s="56">
        <v>44316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v>-419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6"/>
        <v>12020</v>
      </c>
      <c r="W169" s="79" t="str">
        <f t="shared" si="7"/>
        <v>Acima de 120 dias</v>
      </c>
      <c r="X169" s="80" t="str">
        <f t="shared" si="8"/>
        <v>42020</v>
      </c>
    </row>
    <row r="170" spans="1:24" x14ac:dyDescent="0.35">
      <c r="A170" s="56">
        <v>44316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v>-479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6"/>
        <v>122019</v>
      </c>
      <c r="W170" s="79" t="str">
        <f t="shared" si="7"/>
        <v>Acima de 120 dias</v>
      </c>
      <c r="X170" s="80" t="str">
        <f t="shared" si="8"/>
        <v>32020</v>
      </c>
    </row>
    <row r="171" spans="1:24" x14ac:dyDescent="0.35">
      <c r="A171" s="56">
        <v>44316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v>-327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6"/>
        <v>122019</v>
      </c>
      <c r="W171" s="79" t="str">
        <f t="shared" si="7"/>
        <v>Acima de 120 dias</v>
      </c>
      <c r="X171" s="80" t="str">
        <f t="shared" si="8"/>
        <v>72020</v>
      </c>
    </row>
    <row r="172" spans="1:24" x14ac:dyDescent="0.35">
      <c r="A172" s="56">
        <v>44316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v>-327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6"/>
        <v>12020</v>
      </c>
      <c r="W172" s="79" t="str">
        <f t="shared" si="7"/>
        <v>Acima de 120 dias</v>
      </c>
      <c r="X172" s="80" t="str">
        <f t="shared" si="8"/>
        <v>62020</v>
      </c>
    </row>
    <row r="173" spans="1:24" x14ac:dyDescent="0.35">
      <c r="A173" s="56">
        <v>44316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v>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6"/>
        <v>22020</v>
      </c>
      <c r="W173" s="79" t="str">
        <f t="shared" si="7"/>
        <v>1 a 30 dias</v>
      </c>
      <c r="X173" s="80" t="str">
        <f t="shared" si="8"/>
        <v>52021</v>
      </c>
    </row>
    <row r="174" spans="1:24" x14ac:dyDescent="0.35">
      <c r="A174" s="56">
        <v>44316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v>-174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6"/>
        <v>112019</v>
      </c>
      <c r="W174" s="79" t="str">
        <f t="shared" si="7"/>
        <v>Acima de 120 dias</v>
      </c>
      <c r="X174" s="80" t="str">
        <f t="shared" si="8"/>
        <v>112020</v>
      </c>
    </row>
    <row r="175" spans="1:24" x14ac:dyDescent="0.35">
      <c r="A175" s="56">
        <v>44316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v>-144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6"/>
        <v>122019</v>
      </c>
      <c r="W175" s="79" t="str">
        <f t="shared" si="7"/>
        <v>Acima de 120 dias</v>
      </c>
      <c r="X175" s="80" t="str">
        <f t="shared" si="8"/>
        <v>12021</v>
      </c>
    </row>
    <row r="176" spans="1:24" x14ac:dyDescent="0.35">
      <c r="A176" s="56">
        <v>44316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v>-144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6"/>
        <v>122019</v>
      </c>
      <c r="W176" s="79" t="str">
        <f t="shared" si="7"/>
        <v>Acima de 120 dias</v>
      </c>
      <c r="X176" s="80" t="str">
        <f t="shared" si="8"/>
        <v>12021</v>
      </c>
    </row>
    <row r="177" spans="1:24" x14ac:dyDescent="0.35">
      <c r="A177" s="56">
        <v>44316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v>-54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6"/>
        <v>32020</v>
      </c>
      <c r="W177" s="79" t="str">
        <f t="shared" si="7"/>
        <v>31 a 60 dias</v>
      </c>
      <c r="X177" s="80" t="str">
        <f t="shared" si="8"/>
        <v>32021</v>
      </c>
    </row>
    <row r="178" spans="1:24" x14ac:dyDescent="0.35">
      <c r="A178" s="56">
        <v>44316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v>-448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6"/>
        <v>122019</v>
      </c>
      <c r="W178" s="79" t="str">
        <f t="shared" si="7"/>
        <v>Acima de 120 dias</v>
      </c>
      <c r="X178" s="80" t="str">
        <f t="shared" si="8"/>
        <v>22020</v>
      </c>
    </row>
    <row r="179" spans="1:24" x14ac:dyDescent="0.35">
      <c r="A179" s="56">
        <v>44316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v>-419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6"/>
        <v>122019</v>
      </c>
      <c r="W179" s="79" t="str">
        <f t="shared" si="7"/>
        <v>Acima de 120 dias</v>
      </c>
      <c r="X179" s="80" t="str">
        <f t="shared" si="8"/>
        <v>42020</v>
      </c>
    </row>
    <row r="180" spans="1:24" x14ac:dyDescent="0.35">
      <c r="A180" s="56">
        <v>44316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v>-235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6"/>
        <v>122019</v>
      </c>
      <c r="W180" s="79" t="str">
        <f t="shared" si="7"/>
        <v>Acima de 120 dias</v>
      </c>
      <c r="X180" s="80" t="str">
        <f t="shared" si="8"/>
        <v>92020</v>
      </c>
    </row>
    <row r="181" spans="1:24" x14ac:dyDescent="0.35">
      <c r="A181" s="56">
        <v>44316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v>-388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6"/>
        <v>22020</v>
      </c>
      <c r="W181" s="79" t="str">
        <f t="shared" si="7"/>
        <v>Acima de 120 dias</v>
      </c>
      <c r="X181" s="80" t="str">
        <f t="shared" si="8"/>
        <v>52020</v>
      </c>
    </row>
    <row r="182" spans="1:24" x14ac:dyDescent="0.35">
      <c r="A182" s="56">
        <v>44316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v>-479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6"/>
        <v>112019</v>
      </c>
      <c r="W182" s="79" t="str">
        <f t="shared" si="7"/>
        <v>Acima de 120 dias</v>
      </c>
      <c r="X182" s="80" t="str">
        <f t="shared" si="8"/>
        <v>12020</v>
      </c>
    </row>
    <row r="183" spans="1:24" x14ac:dyDescent="0.35">
      <c r="A183" s="56">
        <v>44316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v>-419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6"/>
        <v>122019</v>
      </c>
      <c r="W183" s="79" t="str">
        <f t="shared" si="7"/>
        <v>Acima de 120 dias</v>
      </c>
      <c r="X183" s="80" t="str">
        <f t="shared" si="8"/>
        <v>102020</v>
      </c>
    </row>
    <row r="184" spans="1:24" x14ac:dyDescent="0.35">
      <c r="A184" s="56">
        <v>44316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v>-144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6"/>
        <v>22020</v>
      </c>
      <c r="W184" s="79" t="str">
        <f t="shared" si="7"/>
        <v>Acima de 120 dias</v>
      </c>
      <c r="X184" s="80" t="str">
        <f t="shared" si="8"/>
        <v>12021</v>
      </c>
    </row>
    <row r="185" spans="1:24" x14ac:dyDescent="0.35">
      <c r="A185" s="56">
        <v>44316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v>-327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6"/>
        <v>22020</v>
      </c>
      <c r="W185" s="79" t="str">
        <f t="shared" si="7"/>
        <v>Acima de 120 dias</v>
      </c>
      <c r="X185" s="80" t="str">
        <f t="shared" si="8"/>
        <v>72020</v>
      </c>
    </row>
    <row r="186" spans="1:24" x14ac:dyDescent="0.35">
      <c r="A186" s="56">
        <v>44316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v>-54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6"/>
        <v>22020</v>
      </c>
      <c r="W186" s="79" t="str">
        <f t="shared" si="7"/>
        <v>31 a 60 dias</v>
      </c>
      <c r="X186" s="80" t="str">
        <f t="shared" si="8"/>
        <v>42021</v>
      </c>
    </row>
    <row r="187" spans="1:24" x14ac:dyDescent="0.35">
      <c r="A187" s="56">
        <v>44316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v>-327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6"/>
        <v>22020</v>
      </c>
      <c r="W187" s="79" t="str">
        <f t="shared" si="7"/>
        <v>Acima de 120 dias</v>
      </c>
      <c r="X187" s="80" t="str">
        <f t="shared" si="8"/>
        <v>72020</v>
      </c>
    </row>
    <row r="188" spans="1:24" x14ac:dyDescent="0.35">
      <c r="A188" s="56">
        <v>44316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v>-358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6"/>
        <v>32020</v>
      </c>
      <c r="W188" s="79" t="str">
        <f t="shared" si="7"/>
        <v>Acima de 120 dias</v>
      </c>
      <c r="X188" s="80" t="str">
        <f t="shared" si="8"/>
        <v>62020</v>
      </c>
    </row>
    <row r="189" spans="1:24" x14ac:dyDescent="0.35">
      <c r="A189" s="56">
        <v>44316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v>-205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6"/>
        <v>112019</v>
      </c>
      <c r="W189" s="79" t="str">
        <f t="shared" si="7"/>
        <v>Acima de 120 dias</v>
      </c>
      <c r="X189" s="80" t="str">
        <f t="shared" si="8"/>
        <v>12021</v>
      </c>
    </row>
    <row r="190" spans="1:24" x14ac:dyDescent="0.35">
      <c r="A190" s="56">
        <v>44316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v>-266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6"/>
        <v>112019</v>
      </c>
      <c r="W190" s="79" t="str">
        <f t="shared" si="7"/>
        <v>Acima de 120 dias</v>
      </c>
      <c r="X190" s="80" t="str">
        <f t="shared" si="8"/>
        <v>82020</v>
      </c>
    </row>
    <row r="191" spans="1:24" x14ac:dyDescent="0.35">
      <c r="A191" s="56">
        <v>44316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v>-327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6"/>
        <v>12020</v>
      </c>
      <c r="W191" s="79" t="str">
        <f t="shared" si="7"/>
        <v>Acima de 120 dias</v>
      </c>
      <c r="X191" s="80" t="str">
        <f t="shared" si="8"/>
        <v>122020</v>
      </c>
    </row>
    <row r="192" spans="1:24" x14ac:dyDescent="0.35">
      <c r="A192" s="56">
        <v>44316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v>-205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6"/>
        <v>12020</v>
      </c>
      <c r="W192" s="79" t="str">
        <f t="shared" si="7"/>
        <v>Acima de 120 dias</v>
      </c>
      <c r="X192" s="80" t="str">
        <f t="shared" si="8"/>
        <v>102020</v>
      </c>
    </row>
    <row r="193" spans="1:24" x14ac:dyDescent="0.35">
      <c r="A193" s="56">
        <v>44316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v>-448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6"/>
        <v>12020</v>
      </c>
      <c r="W193" s="79" t="str">
        <f t="shared" si="7"/>
        <v>Acima de 120 dias</v>
      </c>
      <c r="X193" s="80" t="str">
        <f t="shared" si="8"/>
        <v>22020</v>
      </c>
    </row>
    <row r="194" spans="1:24" x14ac:dyDescent="0.35">
      <c r="A194" s="56">
        <v>44316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v>-327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9">MONTH(D194)&amp;YEAR(D194)</f>
        <v>22020</v>
      </c>
      <c r="W194" s="79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0" t="str">
        <f t="shared" si="8"/>
        <v>72020</v>
      </c>
    </row>
    <row r="195" spans="1:24" x14ac:dyDescent="0.35">
      <c r="A195" s="56">
        <v>44316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v>-358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9"/>
        <v>12020</v>
      </c>
      <c r="W195" s="79" t="str">
        <f t="shared" si="10"/>
        <v>Acima de 120 dias</v>
      </c>
      <c r="X195" s="80" t="str">
        <f t="shared" ref="X195:X258" si="11">MONTH(U195)&amp;YEAR(U195)</f>
        <v>82020</v>
      </c>
    </row>
    <row r="196" spans="1:24" x14ac:dyDescent="0.35">
      <c r="A196" s="56">
        <v>44316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v>-297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9"/>
        <v>32020</v>
      </c>
      <c r="W196" s="79" t="str">
        <f t="shared" si="10"/>
        <v>Acima de 120 dias</v>
      </c>
      <c r="X196" s="80" t="str">
        <f t="shared" si="11"/>
        <v>82020</v>
      </c>
    </row>
    <row r="197" spans="1:24" x14ac:dyDescent="0.35">
      <c r="A197" s="56">
        <v>44316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v>-358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9"/>
        <v>112019</v>
      </c>
      <c r="W197" s="79" t="str">
        <f t="shared" si="10"/>
        <v>Acima de 120 dias</v>
      </c>
      <c r="X197" s="80" t="str">
        <f t="shared" si="11"/>
        <v>72020</v>
      </c>
    </row>
    <row r="198" spans="1:24" x14ac:dyDescent="0.35">
      <c r="A198" s="56">
        <v>44316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v>-358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9"/>
        <v>122019</v>
      </c>
      <c r="W198" s="79" t="str">
        <f t="shared" si="10"/>
        <v>Acima de 120 dias</v>
      </c>
      <c r="X198" s="80" t="str">
        <f t="shared" si="11"/>
        <v>62020</v>
      </c>
    </row>
    <row r="199" spans="1:24" x14ac:dyDescent="0.35">
      <c r="A199" s="56">
        <v>44316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v>-297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9"/>
        <v>22020</v>
      </c>
      <c r="W199" s="79" t="str">
        <f t="shared" si="10"/>
        <v>Acima de 120 dias</v>
      </c>
      <c r="X199" s="80" t="str">
        <f t="shared" si="11"/>
        <v>82020</v>
      </c>
    </row>
    <row r="200" spans="1:24" x14ac:dyDescent="0.35">
      <c r="A200" s="56">
        <v>44316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v>-419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9"/>
        <v>22020</v>
      </c>
      <c r="W200" s="79" t="str">
        <f t="shared" si="10"/>
        <v>Acima de 120 dias</v>
      </c>
      <c r="X200" s="80" t="str">
        <f t="shared" si="11"/>
        <v>42020</v>
      </c>
    </row>
    <row r="201" spans="1:24" x14ac:dyDescent="0.35">
      <c r="A201" s="56">
        <v>44316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v>-82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9"/>
        <v>122019</v>
      </c>
      <c r="W201" s="79" t="str">
        <f t="shared" si="10"/>
        <v>61 a 90 dias</v>
      </c>
      <c r="X201" s="80" t="str">
        <f t="shared" si="11"/>
        <v>22021</v>
      </c>
    </row>
    <row r="202" spans="1:24" x14ac:dyDescent="0.35">
      <c r="A202" s="56">
        <v>44316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v>-235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9"/>
        <v>22020</v>
      </c>
      <c r="W202" s="79" t="str">
        <f t="shared" si="10"/>
        <v>Acima de 120 dias</v>
      </c>
      <c r="X202" s="80" t="str">
        <f t="shared" si="11"/>
        <v>102020</v>
      </c>
    </row>
    <row r="203" spans="1:24" x14ac:dyDescent="0.35">
      <c r="A203" s="56">
        <v>44316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v>-327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9"/>
        <v>32020</v>
      </c>
      <c r="W203" s="79" t="str">
        <f t="shared" si="10"/>
        <v>Acima de 120 dias</v>
      </c>
      <c r="X203" s="80" t="str">
        <f t="shared" si="11"/>
        <v>82020</v>
      </c>
    </row>
    <row r="204" spans="1:24" x14ac:dyDescent="0.35">
      <c r="A204" s="56">
        <v>44316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v>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9"/>
        <v>22020</v>
      </c>
      <c r="W204" s="79" t="str">
        <f t="shared" si="10"/>
        <v>1 a 30 dias</v>
      </c>
      <c r="X204" s="80" t="str">
        <f t="shared" si="11"/>
        <v>52021</v>
      </c>
    </row>
    <row r="205" spans="1:24" x14ac:dyDescent="0.35">
      <c r="A205" s="56">
        <v>44316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v>-144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9"/>
        <v>32020</v>
      </c>
      <c r="W205" s="79" t="str">
        <f t="shared" si="10"/>
        <v>Acima de 120 dias</v>
      </c>
      <c r="X205" s="80" t="str">
        <f t="shared" si="11"/>
        <v>12021</v>
      </c>
    </row>
    <row r="206" spans="1:24" x14ac:dyDescent="0.35">
      <c r="A206" s="56">
        <v>44316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v>-82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9"/>
        <v>22020</v>
      </c>
      <c r="W206" s="79" t="str">
        <f t="shared" si="10"/>
        <v>61 a 90 dias</v>
      </c>
      <c r="X206" s="80" t="str">
        <f t="shared" si="11"/>
        <v>22021</v>
      </c>
    </row>
    <row r="207" spans="1:24" x14ac:dyDescent="0.35">
      <c r="A207" s="56">
        <v>44316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v>-144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9"/>
        <v>12020</v>
      </c>
      <c r="W207" s="79" t="str">
        <f t="shared" si="10"/>
        <v>Acima de 120 dias</v>
      </c>
      <c r="X207" s="80" t="str">
        <f t="shared" si="11"/>
        <v>12021</v>
      </c>
    </row>
    <row r="208" spans="1:24" x14ac:dyDescent="0.35">
      <c r="A208" s="56">
        <v>44316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v>-174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9"/>
        <v>32020</v>
      </c>
      <c r="W208" s="79" t="str">
        <f t="shared" si="10"/>
        <v>Acima de 120 dias</v>
      </c>
      <c r="X208" s="80" t="str">
        <f t="shared" si="11"/>
        <v>112020</v>
      </c>
    </row>
    <row r="209" spans="1:24" x14ac:dyDescent="0.35">
      <c r="A209" s="56">
        <v>44316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v>0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9"/>
        <v>112019</v>
      </c>
      <c r="W209" s="79" t="str">
        <f t="shared" si="10"/>
        <v>1 a 30 dias</v>
      </c>
      <c r="X209" s="80" t="str">
        <f t="shared" si="11"/>
        <v>62021</v>
      </c>
    </row>
    <row r="210" spans="1:24" x14ac:dyDescent="0.35">
      <c r="A210" s="56">
        <v>44316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v>-235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9"/>
        <v>122019</v>
      </c>
      <c r="W210" s="79" t="str">
        <f t="shared" si="10"/>
        <v>Acima de 120 dias</v>
      </c>
      <c r="X210" s="80" t="str">
        <f t="shared" si="11"/>
        <v>102020</v>
      </c>
    </row>
    <row r="211" spans="1:24" x14ac:dyDescent="0.35">
      <c r="A211" s="56">
        <v>44316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v>-235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9"/>
        <v>122019</v>
      </c>
      <c r="W211" s="79" t="str">
        <f t="shared" si="10"/>
        <v>Acima de 120 dias</v>
      </c>
      <c r="X211" s="80" t="str">
        <f t="shared" si="11"/>
        <v>102020</v>
      </c>
    </row>
    <row r="212" spans="1:24" x14ac:dyDescent="0.35">
      <c r="A212" s="56">
        <v>44316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v>-419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9"/>
        <v>12020</v>
      </c>
      <c r="W212" s="79" t="str">
        <f t="shared" si="10"/>
        <v>Acima de 120 dias</v>
      </c>
      <c r="X212" s="80" t="str">
        <f t="shared" si="11"/>
        <v>42020</v>
      </c>
    </row>
    <row r="213" spans="1:24" x14ac:dyDescent="0.35">
      <c r="A213" s="56">
        <v>44316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v>-448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9"/>
        <v>12020</v>
      </c>
      <c r="W213" s="79" t="str">
        <f t="shared" si="10"/>
        <v>Acima de 120 dias</v>
      </c>
      <c r="X213" s="80" t="str">
        <f t="shared" si="11"/>
        <v>32020</v>
      </c>
    </row>
    <row r="214" spans="1:24" x14ac:dyDescent="0.35">
      <c r="A214" s="56">
        <v>44316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v>-327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9"/>
        <v>12020</v>
      </c>
      <c r="W214" s="79" t="str">
        <f t="shared" si="10"/>
        <v>Acima de 120 dias</v>
      </c>
      <c r="X214" s="80" t="str">
        <f t="shared" si="11"/>
        <v>72020</v>
      </c>
    </row>
    <row r="215" spans="1:24" x14ac:dyDescent="0.35">
      <c r="A215" s="56">
        <v>44316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v>-358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9"/>
        <v>12020</v>
      </c>
      <c r="W215" s="79" t="str">
        <f t="shared" si="10"/>
        <v>Acima de 120 dias</v>
      </c>
      <c r="X215" s="80" t="str">
        <f t="shared" si="11"/>
        <v>62020</v>
      </c>
    </row>
    <row r="216" spans="1:24" x14ac:dyDescent="0.35">
      <c r="A216" s="56">
        <v>44316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v>-144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9"/>
        <v>22020</v>
      </c>
      <c r="W216" s="79" t="str">
        <f t="shared" si="10"/>
        <v>Acima de 120 dias</v>
      </c>
      <c r="X216" s="80" t="str">
        <f t="shared" si="11"/>
        <v>12021</v>
      </c>
    </row>
    <row r="217" spans="1:24" x14ac:dyDescent="0.35">
      <c r="A217" s="56">
        <v>44316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v>-174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9"/>
        <v>22020</v>
      </c>
      <c r="W217" s="79" t="str">
        <f t="shared" si="10"/>
        <v>Acima de 120 dias</v>
      </c>
      <c r="X217" s="80" t="str">
        <f t="shared" si="11"/>
        <v>112020</v>
      </c>
    </row>
    <row r="218" spans="1:24" x14ac:dyDescent="0.35">
      <c r="A218" s="56">
        <v>44316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v>-23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9"/>
        <v>32020</v>
      </c>
      <c r="W218" s="79" t="str">
        <f t="shared" si="10"/>
        <v>1 a 30 dias</v>
      </c>
      <c r="X218" s="80" t="str">
        <f t="shared" si="11"/>
        <v>42021</v>
      </c>
    </row>
    <row r="219" spans="1:24" x14ac:dyDescent="0.35">
      <c r="A219" s="56">
        <v>44316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v>-297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9"/>
        <v>32020</v>
      </c>
      <c r="W219" s="79" t="str">
        <f t="shared" si="10"/>
        <v>Acima de 120 dias</v>
      </c>
      <c r="X219" s="80" t="str">
        <f t="shared" si="11"/>
        <v>82020</v>
      </c>
    </row>
    <row r="220" spans="1:24" x14ac:dyDescent="0.35">
      <c r="A220" s="56">
        <v>44316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v>-266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9"/>
        <v>32020</v>
      </c>
      <c r="W220" s="79" t="str">
        <f t="shared" si="10"/>
        <v>Acima de 120 dias</v>
      </c>
      <c r="X220" s="80" t="str">
        <f t="shared" si="11"/>
        <v>92020</v>
      </c>
    </row>
    <row r="221" spans="1:24" x14ac:dyDescent="0.35">
      <c r="A221" s="56">
        <v>44316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v>-479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9"/>
        <v>112019</v>
      </c>
      <c r="W221" s="79" t="str">
        <f t="shared" si="10"/>
        <v>Acima de 120 dias</v>
      </c>
      <c r="X221" s="80" t="str">
        <f t="shared" si="11"/>
        <v>32020</v>
      </c>
    </row>
    <row r="222" spans="1:24" x14ac:dyDescent="0.35">
      <c r="A222" s="56">
        <v>44316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v>-297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9"/>
        <v>122019</v>
      </c>
      <c r="W222" s="79" t="str">
        <f t="shared" si="10"/>
        <v>Acima de 120 dias</v>
      </c>
      <c r="X222" s="80" t="str">
        <f t="shared" si="11"/>
        <v>82020</v>
      </c>
    </row>
    <row r="223" spans="1:24" x14ac:dyDescent="0.35">
      <c r="A223" s="56">
        <v>44316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v>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9"/>
        <v>12020</v>
      </c>
      <c r="W223" s="79" t="str">
        <f t="shared" si="10"/>
        <v>1 a 30 dias</v>
      </c>
      <c r="X223" s="80" t="str">
        <f t="shared" si="11"/>
        <v>52021</v>
      </c>
    </row>
    <row r="224" spans="1:24" x14ac:dyDescent="0.35">
      <c r="A224" s="56">
        <v>44316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v>-327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9"/>
        <v>22020</v>
      </c>
      <c r="W224" s="79" t="str">
        <f t="shared" si="10"/>
        <v>Acima de 120 dias</v>
      </c>
      <c r="X224" s="80" t="str">
        <f t="shared" si="11"/>
        <v>72020</v>
      </c>
    </row>
    <row r="225" spans="1:24" x14ac:dyDescent="0.35">
      <c r="A225" s="56">
        <v>44316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v>-54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9"/>
        <v>22020</v>
      </c>
      <c r="W225" s="79" t="str">
        <f t="shared" si="10"/>
        <v>31 a 60 dias</v>
      </c>
      <c r="X225" s="80" t="str">
        <f t="shared" si="11"/>
        <v>42021</v>
      </c>
    </row>
    <row r="226" spans="1:24" x14ac:dyDescent="0.35">
      <c r="A226" s="56">
        <v>44316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v>-113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9"/>
        <v>22020</v>
      </c>
      <c r="W226" s="79" t="str">
        <f t="shared" si="10"/>
        <v>91 a 120 dias</v>
      </c>
      <c r="X226" s="80" t="str">
        <f t="shared" si="11"/>
        <v>12021</v>
      </c>
    </row>
    <row r="227" spans="1:24" x14ac:dyDescent="0.35">
      <c r="A227" s="56">
        <v>44316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v>-448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9"/>
        <v>112019</v>
      </c>
      <c r="W227" s="79" t="str">
        <f t="shared" si="10"/>
        <v>Acima de 120 dias</v>
      </c>
      <c r="X227" s="80" t="str">
        <f t="shared" si="11"/>
        <v>22020</v>
      </c>
    </row>
    <row r="228" spans="1:24" x14ac:dyDescent="0.35">
      <c r="A228" s="56">
        <v>44316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v>-205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9"/>
        <v>122019</v>
      </c>
      <c r="W228" s="79" t="str">
        <f t="shared" si="10"/>
        <v>Acima de 120 dias</v>
      </c>
      <c r="X228" s="80" t="str">
        <f t="shared" si="11"/>
        <v>102020</v>
      </c>
    </row>
    <row r="229" spans="1:24" x14ac:dyDescent="0.35">
      <c r="A229" s="56">
        <v>44316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v>-358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9"/>
        <v>12020</v>
      </c>
      <c r="W229" s="79" t="str">
        <f t="shared" si="10"/>
        <v>Acima de 120 dias</v>
      </c>
      <c r="X229" s="80" t="str">
        <f t="shared" si="11"/>
        <v>72020</v>
      </c>
    </row>
    <row r="230" spans="1:24" x14ac:dyDescent="0.35">
      <c r="A230" s="56">
        <v>44316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v>-358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9"/>
        <v>22020</v>
      </c>
      <c r="W230" s="79" t="str">
        <f t="shared" si="10"/>
        <v>Acima de 120 dias</v>
      </c>
      <c r="X230" s="80" t="str">
        <f t="shared" si="11"/>
        <v>62020</v>
      </c>
    </row>
    <row r="231" spans="1:24" x14ac:dyDescent="0.35">
      <c r="A231" s="56">
        <v>44316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v>-327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9"/>
        <v>32020</v>
      </c>
      <c r="W231" s="79" t="str">
        <f t="shared" si="10"/>
        <v>Acima de 120 dias</v>
      </c>
      <c r="X231" s="80" t="str">
        <f t="shared" si="11"/>
        <v>62020</v>
      </c>
    </row>
    <row r="232" spans="1:24" x14ac:dyDescent="0.35">
      <c r="A232" s="56">
        <v>44316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v>-327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9"/>
        <v>22020</v>
      </c>
      <c r="W232" s="79" t="str">
        <f t="shared" si="10"/>
        <v>Acima de 120 dias</v>
      </c>
      <c r="X232" s="80" t="str">
        <f t="shared" si="11"/>
        <v>72020</v>
      </c>
    </row>
    <row r="233" spans="1:24" x14ac:dyDescent="0.35">
      <c r="A233" s="56">
        <v>44316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v>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9"/>
        <v>112019</v>
      </c>
      <c r="W233" s="79" t="str">
        <f t="shared" si="10"/>
        <v>1 a 30 dias</v>
      </c>
      <c r="X233" s="80" t="str">
        <f t="shared" si="11"/>
        <v>52021</v>
      </c>
    </row>
    <row r="234" spans="1:24" x14ac:dyDescent="0.35">
      <c r="A234" s="56">
        <v>44316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v>-448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9"/>
        <v>122019</v>
      </c>
      <c r="W234" s="79" t="str">
        <f t="shared" si="10"/>
        <v>Acima de 120 dias</v>
      </c>
      <c r="X234" s="80" t="str">
        <f t="shared" si="11"/>
        <v>32020</v>
      </c>
    </row>
    <row r="235" spans="1:24" x14ac:dyDescent="0.35">
      <c r="A235" s="56">
        <v>44316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v>-358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9"/>
        <v>32020</v>
      </c>
      <c r="W235" s="79" t="str">
        <f t="shared" si="10"/>
        <v>Acima de 120 dias</v>
      </c>
      <c r="X235" s="80" t="str">
        <f t="shared" si="11"/>
        <v>62020</v>
      </c>
    </row>
    <row r="236" spans="1:24" x14ac:dyDescent="0.35">
      <c r="A236" s="56">
        <v>44316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v>-448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9"/>
        <v>112019</v>
      </c>
      <c r="W236" s="79" t="str">
        <f t="shared" si="10"/>
        <v>Acima de 120 dias</v>
      </c>
      <c r="X236" s="80" t="str">
        <f t="shared" si="11"/>
        <v>42020</v>
      </c>
    </row>
    <row r="237" spans="1:24" x14ac:dyDescent="0.35">
      <c r="A237" s="56">
        <v>44316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v>-388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9"/>
        <v>112019</v>
      </c>
      <c r="W237" s="79" t="str">
        <f t="shared" si="10"/>
        <v>Acima de 120 dias</v>
      </c>
      <c r="X237" s="80" t="str">
        <f t="shared" si="11"/>
        <v>52020</v>
      </c>
    </row>
    <row r="238" spans="1:24" x14ac:dyDescent="0.35">
      <c r="A238" s="56">
        <v>44316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v>-174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9"/>
        <v>22020</v>
      </c>
      <c r="W238" s="79" t="str">
        <f t="shared" si="10"/>
        <v>Acima de 120 dias</v>
      </c>
      <c r="X238" s="80" t="str">
        <f t="shared" si="11"/>
        <v>22021</v>
      </c>
    </row>
    <row r="239" spans="1:24" x14ac:dyDescent="0.35">
      <c r="A239" s="56">
        <v>44316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v>-358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9"/>
        <v>22020</v>
      </c>
      <c r="W239" s="79" t="str">
        <f t="shared" si="10"/>
        <v>Acima de 120 dias</v>
      </c>
      <c r="X239" s="80" t="str">
        <f t="shared" si="11"/>
        <v>82020</v>
      </c>
    </row>
    <row r="240" spans="1:24" x14ac:dyDescent="0.35">
      <c r="A240" s="56">
        <v>44316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v>-419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9"/>
        <v>112019</v>
      </c>
      <c r="W240" s="79" t="str">
        <f t="shared" si="10"/>
        <v>Acima de 120 dias</v>
      </c>
      <c r="X240" s="80" t="str">
        <f t="shared" si="11"/>
        <v>42020</v>
      </c>
    </row>
    <row r="241" spans="1:24" x14ac:dyDescent="0.35">
      <c r="A241" s="56">
        <v>44316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v>-144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9"/>
        <v>112019</v>
      </c>
      <c r="W241" s="79" t="str">
        <f t="shared" si="10"/>
        <v>Acima de 120 dias</v>
      </c>
      <c r="X241" s="80" t="str">
        <f t="shared" si="11"/>
        <v>122020</v>
      </c>
    </row>
    <row r="242" spans="1:24" x14ac:dyDescent="0.35">
      <c r="A242" s="56">
        <v>44316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v>-388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9"/>
        <v>22020</v>
      </c>
      <c r="W242" s="79" t="str">
        <f t="shared" si="10"/>
        <v>Acima de 120 dias</v>
      </c>
      <c r="X242" s="80" t="str">
        <f t="shared" si="11"/>
        <v>42020</v>
      </c>
    </row>
    <row r="243" spans="1:24" x14ac:dyDescent="0.35">
      <c r="A243" s="56">
        <v>44316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v>-297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9"/>
        <v>32020</v>
      </c>
      <c r="W243" s="79" t="str">
        <f t="shared" si="10"/>
        <v>Acima de 120 dias</v>
      </c>
      <c r="X243" s="80" t="str">
        <f t="shared" si="11"/>
        <v>82020</v>
      </c>
    </row>
    <row r="244" spans="1:24" x14ac:dyDescent="0.35">
      <c r="A244" s="56">
        <v>44316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v>-266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9"/>
        <v>22020</v>
      </c>
      <c r="W244" s="79" t="str">
        <f t="shared" si="10"/>
        <v>Acima de 120 dias</v>
      </c>
      <c r="X244" s="80" t="str">
        <f t="shared" si="11"/>
        <v>92020</v>
      </c>
    </row>
    <row r="245" spans="1:24" x14ac:dyDescent="0.35">
      <c r="A245" s="56">
        <v>44316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v>-358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9"/>
        <v>12020</v>
      </c>
      <c r="W245" s="79" t="str">
        <f t="shared" si="10"/>
        <v>Acima de 120 dias</v>
      </c>
      <c r="X245" s="80" t="str">
        <f t="shared" si="11"/>
        <v>62020</v>
      </c>
    </row>
    <row r="246" spans="1:24" x14ac:dyDescent="0.35">
      <c r="A246" s="56">
        <v>44316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v>-448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9"/>
        <v>122019</v>
      </c>
      <c r="W246" s="79" t="str">
        <f t="shared" si="10"/>
        <v>Acima de 120 dias</v>
      </c>
      <c r="X246" s="80" t="str">
        <f t="shared" si="11"/>
        <v>32020</v>
      </c>
    </row>
    <row r="247" spans="1:24" x14ac:dyDescent="0.35">
      <c r="A247" s="56">
        <v>44316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v>-448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9"/>
        <v>12020</v>
      </c>
      <c r="W247" s="79" t="str">
        <f t="shared" si="10"/>
        <v>Acima de 120 dias</v>
      </c>
      <c r="X247" s="80" t="str">
        <f t="shared" si="11"/>
        <v>22020</v>
      </c>
    </row>
    <row r="248" spans="1:24" x14ac:dyDescent="0.35">
      <c r="A248" s="56">
        <v>44316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v>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9"/>
        <v>12020</v>
      </c>
      <c r="W248" s="79" t="str">
        <f t="shared" si="10"/>
        <v>1 a 30 dias</v>
      </c>
      <c r="X248" s="80" t="str">
        <f t="shared" si="11"/>
        <v>52021</v>
      </c>
    </row>
    <row r="249" spans="1:24" x14ac:dyDescent="0.35">
      <c r="A249" s="56">
        <v>44316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v>-235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9"/>
        <v>122019</v>
      </c>
      <c r="W249" s="79" t="str">
        <f t="shared" si="10"/>
        <v>Acima de 120 dias</v>
      </c>
      <c r="X249" s="80" t="str">
        <f t="shared" si="11"/>
        <v>102020</v>
      </c>
    </row>
    <row r="250" spans="1:24" x14ac:dyDescent="0.35">
      <c r="A250" s="56">
        <v>44316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v>-448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9"/>
        <v>122019</v>
      </c>
      <c r="W250" s="79" t="str">
        <f t="shared" si="10"/>
        <v>Acima de 120 dias</v>
      </c>
      <c r="X250" s="80" t="str">
        <f t="shared" si="11"/>
        <v>72020</v>
      </c>
    </row>
    <row r="251" spans="1:24" x14ac:dyDescent="0.35">
      <c r="A251" s="56">
        <v>44316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v>-205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9"/>
        <v>12020</v>
      </c>
      <c r="W251" s="79" t="str">
        <f t="shared" si="10"/>
        <v>Acima de 120 dias</v>
      </c>
      <c r="X251" s="80" t="str">
        <f t="shared" si="11"/>
        <v>102020</v>
      </c>
    </row>
    <row r="252" spans="1:24" x14ac:dyDescent="0.35">
      <c r="A252" s="56">
        <v>44316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v>-388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9"/>
        <v>32020</v>
      </c>
      <c r="W252" s="79" t="str">
        <f t="shared" si="10"/>
        <v>Acima de 120 dias</v>
      </c>
      <c r="X252" s="80" t="str">
        <f t="shared" si="11"/>
        <v>92020</v>
      </c>
    </row>
    <row r="253" spans="1:24" x14ac:dyDescent="0.35">
      <c r="A253" s="56">
        <v>44316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v>-327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9"/>
        <v>22020</v>
      </c>
      <c r="W253" s="79" t="str">
        <f t="shared" si="10"/>
        <v>Acima de 120 dias</v>
      </c>
      <c r="X253" s="80" t="str">
        <f t="shared" si="11"/>
        <v>72020</v>
      </c>
    </row>
    <row r="254" spans="1:24" x14ac:dyDescent="0.35">
      <c r="A254" s="56">
        <v>44316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v>-144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9"/>
        <v>22020</v>
      </c>
      <c r="W254" s="79" t="str">
        <f t="shared" si="10"/>
        <v>Acima de 120 dias</v>
      </c>
      <c r="X254" s="80" t="str">
        <f t="shared" si="11"/>
        <v>122020</v>
      </c>
    </row>
    <row r="255" spans="1:24" x14ac:dyDescent="0.35">
      <c r="A255" s="56">
        <v>44316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v>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9"/>
        <v>22020</v>
      </c>
      <c r="W255" s="79" t="str">
        <f t="shared" si="10"/>
        <v>1 a 30 dias</v>
      </c>
      <c r="X255" s="80" t="str">
        <f t="shared" si="11"/>
        <v>52021</v>
      </c>
    </row>
    <row r="256" spans="1:24" x14ac:dyDescent="0.35">
      <c r="A256" s="56">
        <v>44316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v>-297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9"/>
        <v>112019</v>
      </c>
      <c r="W256" s="79" t="str">
        <f t="shared" si="10"/>
        <v>Acima de 120 dias</v>
      </c>
      <c r="X256" s="80" t="str">
        <f t="shared" si="11"/>
        <v>72020</v>
      </c>
    </row>
    <row r="257" spans="1:24" x14ac:dyDescent="0.35">
      <c r="A257" s="56">
        <v>44316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v>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9"/>
        <v>112019</v>
      </c>
      <c r="W257" s="79" t="str">
        <f t="shared" si="10"/>
        <v>1 a 30 dias</v>
      </c>
      <c r="X257" s="80" t="str">
        <f t="shared" si="11"/>
        <v>42021</v>
      </c>
    </row>
    <row r="258" spans="1:24" x14ac:dyDescent="0.35">
      <c r="A258" s="56">
        <v>44316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v>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2">MONTH(D258)&amp;YEAR(D258)</f>
        <v>122019</v>
      </c>
      <c r="W258" s="79" t="str">
        <f t="shared" ref="W258:W321" si="13">_xlfn.IFS(G258&lt;-120,"Acima de 120 dias",G258&lt;=-90,"91 a 120 dias",G258&lt;=-61,"61 a 90 dias",G258&lt;=-31,"31 a 60 dias",G258&gt;=-30,"1 a 30 dias")</f>
        <v>1 a 30 dias</v>
      </c>
      <c r="X258" s="80" t="str">
        <f t="shared" si="11"/>
        <v>52021</v>
      </c>
    </row>
    <row r="259" spans="1:24" x14ac:dyDescent="0.35">
      <c r="A259" s="56">
        <v>44316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v>-235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2"/>
        <v>122019</v>
      </c>
      <c r="W259" s="79" t="str">
        <f t="shared" si="13"/>
        <v>Acima de 120 dias</v>
      </c>
      <c r="X259" s="80" t="str">
        <f t="shared" ref="X259:X322" si="14">MONTH(U259)&amp;YEAR(U259)</f>
        <v>92020</v>
      </c>
    </row>
    <row r="260" spans="1:24" x14ac:dyDescent="0.35">
      <c r="A260" s="56">
        <v>44316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v>-144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2"/>
        <v>12020</v>
      </c>
      <c r="W260" s="79" t="str">
        <f t="shared" si="13"/>
        <v>Acima de 120 dias</v>
      </c>
      <c r="X260" s="80" t="str">
        <f t="shared" si="14"/>
        <v>122020</v>
      </c>
    </row>
    <row r="261" spans="1:24" x14ac:dyDescent="0.35">
      <c r="A261" s="56">
        <v>44316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v>-144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2"/>
        <v>22020</v>
      </c>
      <c r="W261" s="79" t="str">
        <f t="shared" si="13"/>
        <v>Acima de 120 dias</v>
      </c>
      <c r="X261" s="80" t="str">
        <f t="shared" si="14"/>
        <v>122020</v>
      </c>
    </row>
    <row r="262" spans="1:24" x14ac:dyDescent="0.35">
      <c r="A262" s="56">
        <v>44316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v>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2"/>
        <v>122019</v>
      </c>
      <c r="W262" s="79" t="str">
        <f t="shared" si="13"/>
        <v>1 a 30 dias</v>
      </c>
      <c r="X262" s="80" t="str">
        <f t="shared" si="14"/>
        <v>52021</v>
      </c>
    </row>
    <row r="263" spans="1:24" x14ac:dyDescent="0.35">
      <c r="A263" s="56">
        <v>44316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v>-235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2"/>
        <v>112019</v>
      </c>
      <c r="W263" s="79" t="str">
        <f t="shared" si="13"/>
        <v>Acima de 120 dias</v>
      </c>
      <c r="X263" s="80" t="str">
        <f t="shared" si="14"/>
        <v>92020</v>
      </c>
    </row>
    <row r="264" spans="1:24" x14ac:dyDescent="0.35">
      <c r="A264" s="56">
        <v>44316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v>-174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2"/>
        <v>12020</v>
      </c>
      <c r="W264" s="79" t="str">
        <f t="shared" si="13"/>
        <v>Acima de 120 dias</v>
      </c>
      <c r="X264" s="80" t="str">
        <f t="shared" si="14"/>
        <v>112020</v>
      </c>
    </row>
    <row r="265" spans="1:24" x14ac:dyDescent="0.35">
      <c r="A265" s="56">
        <v>44316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v>-358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2"/>
        <v>42020</v>
      </c>
      <c r="W265" s="79" t="str">
        <f t="shared" si="13"/>
        <v>Acima de 120 dias</v>
      </c>
      <c r="X265" s="80" t="str">
        <f t="shared" si="14"/>
        <v>62020</v>
      </c>
    </row>
    <row r="266" spans="1:24" x14ac:dyDescent="0.35">
      <c r="A266" s="56">
        <v>44316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v>-419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2"/>
        <v>122019</v>
      </c>
      <c r="W266" s="79" t="str">
        <f t="shared" si="13"/>
        <v>Acima de 120 dias</v>
      </c>
      <c r="X266" s="80" t="str">
        <f t="shared" si="14"/>
        <v>82020</v>
      </c>
    </row>
    <row r="267" spans="1:24" x14ac:dyDescent="0.35">
      <c r="A267" s="56">
        <v>44316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v>-479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2"/>
        <v>122019</v>
      </c>
      <c r="W267" s="79" t="str">
        <f t="shared" si="13"/>
        <v>Acima de 120 dias</v>
      </c>
      <c r="X267" s="80" t="str">
        <f t="shared" si="14"/>
        <v>32020</v>
      </c>
    </row>
    <row r="268" spans="1:24" x14ac:dyDescent="0.35">
      <c r="A268" s="56">
        <v>44316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v>-297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2"/>
        <v>32020</v>
      </c>
      <c r="W268" s="79" t="str">
        <f t="shared" si="13"/>
        <v>Acima de 120 dias</v>
      </c>
      <c r="X268" s="80" t="str">
        <f t="shared" si="14"/>
        <v>82020</v>
      </c>
    </row>
    <row r="269" spans="1:24" x14ac:dyDescent="0.35">
      <c r="A269" s="56">
        <v>44316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v>-419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2"/>
        <v>22020</v>
      </c>
      <c r="W269" s="79" t="str">
        <f t="shared" si="13"/>
        <v>Acima de 120 dias</v>
      </c>
      <c r="X269" s="80" t="str">
        <f t="shared" si="14"/>
        <v>42020</v>
      </c>
    </row>
    <row r="270" spans="1:24" x14ac:dyDescent="0.35">
      <c r="A270" s="56">
        <v>44316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v>-266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2"/>
        <v>22020</v>
      </c>
      <c r="W270" s="79" t="str">
        <f t="shared" si="13"/>
        <v>Acima de 120 dias</v>
      </c>
      <c r="X270" s="80" t="str">
        <f t="shared" si="14"/>
        <v>92020</v>
      </c>
    </row>
    <row r="271" spans="1:24" x14ac:dyDescent="0.35">
      <c r="A271" s="56">
        <v>44316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v>-419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2"/>
        <v>22020</v>
      </c>
      <c r="W271" s="79" t="str">
        <f t="shared" si="13"/>
        <v>Acima de 120 dias</v>
      </c>
      <c r="X271" s="80" t="str">
        <f t="shared" si="14"/>
        <v>42020</v>
      </c>
    </row>
    <row r="272" spans="1:24" x14ac:dyDescent="0.35">
      <c r="A272" s="56">
        <v>44316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v>-144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2"/>
        <v>32020</v>
      </c>
      <c r="W272" s="79" t="str">
        <f t="shared" si="13"/>
        <v>Acima de 120 dias</v>
      </c>
      <c r="X272" s="80" t="str">
        <f t="shared" si="14"/>
        <v>12021</v>
      </c>
    </row>
    <row r="273" spans="1:24" x14ac:dyDescent="0.35">
      <c r="A273" s="56">
        <v>44316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v>-266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2"/>
        <v>112019</v>
      </c>
      <c r="W273" s="79" t="str">
        <f t="shared" si="13"/>
        <v>Acima de 120 dias</v>
      </c>
      <c r="X273" s="80" t="str">
        <f t="shared" si="14"/>
        <v>82020</v>
      </c>
    </row>
    <row r="274" spans="1:24" x14ac:dyDescent="0.35">
      <c r="A274" s="56">
        <v>44316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v>-113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2"/>
        <v>122019</v>
      </c>
      <c r="W274" s="79" t="str">
        <f t="shared" si="13"/>
        <v>91 a 120 dias</v>
      </c>
      <c r="X274" s="80" t="str">
        <f t="shared" si="14"/>
        <v>12021</v>
      </c>
    </row>
    <row r="275" spans="1:24" x14ac:dyDescent="0.35">
      <c r="A275" s="56">
        <v>44316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v>-144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2"/>
        <v>12020</v>
      </c>
      <c r="W275" s="79" t="str">
        <f t="shared" si="13"/>
        <v>Acima de 120 dias</v>
      </c>
      <c r="X275" s="80" t="str">
        <f t="shared" si="14"/>
        <v>12021</v>
      </c>
    </row>
    <row r="276" spans="1:24" x14ac:dyDescent="0.35">
      <c r="A276" s="56">
        <v>44316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v>-327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2"/>
        <v>22020</v>
      </c>
      <c r="W276" s="79" t="str">
        <f t="shared" si="13"/>
        <v>Acima de 120 dias</v>
      </c>
      <c r="X276" s="80" t="str">
        <f t="shared" si="14"/>
        <v>72020</v>
      </c>
    </row>
    <row r="277" spans="1:24" x14ac:dyDescent="0.35">
      <c r="A277" s="56">
        <v>44316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v>-174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2"/>
        <v>22020</v>
      </c>
      <c r="W277" s="79" t="str">
        <f t="shared" si="13"/>
        <v>Acima de 120 dias</v>
      </c>
      <c r="X277" s="80" t="str">
        <f t="shared" si="14"/>
        <v>112020</v>
      </c>
    </row>
    <row r="278" spans="1:24" x14ac:dyDescent="0.35">
      <c r="A278" s="56">
        <v>44316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v>-448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2"/>
        <v>122019</v>
      </c>
      <c r="W278" s="79" t="str">
        <f t="shared" si="13"/>
        <v>Acima de 120 dias</v>
      </c>
      <c r="X278" s="80" t="str">
        <f t="shared" si="14"/>
        <v>22020</v>
      </c>
    </row>
    <row r="279" spans="1:24" x14ac:dyDescent="0.35">
      <c r="A279" s="56">
        <v>44316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v>-82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2"/>
        <v>122019</v>
      </c>
      <c r="W279" s="79" t="str">
        <f t="shared" si="13"/>
        <v>61 a 90 dias</v>
      </c>
      <c r="X279" s="80" t="str">
        <f t="shared" si="14"/>
        <v>32021</v>
      </c>
    </row>
    <row r="280" spans="1:24" x14ac:dyDescent="0.35">
      <c r="A280" s="56">
        <v>44316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v>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2"/>
        <v>22020</v>
      </c>
      <c r="W280" s="79" t="str">
        <f t="shared" si="13"/>
        <v>1 a 30 dias</v>
      </c>
      <c r="X280" s="80" t="str">
        <f t="shared" si="14"/>
        <v>52021</v>
      </c>
    </row>
    <row r="281" spans="1:24" x14ac:dyDescent="0.35">
      <c r="A281" s="56">
        <v>44316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v>-419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2"/>
        <v>22020</v>
      </c>
      <c r="W281" s="79" t="str">
        <f t="shared" si="13"/>
        <v>Acima de 120 dias</v>
      </c>
      <c r="X281" s="80" t="str">
        <f t="shared" si="14"/>
        <v>32020</v>
      </c>
    </row>
    <row r="282" spans="1:24" x14ac:dyDescent="0.35">
      <c r="A282" s="56">
        <v>44316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v>-388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2"/>
        <v>22020</v>
      </c>
      <c r="W282" s="79" t="str">
        <f t="shared" si="13"/>
        <v>Acima de 120 dias</v>
      </c>
      <c r="X282" s="80" t="str">
        <f t="shared" si="14"/>
        <v>52020</v>
      </c>
    </row>
    <row r="283" spans="1:24" x14ac:dyDescent="0.35">
      <c r="A283" s="56">
        <v>44316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v>-82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2"/>
        <v>22020</v>
      </c>
      <c r="W283" s="79" t="str">
        <f t="shared" si="13"/>
        <v>61 a 90 dias</v>
      </c>
      <c r="X283" s="80" t="str">
        <f t="shared" si="14"/>
        <v>22021</v>
      </c>
    </row>
    <row r="284" spans="1:24" x14ac:dyDescent="0.35">
      <c r="A284" s="56">
        <v>44316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v>-479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2"/>
        <v>122019</v>
      </c>
      <c r="W284" s="79" t="str">
        <f t="shared" si="13"/>
        <v>Acima de 120 dias</v>
      </c>
      <c r="X284" s="80" t="str">
        <f t="shared" si="14"/>
        <v>32020</v>
      </c>
    </row>
    <row r="285" spans="1:24" x14ac:dyDescent="0.35">
      <c r="A285" s="56">
        <v>44316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v>-448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2"/>
        <v>122019</v>
      </c>
      <c r="W285" s="79" t="str">
        <f t="shared" si="13"/>
        <v>Acima de 120 dias</v>
      </c>
      <c r="X285" s="80" t="str">
        <f t="shared" si="14"/>
        <v>22020</v>
      </c>
    </row>
    <row r="286" spans="1:24" x14ac:dyDescent="0.35">
      <c r="A286" s="56">
        <v>44316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v>-419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2"/>
        <v>122019</v>
      </c>
      <c r="W286" s="79" t="str">
        <f t="shared" si="13"/>
        <v>Acima de 120 dias</v>
      </c>
      <c r="X286" s="80" t="str">
        <f t="shared" si="14"/>
        <v>42020</v>
      </c>
    </row>
    <row r="287" spans="1:24" x14ac:dyDescent="0.35">
      <c r="A287" s="56">
        <v>44316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v>-54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2"/>
        <v>12020</v>
      </c>
      <c r="W287" s="79" t="str">
        <f t="shared" si="13"/>
        <v>31 a 60 dias</v>
      </c>
      <c r="X287" s="80" t="str">
        <f t="shared" si="14"/>
        <v>42021</v>
      </c>
    </row>
    <row r="288" spans="1:24" x14ac:dyDescent="0.35">
      <c r="A288" s="56">
        <v>44316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v>-297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2"/>
        <v>22020</v>
      </c>
      <c r="W288" s="79" t="str">
        <f t="shared" si="13"/>
        <v>Acima de 120 dias</v>
      </c>
      <c r="X288" s="80" t="str">
        <f t="shared" si="14"/>
        <v>82020</v>
      </c>
    </row>
    <row r="289" spans="1:24" x14ac:dyDescent="0.35">
      <c r="A289" s="56">
        <v>44316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v>-82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2"/>
        <v>22020</v>
      </c>
      <c r="W289" s="79" t="str">
        <f t="shared" si="13"/>
        <v>61 a 90 dias</v>
      </c>
      <c r="X289" s="80" t="str">
        <f t="shared" si="14"/>
        <v>22021</v>
      </c>
    </row>
    <row r="290" spans="1:24" x14ac:dyDescent="0.35">
      <c r="A290" s="56">
        <v>44316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v>-448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2"/>
        <v>122019</v>
      </c>
      <c r="W290" s="79" t="str">
        <f t="shared" si="13"/>
        <v>Acima de 120 dias</v>
      </c>
      <c r="X290" s="80" t="str">
        <f t="shared" si="14"/>
        <v>22020</v>
      </c>
    </row>
    <row r="291" spans="1:24" x14ac:dyDescent="0.35">
      <c r="A291" s="56">
        <v>44316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v>-327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2"/>
        <v>122019</v>
      </c>
      <c r="W291" s="79" t="str">
        <f t="shared" si="13"/>
        <v>Acima de 120 dias</v>
      </c>
      <c r="X291" s="80" t="str">
        <f t="shared" si="14"/>
        <v>72020</v>
      </c>
    </row>
    <row r="292" spans="1:24" x14ac:dyDescent="0.35">
      <c r="A292" s="56">
        <v>44316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v>-174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2"/>
        <v>112019</v>
      </c>
      <c r="W292" s="79" t="str">
        <f t="shared" si="13"/>
        <v>Acima de 120 dias</v>
      </c>
      <c r="X292" s="80" t="str">
        <f t="shared" si="14"/>
        <v>112020</v>
      </c>
    </row>
    <row r="293" spans="1:24" x14ac:dyDescent="0.35">
      <c r="A293" s="56">
        <v>44316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v>-205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2"/>
        <v>112019</v>
      </c>
      <c r="W293" s="79" t="str">
        <f t="shared" si="13"/>
        <v>Acima de 120 dias</v>
      </c>
      <c r="X293" s="80" t="str">
        <f t="shared" si="14"/>
        <v>102020</v>
      </c>
    </row>
    <row r="294" spans="1:24" x14ac:dyDescent="0.35">
      <c r="A294" s="56">
        <v>44316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v>-297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2"/>
        <v>22020</v>
      </c>
      <c r="W294" s="79" t="str">
        <f t="shared" si="13"/>
        <v>Acima de 120 dias</v>
      </c>
      <c r="X294" s="80" t="str">
        <f t="shared" si="14"/>
        <v>82020</v>
      </c>
    </row>
    <row r="295" spans="1:24" x14ac:dyDescent="0.35">
      <c r="A295" s="56">
        <v>44316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v>-174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2"/>
        <v>22020</v>
      </c>
      <c r="W295" s="79" t="str">
        <f t="shared" si="13"/>
        <v>Acima de 120 dias</v>
      </c>
      <c r="X295" s="80" t="str">
        <f t="shared" si="14"/>
        <v>112020</v>
      </c>
    </row>
    <row r="296" spans="1:24" x14ac:dyDescent="0.35">
      <c r="A296" s="56">
        <v>44316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v>-205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2"/>
        <v>122019</v>
      </c>
      <c r="W296" s="79" t="str">
        <f t="shared" si="13"/>
        <v>Acima de 120 dias</v>
      </c>
      <c r="X296" s="80" t="str">
        <f t="shared" si="14"/>
        <v>112020</v>
      </c>
    </row>
    <row r="297" spans="1:24" x14ac:dyDescent="0.35">
      <c r="A297" s="56">
        <v>44316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v>-448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2"/>
        <v>12020</v>
      </c>
      <c r="W297" s="79" t="str">
        <f t="shared" si="13"/>
        <v>Acima de 120 dias</v>
      </c>
      <c r="X297" s="80" t="str">
        <f t="shared" si="14"/>
        <v>22020</v>
      </c>
    </row>
    <row r="298" spans="1:24" x14ac:dyDescent="0.35">
      <c r="A298" s="56">
        <v>44316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v>-266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2"/>
        <v>12020</v>
      </c>
      <c r="W298" s="79" t="str">
        <f t="shared" si="13"/>
        <v>Acima de 120 dias</v>
      </c>
      <c r="X298" s="80" t="str">
        <f t="shared" si="14"/>
        <v>82020</v>
      </c>
    </row>
    <row r="299" spans="1:24" x14ac:dyDescent="0.35">
      <c r="A299" s="56">
        <v>44316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v>-358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2"/>
        <v>22020</v>
      </c>
      <c r="W299" s="79" t="str">
        <f t="shared" si="13"/>
        <v>Acima de 120 dias</v>
      </c>
      <c r="X299" s="80" t="str">
        <f t="shared" si="14"/>
        <v>72020</v>
      </c>
    </row>
    <row r="300" spans="1:24" x14ac:dyDescent="0.35">
      <c r="A300" s="56">
        <v>44316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v>-327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2"/>
        <v>22020</v>
      </c>
      <c r="W300" s="79" t="str">
        <f t="shared" si="13"/>
        <v>Acima de 120 dias</v>
      </c>
      <c r="X300" s="80" t="str">
        <f t="shared" si="14"/>
        <v>72020</v>
      </c>
    </row>
    <row r="301" spans="1:24" x14ac:dyDescent="0.35">
      <c r="A301" s="56">
        <v>44316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v>-266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2"/>
        <v>122019</v>
      </c>
      <c r="W301" s="79" t="str">
        <f t="shared" si="13"/>
        <v>Acima de 120 dias</v>
      </c>
      <c r="X301" s="80" t="str">
        <f t="shared" si="14"/>
        <v>82020</v>
      </c>
    </row>
    <row r="302" spans="1:24" x14ac:dyDescent="0.35">
      <c r="A302" s="56">
        <v>44316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v>-174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2"/>
        <v>12020</v>
      </c>
      <c r="W302" s="79" t="str">
        <f t="shared" si="13"/>
        <v>Acima de 120 dias</v>
      </c>
      <c r="X302" s="80" t="str">
        <f t="shared" si="14"/>
        <v>122020</v>
      </c>
    </row>
    <row r="303" spans="1:24" x14ac:dyDescent="0.35">
      <c r="A303" s="56">
        <v>44316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v>-235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2"/>
        <v>22020</v>
      </c>
      <c r="W303" s="79" t="str">
        <f t="shared" si="13"/>
        <v>Acima de 120 dias</v>
      </c>
      <c r="X303" s="80" t="str">
        <f t="shared" si="14"/>
        <v>102020</v>
      </c>
    </row>
    <row r="304" spans="1:24" x14ac:dyDescent="0.35">
      <c r="A304" s="56">
        <v>44316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v>-327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2"/>
        <v>22020</v>
      </c>
      <c r="W304" s="79" t="str">
        <f t="shared" si="13"/>
        <v>Acima de 120 dias</v>
      </c>
      <c r="X304" s="80" t="str">
        <f t="shared" si="14"/>
        <v>72020</v>
      </c>
    </row>
    <row r="305" spans="1:24" x14ac:dyDescent="0.35">
      <c r="A305" s="56">
        <v>44316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v>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2"/>
        <v>22020</v>
      </c>
      <c r="W305" s="79" t="str">
        <f t="shared" si="13"/>
        <v>1 a 30 dias</v>
      </c>
      <c r="X305" s="80" t="str">
        <f t="shared" si="14"/>
        <v>52021</v>
      </c>
    </row>
    <row r="306" spans="1:24" x14ac:dyDescent="0.35">
      <c r="A306" s="56">
        <v>44316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v>-297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2"/>
        <v>12020</v>
      </c>
      <c r="W306" s="79" t="str">
        <f t="shared" si="13"/>
        <v>Acima de 120 dias</v>
      </c>
      <c r="X306" s="80" t="str">
        <f t="shared" si="14"/>
        <v>92020</v>
      </c>
    </row>
    <row r="307" spans="1:24" x14ac:dyDescent="0.35">
      <c r="A307" s="56">
        <v>44316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v>-358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2"/>
        <v>32020</v>
      </c>
      <c r="W307" s="79" t="str">
        <f t="shared" si="13"/>
        <v>Acima de 120 dias</v>
      </c>
      <c r="X307" s="80" t="str">
        <f t="shared" si="14"/>
        <v>62020</v>
      </c>
    </row>
    <row r="308" spans="1:24" x14ac:dyDescent="0.35">
      <c r="A308" s="56">
        <v>44316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v>-297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2"/>
        <v>22020</v>
      </c>
      <c r="W308" s="79" t="str">
        <f t="shared" si="13"/>
        <v>Acima de 120 dias</v>
      </c>
      <c r="X308" s="80" t="str">
        <f t="shared" si="14"/>
        <v>82020</v>
      </c>
    </row>
    <row r="309" spans="1:24" x14ac:dyDescent="0.35">
      <c r="A309" s="56">
        <v>44316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v>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2"/>
        <v>122019</v>
      </c>
      <c r="W309" s="79" t="str">
        <f t="shared" si="13"/>
        <v>1 a 30 dias</v>
      </c>
      <c r="X309" s="80" t="str">
        <f t="shared" si="14"/>
        <v>52021</v>
      </c>
    </row>
    <row r="310" spans="1:24" x14ac:dyDescent="0.35">
      <c r="A310" s="56">
        <v>44316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v>-54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2"/>
        <v>122019</v>
      </c>
      <c r="W310" s="79" t="str">
        <f t="shared" si="13"/>
        <v>31 a 60 dias</v>
      </c>
      <c r="X310" s="80" t="str">
        <f t="shared" si="14"/>
        <v>32021</v>
      </c>
    </row>
    <row r="311" spans="1:24" x14ac:dyDescent="0.35">
      <c r="A311" s="56">
        <v>44316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v>-297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2"/>
        <v>22020</v>
      </c>
      <c r="W311" s="79" t="str">
        <f t="shared" si="13"/>
        <v>Acima de 120 dias</v>
      </c>
      <c r="X311" s="80" t="str">
        <f t="shared" si="14"/>
        <v>72020</v>
      </c>
    </row>
    <row r="312" spans="1:24" x14ac:dyDescent="0.35">
      <c r="A312" s="56">
        <v>44316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v>-235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2"/>
        <v>52020</v>
      </c>
      <c r="W312" s="79" t="str">
        <f t="shared" si="13"/>
        <v>Acima de 120 dias</v>
      </c>
      <c r="X312" s="80" t="str">
        <f t="shared" si="14"/>
        <v>102020</v>
      </c>
    </row>
    <row r="313" spans="1:24" x14ac:dyDescent="0.35">
      <c r="A313" s="56">
        <v>44316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v>-113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2"/>
        <v>72020</v>
      </c>
      <c r="W313" s="79" t="str">
        <f t="shared" si="13"/>
        <v>91 a 120 dias</v>
      </c>
      <c r="X313" s="80" t="str">
        <f t="shared" si="14"/>
        <v>12021</v>
      </c>
    </row>
    <row r="314" spans="1:24" x14ac:dyDescent="0.35">
      <c r="A314" s="56">
        <v>44316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v>-144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2"/>
        <v>62020</v>
      </c>
      <c r="W314" s="79" t="str">
        <f t="shared" si="13"/>
        <v>Acima de 120 dias</v>
      </c>
      <c r="X314" s="80" t="str">
        <f t="shared" si="14"/>
        <v>122020</v>
      </c>
    </row>
    <row r="315" spans="1:24" x14ac:dyDescent="0.35">
      <c r="A315" s="56">
        <v>44316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v>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2"/>
        <v>72020</v>
      </c>
      <c r="W315" s="79" t="str">
        <f t="shared" si="13"/>
        <v>1 a 30 dias</v>
      </c>
      <c r="X315" s="80" t="str">
        <f t="shared" si="14"/>
        <v>52021</v>
      </c>
    </row>
    <row r="316" spans="1:24" x14ac:dyDescent="0.35">
      <c r="A316" s="56">
        <v>44316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v>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2"/>
        <v>102020</v>
      </c>
      <c r="W316" s="79" t="str">
        <f t="shared" si="13"/>
        <v>1 a 30 dias</v>
      </c>
      <c r="X316" s="80" t="str">
        <f t="shared" si="14"/>
        <v>52021</v>
      </c>
    </row>
    <row r="317" spans="1:24" x14ac:dyDescent="0.35">
      <c r="A317" s="56">
        <v>44316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v>-235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2"/>
        <v>82020</v>
      </c>
      <c r="W317" s="79" t="str">
        <f t="shared" si="13"/>
        <v>Acima de 120 dias</v>
      </c>
      <c r="X317" s="80" t="str">
        <f t="shared" si="14"/>
        <v>102020</v>
      </c>
    </row>
    <row r="318" spans="1:24" x14ac:dyDescent="0.35">
      <c r="A318" s="56">
        <v>44316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v>-23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2"/>
        <v>82020</v>
      </c>
      <c r="W318" s="79" t="str">
        <f t="shared" si="13"/>
        <v>1 a 30 dias</v>
      </c>
      <c r="X318" s="80" t="str">
        <f t="shared" si="14"/>
        <v>42021</v>
      </c>
    </row>
    <row r="319" spans="1:24" x14ac:dyDescent="0.35">
      <c r="A319" s="56">
        <v>44316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v>-82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2"/>
        <v>92020</v>
      </c>
      <c r="W319" s="79" t="str">
        <f t="shared" si="13"/>
        <v>61 a 90 dias</v>
      </c>
      <c r="X319" s="80" t="str">
        <f t="shared" si="14"/>
        <v>22021</v>
      </c>
    </row>
    <row r="320" spans="1:24" x14ac:dyDescent="0.35">
      <c r="A320" s="56">
        <v>44316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v>-327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2"/>
        <v>42020</v>
      </c>
      <c r="W320" s="79" t="str">
        <f t="shared" si="13"/>
        <v>Acima de 120 dias</v>
      </c>
      <c r="X320" s="80" t="str">
        <f t="shared" si="14"/>
        <v>72020</v>
      </c>
    </row>
    <row r="321" spans="1:24" x14ac:dyDescent="0.35">
      <c r="A321" s="56">
        <v>44316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v>-266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2"/>
        <v>72020</v>
      </c>
      <c r="W321" s="79" t="str">
        <f t="shared" si="13"/>
        <v>Acima de 120 dias</v>
      </c>
      <c r="X321" s="80" t="str">
        <f t="shared" si="14"/>
        <v>92020</v>
      </c>
    </row>
    <row r="322" spans="1:24" x14ac:dyDescent="0.35">
      <c r="A322" s="56">
        <v>44316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v>-82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15">MONTH(D322)&amp;YEAR(D322)</f>
        <v>52020</v>
      </c>
      <c r="W322" s="79" t="str">
        <f t="shared" ref="W322:W385" si="16">_xlfn.IFS(G322&lt;-120,"Acima de 120 dias",G322&lt;=-90,"91 a 120 dias",G322&lt;=-61,"61 a 90 dias",G322&lt;=-31,"31 a 60 dias",G322&gt;=-30,"1 a 30 dias")</f>
        <v>61 a 90 dias</v>
      </c>
      <c r="X322" s="80" t="str">
        <f t="shared" si="14"/>
        <v>22021</v>
      </c>
    </row>
    <row r="323" spans="1:24" x14ac:dyDescent="0.35">
      <c r="A323" s="56">
        <v>44316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v>-144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15"/>
        <v>62020</v>
      </c>
      <c r="W323" s="79" t="str">
        <f t="shared" si="16"/>
        <v>Acima de 120 dias</v>
      </c>
      <c r="X323" s="80" t="str">
        <f t="shared" ref="X323:X386" si="17">MONTH(U323)&amp;YEAR(U323)</f>
        <v>122020</v>
      </c>
    </row>
    <row r="324" spans="1:24" x14ac:dyDescent="0.35">
      <c r="A324" s="56">
        <v>44316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v>-266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15"/>
        <v>72020</v>
      </c>
      <c r="W324" s="79" t="str">
        <f t="shared" si="16"/>
        <v>Acima de 120 dias</v>
      </c>
      <c r="X324" s="80" t="str">
        <f t="shared" si="17"/>
        <v>82020</v>
      </c>
    </row>
    <row r="325" spans="1:24" x14ac:dyDescent="0.35">
      <c r="A325" s="56">
        <v>44316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v>-235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15"/>
        <v>82020</v>
      </c>
      <c r="W325" s="79" t="str">
        <f t="shared" si="16"/>
        <v>Acima de 120 dias</v>
      </c>
      <c r="X325" s="80" t="str">
        <f t="shared" si="17"/>
        <v>102020</v>
      </c>
    </row>
    <row r="326" spans="1:24" x14ac:dyDescent="0.35">
      <c r="A326" s="56">
        <v>44316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v>-174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15"/>
        <v>92020</v>
      </c>
      <c r="W326" s="79" t="str">
        <f t="shared" si="16"/>
        <v>Acima de 120 dias</v>
      </c>
      <c r="X326" s="80" t="str">
        <f t="shared" si="17"/>
        <v>112020</v>
      </c>
    </row>
    <row r="327" spans="1:24" x14ac:dyDescent="0.35">
      <c r="A327" s="56">
        <v>44316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v>-82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15"/>
        <v>102020</v>
      </c>
      <c r="W327" s="79" t="str">
        <f t="shared" si="16"/>
        <v>61 a 90 dias</v>
      </c>
      <c r="X327" s="80" t="str">
        <f t="shared" si="17"/>
        <v>22021</v>
      </c>
    </row>
    <row r="328" spans="1:24" x14ac:dyDescent="0.35">
      <c r="A328" s="56">
        <v>44316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v>-54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15"/>
        <v>32020</v>
      </c>
      <c r="W328" s="79" t="str">
        <f t="shared" si="16"/>
        <v>31 a 60 dias</v>
      </c>
      <c r="X328" s="80" t="str">
        <f t="shared" si="17"/>
        <v>32021</v>
      </c>
    </row>
    <row r="329" spans="1:24" x14ac:dyDescent="0.35">
      <c r="A329" s="56">
        <v>44316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v>-54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15"/>
        <v>82020</v>
      </c>
      <c r="W329" s="79" t="str">
        <f t="shared" si="16"/>
        <v>31 a 60 dias</v>
      </c>
      <c r="X329" s="80" t="str">
        <f t="shared" si="17"/>
        <v>42021</v>
      </c>
    </row>
    <row r="330" spans="1:24" x14ac:dyDescent="0.35">
      <c r="A330" s="56">
        <v>44316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v>-82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15"/>
        <v>52020</v>
      </c>
      <c r="W330" s="79" t="str">
        <f t="shared" si="16"/>
        <v>61 a 90 dias</v>
      </c>
      <c r="X330" s="80" t="str">
        <f t="shared" si="17"/>
        <v>42021</v>
      </c>
    </row>
    <row r="331" spans="1:24" x14ac:dyDescent="0.35">
      <c r="A331" s="56">
        <v>44316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v>-144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15"/>
        <v>52020</v>
      </c>
      <c r="W331" s="79" t="str">
        <f t="shared" si="16"/>
        <v>Acima de 120 dias</v>
      </c>
      <c r="X331" s="80" t="str">
        <f t="shared" si="17"/>
        <v>12021</v>
      </c>
    </row>
    <row r="332" spans="1:24" x14ac:dyDescent="0.35">
      <c r="A332" s="56">
        <v>44316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v>-54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15"/>
        <v>72020</v>
      </c>
      <c r="W332" s="79" t="str">
        <f t="shared" si="16"/>
        <v>31 a 60 dias</v>
      </c>
      <c r="X332" s="80" t="str">
        <f t="shared" si="17"/>
        <v>42021</v>
      </c>
    </row>
    <row r="333" spans="1:24" x14ac:dyDescent="0.35">
      <c r="A333" s="56">
        <v>44316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v>-23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15"/>
        <v>72020</v>
      </c>
      <c r="W333" s="79" t="str">
        <f t="shared" si="16"/>
        <v>1 a 30 dias</v>
      </c>
      <c r="X333" s="80" t="str">
        <f t="shared" si="17"/>
        <v>42021</v>
      </c>
    </row>
    <row r="334" spans="1:24" x14ac:dyDescent="0.35">
      <c r="A334" s="56">
        <v>44316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v>-266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15"/>
        <v>72020</v>
      </c>
      <c r="W334" s="79" t="str">
        <f t="shared" si="16"/>
        <v>Acima de 120 dias</v>
      </c>
      <c r="X334" s="80" t="str">
        <f t="shared" si="17"/>
        <v>92020</v>
      </c>
    </row>
    <row r="335" spans="1:24" x14ac:dyDescent="0.35">
      <c r="A335" s="56">
        <v>44316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v>-54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15"/>
        <v>72020</v>
      </c>
      <c r="W335" s="79" t="str">
        <f t="shared" si="16"/>
        <v>31 a 60 dias</v>
      </c>
      <c r="X335" s="80" t="str">
        <f t="shared" si="17"/>
        <v>42021</v>
      </c>
    </row>
    <row r="336" spans="1:24" x14ac:dyDescent="0.35">
      <c r="A336" s="56">
        <v>44316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v>-82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15"/>
        <v>82020</v>
      </c>
      <c r="W336" s="79" t="str">
        <f t="shared" si="16"/>
        <v>61 a 90 dias</v>
      </c>
      <c r="X336" s="80" t="str">
        <f t="shared" si="17"/>
        <v>22021</v>
      </c>
    </row>
    <row r="337" spans="1:24" x14ac:dyDescent="0.35">
      <c r="A337" s="56">
        <v>44316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v>-82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15"/>
        <v>102020</v>
      </c>
      <c r="W337" s="79" t="str">
        <f t="shared" si="16"/>
        <v>61 a 90 dias</v>
      </c>
      <c r="X337" s="80" t="str">
        <f t="shared" si="17"/>
        <v>22021</v>
      </c>
    </row>
    <row r="338" spans="1:24" x14ac:dyDescent="0.35">
      <c r="A338" s="56">
        <v>44316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v>-144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15"/>
        <v>52020</v>
      </c>
      <c r="W338" s="79" t="str">
        <f t="shared" si="16"/>
        <v>Acima de 120 dias</v>
      </c>
      <c r="X338" s="80" t="str">
        <f t="shared" si="17"/>
        <v>42021</v>
      </c>
    </row>
    <row r="339" spans="1:24" x14ac:dyDescent="0.35">
      <c r="A339" s="56">
        <v>44316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v>-235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15"/>
        <v>62020</v>
      </c>
      <c r="W339" s="79" t="str">
        <f t="shared" si="16"/>
        <v>Acima de 120 dias</v>
      </c>
      <c r="X339" s="80" t="str">
        <f t="shared" si="17"/>
        <v>102020</v>
      </c>
    </row>
    <row r="340" spans="1:24" x14ac:dyDescent="0.35">
      <c r="A340" s="56">
        <v>44316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v>-82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15"/>
        <v>92020</v>
      </c>
      <c r="W340" s="79" t="str">
        <f t="shared" si="16"/>
        <v>61 a 90 dias</v>
      </c>
      <c r="X340" s="80" t="str">
        <f t="shared" si="17"/>
        <v>22021</v>
      </c>
    </row>
    <row r="341" spans="1:24" x14ac:dyDescent="0.35">
      <c r="A341" s="56">
        <v>44316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v>-54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15"/>
        <v>82020</v>
      </c>
      <c r="W341" s="79" t="str">
        <f t="shared" si="16"/>
        <v>31 a 60 dias</v>
      </c>
      <c r="X341" s="80" t="str">
        <f t="shared" si="17"/>
        <v>42021</v>
      </c>
    </row>
    <row r="342" spans="1:24" x14ac:dyDescent="0.35">
      <c r="A342" s="56">
        <v>44316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v>-144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15"/>
        <v>82020</v>
      </c>
      <c r="W342" s="79" t="str">
        <f t="shared" si="16"/>
        <v>Acima de 120 dias</v>
      </c>
      <c r="X342" s="80" t="str">
        <f t="shared" si="17"/>
        <v>122020</v>
      </c>
    </row>
    <row r="343" spans="1:24" x14ac:dyDescent="0.35">
      <c r="A343" s="56">
        <v>44316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v>-82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15"/>
        <v>82020</v>
      </c>
      <c r="W343" s="79" t="str">
        <f t="shared" si="16"/>
        <v>61 a 90 dias</v>
      </c>
      <c r="X343" s="80" t="str">
        <f t="shared" si="17"/>
        <v>22021</v>
      </c>
    </row>
    <row r="344" spans="1:24" x14ac:dyDescent="0.35">
      <c r="A344" s="56">
        <v>44316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v>-54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15"/>
        <v>92020</v>
      </c>
      <c r="W344" s="79" t="str">
        <f t="shared" si="16"/>
        <v>31 a 60 dias</v>
      </c>
      <c r="X344" s="80" t="str">
        <f t="shared" si="17"/>
        <v>42021</v>
      </c>
    </row>
    <row r="345" spans="1:24" x14ac:dyDescent="0.35">
      <c r="A345" s="56">
        <v>44316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v>-235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15"/>
        <v>82020</v>
      </c>
      <c r="W345" s="79" t="str">
        <f t="shared" si="16"/>
        <v>Acima de 120 dias</v>
      </c>
      <c r="X345" s="80" t="str">
        <f t="shared" si="17"/>
        <v>102020</v>
      </c>
    </row>
    <row r="346" spans="1:24" x14ac:dyDescent="0.35">
      <c r="A346" s="56">
        <v>44316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v>-54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15"/>
        <v>72020</v>
      </c>
      <c r="W346" s="79" t="str">
        <f t="shared" si="16"/>
        <v>31 a 60 dias</v>
      </c>
      <c r="X346" s="80" t="str">
        <f t="shared" si="17"/>
        <v>42021</v>
      </c>
    </row>
    <row r="347" spans="1:24" x14ac:dyDescent="0.35">
      <c r="A347" s="56">
        <v>44316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v>-235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15"/>
        <v>72020</v>
      </c>
      <c r="W347" s="79" t="str">
        <f t="shared" si="16"/>
        <v>Acima de 120 dias</v>
      </c>
      <c r="X347" s="80" t="str">
        <f t="shared" si="17"/>
        <v>102020</v>
      </c>
    </row>
    <row r="348" spans="1:24" x14ac:dyDescent="0.35">
      <c r="A348" s="56">
        <v>44316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v>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15"/>
        <v>82020</v>
      </c>
      <c r="W348" s="79" t="str">
        <f t="shared" si="16"/>
        <v>1 a 30 dias</v>
      </c>
      <c r="X348" s="80" t="str">
        <f t="shared" si="17"/>
        <v>52021</v>
      </c>
    </row>
    <row r="349" spans="1:24" x14ac:dyDescent="0.35">
      <c r="A349" s="56">
        <v>44316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v>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15"/>
        <v>72020</v>
      </c>
      <c r="W349" s="79" t="str">
        <f t="shared" si="16"/>
        <v>1 a 30 dias</v>
      </c>
      <c r="X349" s="80" t="str">
        <f t="shared" si="17"/>
        <v>52021</v>
      </c>
    </row>
    <row r="350" spans="1:24" x14ac:dyDescent="0.35">
      <c r="A350" s="56">
        <v>44316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v>-54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15"/>
        <v>92020</v>
      </c>
      <c r="W350" s="79" t="str">
        <f t="shared" si="16"/>
        <v>31 a 60 dias</v>
      </c>
      <c r="X350" s="80" t="str">
        <f t="shared" si="17"/>
        <v>32021</v>
      </c>
    </row>
    <row r="351" spans="1:24" x14ac:dyDescent="0.35">
      <c r="A351" s="56">
        <v>44316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v>-235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15"/>
        <v>72020</v>
      </c>
      <c r="W351" s="79" t="str">
        <f t="shared" si="16"/>
        <v>Acima de 120 dias</v>
      </c>
      <c r="X351" s="80" t="str">
        <f t="shared" si="17"/>
        <v>92020</v>
      </c>
    </row>
    <row r="352" spans="1:24" x14ac:dyDescent="0.35">
      <c r="A352" s="56">
        <v>44316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v>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15"/>
        <v>72020</v>
      </c>
      <c r="W352" s="79" t="str">
        <f t="shared" si="16"/>
        <v>1 a 30 dias</v>
      </c>
      <c r="X352" s="80" t="str">
        <f t="shared" si="17"/>
        <v>52021</v>
      </c>
    </row>
    <row r="353" spans="1:24" x14ac:dyDescent="0.35">
      <c r="A353" s="56">
        <v>44316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v>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15"/>
        <v>102020</v>
      </c>
      <c r="W353" s="79" t="str">
        <f t="shared" si="16"/>
        <v>1 a 30 dias</v>
      </c>
      <c r="X353" s="80" t="str">
        <f t="shared" si="17"/>
        <v>52021</v>
      </c>
    </row>
    <row r="354" spans="1:24" x14ac:dyDescent="0.35">
      <c r="A354" s="56">
        <v>44316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v>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15"/>
        <v>102020</v>
      </c>
      <c r="W354" s="79" t="str">
        <f t="shared" si="16"/>
        <v>1 a 30 dias</v>
      </c>
      <c r="X354" s="80" t="str">
        <f t="shared" si="17"/>
        <v>52021</v>
      </c>
    </row>
    <row r="355" spans="1:24" x14ac:dyDescent="0.35">
      <c r="A355" s="56">
        <v>44316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v>-54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15"/>
        <v>102020</v>
      </c>
      <c r="W355" s="79" t="str">
        <f t="shared" si="16"/>
        <v>31 a 60 dias</v>
      </c>
      <c r="X355" s="80" t="str">
        <f t="shared" si="17"/>
        <v>42021</v>
      </c>
    </row>
    <row r="356" spans="1:24" x14ac:dyDescent="0.35">
      <c r="A356" s="56">
        <v>44316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v>0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15"/>
        <v>52020</v>
      </c>
      <c r="W356" s="79" t="str">
        <f t="shared" si="16"/>
        <v>1 a 30 dias</v>
      </c>
      <c r="X356" s="80" t="str">
        <f t="shared" si="17"/>
        <v>52021</v>
      </c>
    </row>
    <row r="357" spans="1:24" x14ac:dyDescent="0.35">
      <c r="A357" s="56">
        <v>44316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v>-23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15"/>
        <v>82020</v>
      </c>
      <c r="W357" s="79" t="str">
        <f t="shared" si="16"/>
        <v>1 a 30 dias</v>
      </c>
      <c r="X357" s="80" t="str">
        <f t="shared" si="17"/>
        <v>42021</v>
      </c>
    </row>
    <row r="358" spans="1:24" x14ac:dyDescent="0.35">
      <c r="A358" s="56">
        <v>44316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v>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15"/>
        <v>82020</v>
      </c>
      <c r="W358" s="79" t="str">
        <f t="shared" si="16"/>
        <v>1 a 30 dias</v>
      </c>
      <c r="X358" s="80" t="str">
        <f t="shared" si="17"/>
        <v>52021</v>
      </c>
    </row>
    <row r="359" spans="1:24" x14ac:dyDescent="0.35">
      <c r="A359" s="56">
        <v>44316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v>-174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15"/>
        <v>92020</v>
      </c>
      <c r="W359" s="79" t="str">
        <f t="shared" si="16"/>
        <v>Acima de 120 dias</v>
      </c>
      <c r="X359" s="80" t="str">
        <f t="shared" si="17"/>
        <v>112020</v>
      </c>
    </row>
    <row r="360" spans="1:24" x14ac:dyDescent="0.35">
      <c r="A360" s="56">
        <v>44316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v>-144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15"/>
        <v>82020</v>
      </c>
      <c r="W360" s="79" t="str">
        <f t="shared" si="16"/>
        <v>Acima de 120 dias</v>
      </c>
      <c r="X360" s="80" t="str">
        <f t="shared" si="17"/>
        <v>122020</v>
      </c>
    </row>
    <row r="361" spans="1:24" x14ac:dyDescent="0.35">
      <c r="A361" s="56">
        <v>44316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v>-82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15"/>
        <v>92020</v>
      </c>
      <c r="W361" s="79" t="str">
        <f t="shared" si="16"/>
        <v>61 a 90 dias</v>
      </c>
      <c r="X361" s="80" t="str">
        <f t="shared" si="17"/>
        <v>32021</v>
      </c>
    </row>
    <row r="362" spans="1:24" x14ac:dyDescent="0.35">
      <c r="A362" s="56">
        <v>44316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v>-297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15"/>
        <v>32020</v>
      </c>
      <c r="W362" s="79" t="str">
        <f t="shared" si="16"/>
        <v>Acima de 120 dias</v>
      </c>
      <c r="X362" s="80" t="str">
        <f t="shared" si="17"/>
        <v>82020</v>
      </c>
    </row>
    <row r="363" spans="1:24" x14ac:dyDescent="0.35">
      <c r="A363" s="56">
        <v>44316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v>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15"/>
        <v>32020</v>
      </c>
      <c r="W363" s="79" t="str">
        <f t="shared" si="16"/>
        <v>1 a 30 dias</v>
      </c>
      <c r="X363" s="80" t="str">
        <f t="shared" si="17"/>
        <v>52021</v>
      </c>
    </row>
    <row r="364" spans="1:24" x14ac:dyDescent="0.35">
      <c r="A364" s="56">
        <v>44316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v>-266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15"/>
        <v>42020</v>
      </c>
      <c r="W364" s="79" t="str">
        <f t="shared" si="16"/>
        <v>Acima de 120 dias</v>
      </c>
      <c r="X364" s="80" t="str">
        <f t="shared" si="17"/>
        <v>82020</v>
      </c>
    </row>
    <row r="365" spans="1:24" x14ac:dyDescent="0.35">
      <c r="A365" s="56">
        <v>44316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v>-82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15"/>
        <v>42020</v>
      </c>
      <c r="W365" s="79" t="str">
        <f t="shared" si="16"/>
        <v>61 a 90 dias</v>
      </c>
      <c r="X365" s="80" t="str">
        <f t="shared" si="17"/>
        <v>22021</v>
      </c>
    </row>
    <row r="366" spans="1:24" x14ac:dyDescent="0.35">
      <c r="A366" s="56">
        <v>44316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v>-205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15"/>
        <v>52020</v>
      </c>
      <c r="W366" s="79" t="str">
        <f t="shared" si="16"/>
        <v>Acima de 120 dias</v>
      </c>
      <c r="X366" s="80" t="str">
        <f t="shared" si="17"/>
        <v>102020</v>
      </c>
    </row>
    <row r="367" spans="1:24" x14ac:dyDescent="0.35">
      <c r="A367" s="56">
        <v>44316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v>-235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15"/>
        <v>52020</v>
      </c>
      <c r="W367" s="79" t="str">
        <f t="shared" si="16"/>
        <v>Acima de 120 dias</v>
      </c>
      <c r="X367" s="80" t="str">
        <f t="shared" si="17"/>
        <v>102020</v>
      </c>
    </row>
    <row r="368" spans="1:24" x14ac:dyDescent="0.35">
      <c r="A368" s="56">
        <v>44316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v>-54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15"/>
        <v>102020</v>
      </c>
      <c r="W368" s="79" t="str">
        <f t="shared" si="16"/>
        <v>31 a 60 dias</v>
      </c>
      <c r="X368" s="80" t="str">
        <f t="shared" si="17"/>
        <v>42021</v>
      </c>
    </row>
    <row r="369" spans="1:24" x14ac:dyDescent="0.35">
      <c r="A369" s="56">
        <v>44316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v>-144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15"/>
        <v>82020</v>
      </c>
      <c r="W369" s="79" t="str">
        <f t="shared" si="16"/>
        <v>Acima de 120 dias</v>
      </c>
      <c r="X369" s="80" t="str">
        <f t="shared" si="17"/>
        <v>122020</v>
      </c>
    </row>
    <row r="370" spans="1:24" x14ac:dyDescent="0.35">
      <c r="A370" s="56">
        <v>44316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v>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15"/>
        <v>82020</v>
      </c>
      <c r="W370" s="79" t="str">
        <f t="shared" si="16"/>
        <v>1 a 30 dias</v>
      </c>
      <c r="X370" s="80" t="str">
        <f t="shared" si="17"/>
        <v>52021</v>
      </c>
    </row>
    <row r="371" spans="1:24" x14ac:dyDescent="0.35">
      <c r="A371" s="56">
        <v>44316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v>-113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15"/>
        <v>92020</v>
      </c>
      <c r="W371" s="79" t="str">
        <f t="shared" si="16"/>
        <v>91 a 120 dias</v>
      </c>
      <c r="X371" s="80" t="str">
        <f t="shared" si="17"/>
        <v>12021</v>
      </c>
    </row>
    <row r="372" spans="1:24" x14ac:dyDescent="0.35">
      <c r="A372" s="56">
        <v>44316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v>-82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15"/>
        <v>82020</v>
      </c>
      <c r="W372" s="79" t="str">
        <f t="shared" si="16"/>
        <v>61 a 90 dias</v>
      </c>
      <c r="X372" s="80" t="str">
        <f t="shared" si="17"/>
        <v>22021</v>
      </c>
    </row>
    <row r="373" spans="1:24" x14ac:dyDescent="0.35">
      <c r="A373" s="56">
        <v>44316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v>-205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15"/>
        <v>82020</v>
      </c>
      <c r="W373" s="79" t="str">
        <f t="shared" si="16"/>
        <v>Acima de 120 dias</v>
      </c>
      <c r="X373" s="80" t="str">
        <f t="shared" si="17"/>
        <v>102020</v>
      </c>
    </row>
    <row r="374" spans="1:24" x14ac:dyDescent="0.35">
      <c r="A374" s="56">
        <v>44316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v>-113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15"/>
        <v>102020</v>
      </c>
      <c r="W374" s="79" t="str">
        <f t="shared" si="16"/>
        <v>91 a 120 dias</v>
      </c>
      <c r="X374" s="80" t="str">
        <f t="shared" si="17"/>
        <v>12021</v>
      </c>
    </row>
    <row r="375" spans="1:24" x14ac:dyDescent="0.35">
      <c r="A375" s="56">
        <v>44316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v>-23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15"/>
        <v>42020</v>
      </c>
      <c r="W375" s="79" t="str">
        <f t="shared" si="16"/>
        <v>1 a 30 dias</v>
      </c>
      <c r="X375" s="80" t="str">
        <f t="shared" si="17"/>
        <v>42021</v>
      </c>
    </row>
    <row r="376" spans="1:24" x14ac:dyDescent="0.35">
      <c r="A376" s="56">
        <v>44316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v>-113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15"/>
        <v>92020</v>
      </c>
      <c r="W376" s="79" t="str">
        <f t="shared" si="16"/>
        <v>91 a 120 dias</v>
      </c>
      <c r="X376" s="80" t="str">
        <f t="shared" si="17"/>
        <v>12021</v>
      </c>
    </row>
    <row r="377" spans="1:24" x14ac:dyDescent="0.35">
      <c r="A377" s="56">
        <v>44316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v>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15"/>
        <v>52020</v>
      </c>
      <c r="W377" s="79" t="str">
        <f t="shared" si="16"/>
        <v>1 a 30 dias</v>
      </c>
      <c r="X377" s="80" t="str">
        <f t="shared" si="17"/>
        <v>52021</v>
      </c>
    </row>
    <row r="378" spans="1:24" x14ac:dyDescent="0.35">
      <c r="A378" s="56">
        <v>44316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v>-144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15"/>
        <v>82020</v>
      </c>
      <c r="W378" s="79" t="str">
        <f t="shared" si="16"/>
        <v>Acima de 120 dias</v>
      </c>
      <c r="X378" s="80" t="str">
        <f t="shared" si="17"/>
        <v>122020</v>
      </c>
    </row>
    <row r="379" spans="1:24" x14ac:dyDescent="0.35">
      <c r="A379" s="56">
        <v>44316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v>-266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15"/>
        <v>72020</v>
      </c>
      <c r="W379" s="79" t="str">
        <f t="shared" si="16"/>
        <v>Acima de 120 dias</v>
      </c>
      <c r="X379" s="80" t="str">
        <f t="shared" si="17"/>
        <v>92020</v>
      </c>
    </row>
    <row r="380" spans="1:24" x14ac:dyDescent="0.35">
      <c r="A380" s="56">
        <v>44316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v>-23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15"/>
        <v>72020</v>
      </c>
      <c r="W380" s="79" t="str">
        <f t="shared" si="16"/>
        <v>1 a 30 dias</v>
      </c>
      <c r="X380" s="80" t="str">
        <f t="shared" si="17"/>
        <v>42021</v>
      </c>
    </row>
    <row r="381" spans="1:24" x14ac:dyDescent="0.35">
      <c r="A381" s="56">
        <v>44316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v>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15"/>
        <v>82020</v>
      </c>
      <c r="W381" s="79" t="str">
        <f t="shared" si="16"/>
        <v>1 a 30 dias</v>
      </c>
      <c r="X381" s="80" t="str">
        <f t="shared" si="17"/>
        <v>52021</v>
      </c>
    </row>
    <row r="382" spans="1:24" x14ac:dyDescent="0.35">
      <c r="A382" s="56">
        <v>44316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v>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15"/>
        <v>92020</v>
      </c>
      <c r="W382" s="79" t="str">
        <f t="shared" si="16"/>
        <v>1 a 30 dias</v>
      </c>
      <c r="X382" s="80" t="str">
        <f t="shared" si="17"/>
        <v>52021</v>
      </c>
    </row>
    <row r="383" spans="1:24" x14ac:dyDescent="0.35">
      <c r="A383" s="56">
        <v>44316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v>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15"/>
        <v>32020</v>
      </c>
      <c r="W383" s="79" t="str">
        <f t="shared" si="16"/>
        <v>1 a 30 dias</v>
      </c>
      <c r="X383" s="80" t="str">
        <f t="shared" si="17"/>
        <v>52021</v>
      </c>
    </row>
    <row r="384" spans="1:24" x14ac:dyDescent="0.35">
      <c r="A384" s="56">
        <v>44316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v>-54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15"/>
        <v>32020</v>
      </c>
      <c r="W384" s="79" t="str">
        <f t="shared" si="16"/>
        <v>31 a 60 dias</v>
      </c>
      <c r="X384" s="80" t="str">
        <f t="shared" si="17"/>
        <v>42021</v>
      </c>
    </row>
    <row r="385" spans="1:24" x14ac:dyDescent="0.35">
      <c r="A385" s="56">
        <v>44316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v>-205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15"/>
        <v>52020</v>
      </c>
      <c r="W385" s="79" t="str">
        <f t="shared" si="16"/>
        <v>Acima de 120 dias</v>
      </c>
      <c r="X385" s="80" t="str">
        <f t="shared" si="17"/>
        <v>102020</v>
      </c>
    </row>
    <row r="386" spans="1:24" x14ac:dyDescent="0.35">
      <c r="A386" s="56">
        <v>44316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v>-82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18">MONTH(D386)&amp;YEAR(D386)</f>
        <v>52020</v>
      </c>
      <c r="W386" s="79" t="str">
        <f t="shared" ref="W386:W449" si="19">_xlfn.IFS(G386&lt;-120,"Acima de 120 dias",G386&lt;=-90,"91 a 120 dias",G386&lt;=-61,"61 a 90 dias",G386&lt;=-31,"31 a 60 dias",G386&gt;=-30,"1 a 30 dias")</f>
        <v>61 a 90 dias</v>
      </c>
      <c r="X386" s="80" t="str">
        <f t="shared" si="17"/>
        <v>22021</v>
      </c>
    </row>
    <row r="387" spans="1:24" x14ac:dyDescent="0.35">
      <c r="A387" s="56">
        <v>44316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v>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18"/>
        <v>82020</v>
      </c>
      <c r="W387" s="79" t="str">
        <f t="shared" si="19"/>
        <v>1 a 30 dias</v>
      </c>
      <c r="X387" s="80" t="str">
        <f t="shared" ref="X387:X450" si="20">MONTH(U387)&amp;YEAR(U387)</f>
        <v>52021</v>
      </c>
    </row>
    <row r="388" spans="1:24" x14ac:dyDescent="0.35">
      <c r="A388" s="56">
        <v>44316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v>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18"/>
        <v>82020</v>
      </c>
      <c r="W388" s="79" t="str">
        <f t="shared" si="19"/>
        <v>1 a 30 dias</v>
      </c>
      <c r="X388" s="80" t="str">
        <f t="shared" si="20"/>
        <v>52021</v>
      </c>
    </row>
    <row r="389" spans="1:24" x14ac:dyDescent="0.35">
      <c r="A389" s="56">
        <v>44316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v>-174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18"/>
        <v>72020</v>
      </c>
      <c r="W389" s="79" t="str">
        <f t="shared" si="19"/>
        <v>Acima de 120 dias</v>
      </c>
      <c r="X389" s="80" t="str">
        <f t="shared" si="20"/>
        <v>112020</v>
      </c>
    </row>
    <row r="390" spans="1:24" x14ac:dyDescent="0.35">
      <c r="A390" s="56">
        <v>44316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v>-266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18"/>
        <v>72020</v>
      </c>
      <c r="W390" s="79" t="str">
        <f t="shared" si="19"/>
        <v>Acima de 120 dias</v>
      </c>
      <c r="X390" s="80" t="str">
        <f t="shared" si="20"/>
        <v>92020</v>
      </c>
    </row>
    <row r="391" spans="1:24" x14ac:dyDescent="0.35">
      <c r="A391" s="56">
        <v>44316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v>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18"/>
        <v>72020</v>
      </c>
      <c r="W391" s="79" t="str">
        <f t="shared" si="19"/>
        <v>1 a 30 dias</v>
      </c>
      <c r="X391" s="80" t="str">
        <f t="shared" si="20"/>
        <v>52021</v>
      </c>
    </row>
    <row r="392" spans="1:24" x14ac:dyDescent="0.35">
      <c r="A392" s="56">
        <v>44316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v>-54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18"/>
        <v>72020</v>
      </c>
      <c r="W392" s="79" t="str">
        <f t="shared" si="19"/>
        <v>31 a 60 dias</v>
      </c>
      <c r="X392" s="80" t="str">
        <f t="shared" si="20"/>
        <v>42021</v>
      </c>
    </row>
    <row r="393" spans="1:24" x14ac:dyDescent="0.35">
      <c r="A393" s="56">
        <v>44316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v>-54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18"/>
        <v>72020</v>
      </c>
      <c r="W393" s="79" t="str">
        <f t="shared" si="19"/>
        <v>31 a 60 dias</v>
      </c>
      <c r="X393" s="80" t="str">
        <f t="shared" si="20"/>
        <v>42021</v>
      </c>
    </row>
    <row r="394" spans="1:24" x14ac:dyDescent="0.35">
      <c r="A394" s="56">
        <v>44316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v>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18"/>
        <v>72020</v>
      </c>
      <c r="W394" s="79" t="str">
        <f t="shared" si="19"/>
        <v>1 a 30 dias</v>
      </c>
      <c r="X394" s="80" t="str">
        <f t="shared" si="20"/>
        <v>52021</v>
      </c>
    </row>
    <row r="395" spans="1:24" x14ac:dyDescent="0.35">
      <c r="A395" s="56">
        <v>44316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v>-205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18"/>
        <v>82020</v>
      </c>
      <c r="W395" s="79" t="str">
        <f t="shared" si="19"/>
        <v>Acima de 120 dias</v>
      </c>
      <c r="X395" s="80" t="str">
        <f t="shared" si="20"/>
        <v>102020</v>
      </c>
    </row>
    <row r="396" spans="1:24" x14ac:dyDescent="0.35">
      <c r="A396" s="56">
        <v>44316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v>-144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18"/>
        <v>82020</v>
      </c>
      <c r="W396" s="79" t="str">
        <f t="shared" si="19"/>
        <v>Acima de 120 dias</v>
      </c>
      <c r="X396" s="80" t="str">
        <f t="shared" si="20"/>
        <v>12021</v>
      </c>
    </row>
    <row r="397" spans="1:24" x14ac:dyDescent="0.35">
      <c r="A397" s="56">
        <v>44316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v>-144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18"/>
        <v>82020</v>
      </c>
      <c r="W397" s="79" t="str">
        <f t="shared" si="19"/>
        <v>Acima de 120 dias</v>
      </c>
      <c r="X397" s="80" t="str">
        <f t="shared" si="20"/>
        <v>22021</v>
      </c>
    </row>
    <row r="398" spans="1:24" x14ac:dyDescent="0.35">
      <c r="A398" s="56">
        <v>44316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v>-144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18"/>
        <v>62020</v>
      </c>
      <c r="W398" s="79" t="str">
        <f t="shared" si="19"/>
        <v>Acima de 120 dias</v>
      </c>
      <c r="X398" s="80" t="str">
        <f t="shared" si="20"/>
        <v>12021</v>
      </c>
    </row>
    <row r="399" spans="1:24" x14ac:dyDescent="0.35">
      <c r="A399" s="56">
        <v>44316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v>-235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18"/>
        <v>82020</v>
      </c>
      <c r="W399" s="79" t="str">
        <f t="shared" si="19"/>
        <v>Acima de 120 dias</v>
      </c>
      <c r="X399" s="80" t="str">
        <f t="shared" si="20"/>
        <v>102020</v>
      </c>
    </row>
    <row r="400" spans="1:24" x14ac:dyDescent="0.35">
      <c r="A400" s="56">
        <v>44316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v>-144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18"/>
        <v>82020</v>
      </c>
      <c r="W400" s="79" t="str">
        <f t="shared" si="19"/>
        <v>Acima de 120 dias</v>
      </c>
      <c r="X400" s="80" t="str">
        <f t="shared" si="20"/>
        <v>12021</v>
      </c>
    </row>
    <row r="401" spans="1:24" x14ac:dyDescent="0.35">
      <c r="A401" s="56">
        <v>44316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v>-205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18"/>
        <v>82020</v>
      </c>
      <c r="W401" s="79" t="str">
        <f t="shared" si="19"/>
        <v>Acima de 120 dias</v>
      </c>
      <c r="X401" s="80" t="str">
        <f t="shared" si="20"/>
        <v>102020</v>
      </c>
    </row>
    <row r="402" spans="1:24" x14ac:dyDescent="0.35">
      <c r="A402" s="56">
        <v>44316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v>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18"/>
        <v>92020</v>
      </c>
      <c r="W402" s="79" t="str">
        <f t="shared" si="19"/>
        <v>1 a 30 dias</v>
      </c>
      <c r="X402" s="80" t="str">
        <f t="shared" si="20"/>
        <v>52021</v>
      </c>
    </row>
    <row r="403" spans="1:24" x14ac:dyDescent="0.35">
      <c r="A403" s="56">
        <v>44316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v>-144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18"/>
        <v>92020</v>
      </c>
      <c r="W403" s="79" t="str">
        <f t="shared" si="19"/>
        <v>Acima de 120 dias</v>
      </c>
      <c r="X403" s="80" t="str">
        <f t="shared" si="20"/>
        <v>12021</v>
      </c>
    </row>
    <row r="404" spans="1:24" x14ac:dyDescent="0.35">
      <c r="A404" s="56">
        <v>44316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v>0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18"/>
        <v>92020</v>
      </c>
      <c r="W404" s="79" t="str">
        <f t="shared" si="19"/>
        <v>1 a 30 dias</v>
      </c>
      <c r="X404" s="80" t="str">
        <f t="shared" si="20"/>
        <v>52021</v>
      </c>
    </row>
    <row r="405" spans="1:24" x14ac:dyDescent="0.35">
      <c r="A405" s="56">
        <v>44316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v>-113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18"/>
        <v>32020</v>
      </c>
      <c r="W405" s="79" t="str">
        <f t="shared" si="19"/>
        <v>91 a 120 dias</v>
      </c>
      <c r="X405" s="80" t="str">
        <f t="shared" si="20"/>
        <v>12021</v>
      </c>
    </row>
    <row r="406" spans="1:24" x14ac:dyDescent="0.35">
      <c r="A406" s="56">
        <v>44316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v>-174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18"/>
        <v>32020</v>
      </c>
      <c r="W406" s="79" t="str">
        <f t="shared" si="19"/>
        <v>Acima de 120 dias</v>
      </c>
      <c r="X406" s="80" t="str">
        <f t="shared" si="20"/>
        <v>112020</v>
      </c>
    </row>
    <row r="407" spans="1:24" x14ac:dyDescent="0.35">
      <c r="A407" s="56">
        <v>44316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v>-174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18"/>
        <v>52020</v>
      </c>
      <c r="W407" s="79" t="str">
        <f t="shared" si="19"/>
        <v>Acima de 120 dias</v>
      </c>
      <c r="X407" s="80" t="str">
        <f t="shared" si="20"/>
        <v>112020</v>
      </c>
    </row>
    <row r="408" spans="1:24" x14ac:dyDescent="0.35">
      <c r="A408" s="56">
        <v>44316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v>-82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18"/>
        <v>62020</v>
      </c>
      <c r="W408" s="79" t="str">
        <f t="shared" si="19"/>
        <v>61 a 90 dias</v>
      </c>
      <c r="X408" s="80" t="str">
        <f t="shared" si="20"/>
        <v>22021</v>
      </c>
    </row>
    <row r="409" spans="1:24" x14ac:dyDescent="0.35">
      <c r="A409" s="56">
        <v>44316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v>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18"/>
        <v>52020</v>
      </c>
      <c r="W409" s="79" t="str">
        <f t="shared" si="19"/>
        <v>1 a 30 dias</v>
      </c>
      <c r="X409" s="80" t="str">
        <f t="shared" si="20"/>
        <v>52021</v>
      </c>
    </row>
    <row r="410" spans="1:24" x14ac:dyDescent="0.35">
      <c r="A410" s="56">
        <v>44316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v>-54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18"/>
        <v>72020</v>
      </c>
      <c r="W410" s="79" t="str">
        <f t="shared" si="19"/>
        <v>31 a 60 dias</v>
      </c>
      <c r="X410" s="80" t="str">
        <f t="shared" si="20"/>
        <v>42021</v>
      </c>
    </row>
    <row r="411" spans="1:24" x14ac:dyDescent="0.35">
      <c r="A411" s="56">
        <v>44316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v>-82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18"/>
        <v>72020</v>
      </c>
      <c r="W411" s="79" t="str">
        <f t="shared" si="19"/>
        <v>61 a 90 dias</v>
      </c>
      <c r="X411" s="80" t="str">
        <f t="shared" si="20"/>
        <v>32021</v>
      </c>
    </row>
    <row r="412" spans="1:24" x14ac:dyDescent="0.35">
      <c r="A412" s="56">
        <v>44316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v>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18"/>
        <v>82020</v>
      </c>
      <c r="W412" s="79" t="str">
        <f t="shared" si="19"/>
        <v>1 a 30 dias</v>
      </c>
      <c r="X412" s="80" t="str">
        <f t="shared" si="20"/>
        <v>52021</v>
      </c>
    </row>
    <row r="413" spans="1:24" x14ac:dyDescent="0.35">
      <c r="A413" s="56">
        <v>44316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v>-82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18"/>
        <v>82020</v>
      </c>
      <c r="W413" s="79" t="str">
        <f t="shared" si="19"/>
        <v>61 a 90 dias</v>
      </c>
      <c r="X413" s="80" t="str">
        <f t="shared" si="20"/>
        <v>22021</v>
      </c>
    </row>
    <row r="414" spans="1:24" x14ac:dyDescent="0.35">
      <c r="A414" s="56">
        <v>44316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v>-144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18"/>
        <v>92020</v>
      </c>
      <c r="W414" s="79" t="str">
        <f t="shared" si="19"/>
        <v>Acima de 120 dias</v>
      </c>
      <c r="X414" s="80" t="str">
        <f t="shared" si="20"/>
        <v>122020</v>
      </c>
    </row>
    <row r="415" spans="1:24" x14ac:dyDescent="0.35">
      <c r="A415" s="56">
        <v>44316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v>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18"/>
        <v>102020</v>
      </c>
      <c r="W415" s="79" t="str">
        <f t="shared" si="19"/>
        <v>1 a 30 dias</v>
      </c>
      <c r="X415" s="80" t="str">
        <f t="shared" si="20"/>
        <v>52021</v>
      </c>
    </row>
    <row r="416" spans="1:24" x14ac:dyDescent="0.35">
      <c r="A416" s="56">
        <v>44316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v>-82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18"/>
        <v>92020</v>
      </c>
      <c r="W416" s="79" t="str">
        <f t="shared" si="19"/>
        <v>61 a 90 dias</v>
      </c>
      <c r="X416" s="80" t="str">
        <f t="shared" si="20"/>
        <v>22021</v>
      </c>
    </row>
    <row r="417" spans="1:24" x14ac:dyDescent="0.35">
      <c r="A417" s="56">
        <v>44316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v>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18"/>
        <v>82020</v>
      </c>
      <c r="W417" s="79" t="str">
        <f t="shared" si="19"/>
        <v>1 a 30 dias</v>
      </c>
      <c r="X417" s="80" t="str">
        <f t="shared" si="20"/>
        <v>52021</v>
      </c>
    </row>
    <row r="418" spans="1:24" x14ac:dyDescent="0.35">
      <c r="A418" s="56">
        <v>44316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v>-144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18"/>
        <v>92020</v>
      </c>
      <c r="W418" s="79" t="str">
        <f t="shared" si="19"/>
        <v>Acima de 120 dias</v>
      </c>
      <c r="X418" s="80" t="str">
        <f t="shared" si="20"/>
        <v>12021</v>
      </c>
    </row>
    <row r="419" spans="1:24" x14ac:dyDescent="0.35">
      <c r="A419" s="56">
        <v>44316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v>-266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18"/>
        <v>32020</v>
      </c>
      <c r="W419" s="79" t="str">
        <f t="shared" si="19"/>
        <v>Acima de 120 dias</v>
      </c>
      <c r="X419" s="80" t="str">
        <f t="shared" si="20"/>
        <v>82020</v>
      </c>
    </row>
    <row r="420" spans="1:24" x14ac:dyDescent="0.35">
      <c r="A420" s="56">
        <v>44316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v>-235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18"/>
        <v>62020</v>
      </c>
      <c r="W420" s="79" t="str">
        <f t="shared" si="19"/>
        <v>Acima de 120 dias</v>
      </c>
      <c r="X420" s="80" t="str">
        <f t="shared" si="20"/>
        <v>92020</v>
      </c>
    </row>
    <row r="421" spans="1:24" x14ac:dyDescent="0.35">
      <c r="A421" s="56">
        <v>44316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v>-235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18"/>
        <v>62020</v>
      </c>
      <c r="W421" s="79" t="str">
        <f t="shared" si="19"/>
        <v>Acima de 120 dias</v>
      </c>
      <c r="X421" s="80" t="str">
        <f t="shared" si="20"/>
        <v>92020</v>
      </c>
    </row>
    <row r="422" spans="1:24" x14ac:dyDescent="0.35">
      <c r="A422" s="56">
        <v>44316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v>-82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18"/>
        <v>52020</v>
      </c>
      <c r="W422" s="79" t="str">
        <f t="shared" si="19"/>
        <v>61 a 90 dias</v>
      </c>
      <c r="X422" s="80" t="str">
        <f t="shared" si="20"/>
        <v>32021</v>
      </c>
    </row>
    <row r="423" spans="1:24" x14ac:dyDescent="0.35">
      <c r="A423" s="56">
        <v>44316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v>-266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18"/>
        <v>62020</v>
      </c>
      <c r="W423" s="79" t="str">
        <f t="shared" si="19"/>
        <v>Acima de 120 dias</v>
      </c>
      <c r="X423" s="80" t="str">
        <f t="shared" si="20"/>
        <v>92020</v>
      </c>
    </row>
    <row r="424" spans="1:24" x14ac:dyDescent="0.35">
      <c r="A424" s="56">
        <v>44316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v>-82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18"/>
        <v>82020</v>
      </c>
      <c r="W424" s="79" t="str">
        <f t="shared" si="19"/>
        <v>61 a 90 dias</v>
      </c>
      <c r="X424" s="80" t="str">
        <f t="shared" si="20"/>
        <v>22021</v>
      </c>
    </row>
    <row r="425" spans="1:24" x14ac:dyDescent="0.35">
      <c r="A425" s="56">
        <v>44316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v>-297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18"/>
        <v>42020</v>
      </c>
      <c r="W425" s="79" t="str">
        <f t="shared" si="19"/>
        <v>Acima de 120 dias</v>
      </c>
      <c r="X425" s="80" t="str">
        <f t="shared" si="20"/>
        <v>82020</v>
      </c>
    </row>
    <row r="426" spans="1:24" x14ac:dyDescent="0.35">
      <c r="A426" s="56">
        <v>44316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v>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18"/>
        <v>52020</v>
      </c>
      <c r="W426" s="79" t="str">
        <f t="shared" si="19"/>
        <v>1 a 30 dias</v>
      </c>
      <c r="X426" s="80" t="str">
        <f t="shared" si="20"/>
        <v>52021</v>
      </c>
    </row>
    <row r="427" spans="1:24" x14ac:dyDescent="0.35">
      <c r="A427" s="56">
        <v>44316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v>-144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18"/>
        <v>72020</v>
      </c>
      <c r="W427" s="79" t="str">
        <f t="shared" si="19"/>
        <v>Acima de 120 dias</v>
      </c>
      <c r="X427" s="80" t="str">
        <f t="shared" si="20"/>
        <v>122020</v>
      </c>
    </row>
    <row r="428" spans="1:24" x14ac:dyDescent="0.35">
      <c r="A428" s="56">
        <v>44316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v>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18"/>
        <v>82020</v>
      </c>
      <c r="W428" s="79" t="str">
        <f t="shared" si="19"/>
        <v>1 a 30 dias</v>
      </c>
      <c r="X428" s="80" t="str">
        <f t="shared" si="20"/>
        <v>52021</v>
      </c>
    </row>
    <row r="429" spans="1:24" x14ac:dyDescent="0.35">
      <c r="A429" s="56">
        <v>44316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v>-54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18"/>
        <v>72020</v>
      </c>
      <c r="W429" s="79" t="str">
        <f t="shared" si="19"/>
        <v>31 a 60 dias</v>
      </c>
      <c r="X429" s="80" t="str">
        <f t="shared" si="20"/>
        <v>42021</v>
      </c>
    </row>
    <row r="430" spans="1:24" x14ac:dyDescent="0.35">
      <c r="A430" s="56">
        <v>44316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v>-205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18"/>
        <v>72020</v>
      </c>
      <c r="W430" s="79" t="str">
        <f t="shared" si="19"/>
        <v>Acima de 120 dias</v>
      </c>
      <c r="X430" s="80" t="str">
        <f t="shared" si="20"/>
        <v>112020</v>
      </c>
    </row>
    <row r="431" spans="1:24" x14ac:dyDescent="0.35">
      <c r="A431" s="56">
        <v>44316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v>-23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18"/>
        <v>92020</v>
      </c>
      <c r="W431" s="79" t="str">
        <f t="shared" si="19"/>
        <v>1 a 30 dias</v>
      </c>
      <c r="X431" s="80" t="str">
        <f t="shared" si="20"/>
        <v>42021</v>
      </c>
    </row>
    <row r="432" spans="1:24" x14ac:dyDescent="0.35">
      <c r="A432" s="56">
        <v>44316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v>-144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18"/>
        <v>102020</v>
      </c>
      <c r="W432" s="79" t="str">
        <f t="shared" si="19"/>
        <v>Acima de 120 dias</v>
      </c>
      <c r="X432" s="80" t="str">
        <f t="shared" si="20"/>
        <v>122020</v>
      </c>
    </row>
    <row r="433" spans="1:24" x14ac:dyDescent="0.35">
      <c r="A433" s="56">
        <v>44316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v>-327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18"/>
        <v>52020</v>
      </c>
      <c r="W433" s="79" t="str">
        <f t="shared" si="19"/>
        <v>Acima de 120 dias</v>
      </c>
      <c r="X433" s="80" t="str">
        <f t="shared" si="20"/>
        <v>22021</v>
      </c>
    </row>
    <row r="434" spans="1:24" x14ac:dyDescent="0.35">
      <c r="A434" s="56">
        <v>44316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v>-327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18"/>
        <v>52020</v>
      </c>
      <c r="W434" s="79" t="str">
        <f t="shared" si="19"/>
        <v>Acima de 120 dias</v>
      </c>
      <c r="X434" s="80" t="str">
        <f t="shared" si="20"/>
        <v>52021</v>
      </c>
    </row>
    <row r="435" spans="1:24" x14ac:dyDescent="0.35">
      <c r="A435" s="56">
        <v>44316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v>-54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18"/>
        <v>52020</v>
      </c>
      <c r="W435" s="79" t="str">
        <f t="shared" si="19"/>
        <v>31 a 60 dias</v>
      </c>
      <c r="X435" s="80" t="str">
        <f t="shared" si="20"/>
        <v>32021</v>
      </c>
    </row>
    <row r="436" spans="1:24" x14ac:dyDescent="0.35">
      <c r="A436" s="56">
        <v>44316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v>-54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18"/>
        <v>72020</v>
      </c>
      <c r="W436" s="79" t="str">
        <f t="shared" si="19"/>
        <v>31 a 60 dias</v>
      </c>
      <c r="X436" s="80" t="str">
        <f t="shared" si="20"/>
        <v>42021</v>
      </c>
    </row>
    <row r="437" spans="1:24" x14ac:dyDescent="0.35">
      <c r="A437" s="56">
        <v>44316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v>-82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18"/>
        <v>82020</v>
      </c>
      <c r="W437" s="79" t="str">
        <f t="shared" si="19"/>
        <v>61 a 90 dias</v>
      </c>
      <c r="X437" s="80" t="str">
        <f t="shared" si="20"/>
        <v>22021</v>
      </c>
    </row>
    <row r="438" spans="1:24" x14ac:dyDescent="0.35">
      <c r="A438" s="56">
        <v>44316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v>-235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18"/>
        <v>82020</v>
      </c>
      <c r="W438" s="79" t="str">
        <f t="shared" si="19"/>
        <v>Acima de 120 dias</v>
      </c>
      <c r="X438" s="80" t="str">
        <f t="shared" si="20"/>
        <v>102020</v>
      </c>
    </row>
    <row r="439" spans="1:24" x14ac:dyDescent="0.35">
      <c r="A439" s="56">
        <v>44316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v>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18"/>
        <v>92020</v>
      </c>
      <c r="W439" s="79" t="str">
        <f t="shared" si="19"/>
        <v>1 a 30 dias</v>
      </c>
      <c r="X439" s="80" t="str">
        <f t="shared" si="20"/>
        <v>52021</v>
      </c>
    </row>
    <row r="440" spans="1:24" x14ac:dyDescent="0.35">
      <c r="A440" s="56">
        <v>44316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v>-54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18"/>
        <v>82020</v>
      </c>
      <c r="W440" s="79" t="str">
        <f t="shared" si="19"/>
        <v>31 a 60 dias</v>
      </c>
      <c r="X440" s="80" t="str">
        <f t="shared" si="20"/>
        <v>42021</v>
      </c>
    </row>
    <row r="441" spans="1:24" x14ac:dyDescent="0.35">
      <c r="A441" s="56">
        <v>44316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v>-54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18"/>
        <v>82020</v>
      </c>
      <c r="W441" s="79" t="str">
        <f t="shared" si="19"/>
        <v>31 a 60 dias</v>
      </c>
      <c r="X441" s="80" t="str">
        <f t="shared" si="20"/>
        <v>42021</v>
      </c>
    </row>
    <row r="442" spans="1:24" x14ac:dyDescent="0.35">
      <c r="A442" s="56">
        <v>44316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v>-82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18"/>
        <v>82020</v>
      </c>
      <c r="W442" s="79" t="str">
        <f t="shared" si="19"/>
        <v>61 a 90 dias</v>
      </c>
      <c r="X442" s="80" t="str">
        <f t="shared" si="20"/>
        <v>22021</v>
      </c>
    </row>
    <row r="443" spans="1:24" x14ac:dyDescent="0.35">
      <c r="A443" s="56">
        <v>44316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v>-266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18"/>
        <v>42020</v>
      </c>
      <c r="W443" s="79" t="str">
        <f t="shared" si="19"/>
        <v>Acima de 120 dias</v>
      </c>
      <c r="X443" s="80" t="str">
        <f t="shared" si="20"/>
        <v>82020</v>
      </c>
    </row>
    <row r="444" spans="1:24" x14ac:dyDescent="0.35">
      <c r="A444" s="56">
        <v>44316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v>-297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18"/>
        <v>52020</v>
      </c>
      <c r="W444" s="79" t="str">
        <f t="shared" si="19"/>
        <v>Acima de 120 dias</v>
      </c>
      <c r="X444" s="80" t="str">
        <f t="shared" si="20"/>
        <v>82020</v>
      </c>
    </row>
    <row r="445" spans="1:24" x14ac:dyDescent="0.35">
      <c r="A445" s="56">
        <v>44316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v>-174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18"/>
        <v>62020</v>
      </c>
      <c r="W445" s="79" t="str">
        <f t="shared" si="19"/>
        <v>Acima de 120 dias</v>
      </c>
      <c r="X445" s="80" t="str">
        <f t="shared" si="20"/>
        <v>112020</v>
      </c>
    </row>
    <row r="446" spans="1:24" x14ac:dyDescent="0.35">
      <c r="A446" s="56">
        <v>44316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v>-23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18"/>
        <v>92020</v>
      </c>
      <c r="W446" s="79" t="str">
        <f t="shared" si="19"/>
        <v>1 a 30 dias</v>
      </c>
      <c r="X446" s="80" t="str">
        <f t="shared" si="20"/>
        <v>42021</v>
      </c>
    </row>
    <row r="447" spans="1:24" x14ac:dyDescent="0.35">
      <c r="A447" s="56">
        <v>44316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v>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18"/>
        <v>42020</v>
      </c>
      <c r="W447" s="79" t="str">
        <f t="shared" si="19"/>
        <v>1 a 30 dias</v>
      </c>
      <c r="X447" s="80" t="str">
        <f t="shared" si="20"/>
        <v>52021</v>
      </c>
    </row>
    <row r="448" spans="1:24" x14ac:dyDescent="0.35">
      <c r="A448" s="56">
        <v>44316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v>-82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18"/>
        <v>72020</v>
      </c>
      <c r="W448" s="79" t="str">
        <f t="shared" si="19"/>
        <v>61 a 90 dias</v>
      </c>
      <c r="X448" s="80" t="str">
        <f t="shared" si="20"/>
        <v>22021</v>
      </c>
    </row>
    <row r="449" spans="1:24" x14ac:dyDescent="0.35">
      <c r="A449" s="56">
        <v>44316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v>-54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18"/>
        <v>52020</v>
      </c>
      <c r="W449" s="79" t="str">
        <f t="shared" si="19"/>
        <v>31 a 60 dias</v>
      </c>
      <c r="X449" s="80" t="str">
        <f t="shared" si="20"/>
        <v>42021</v>
      </c>
    </row>
    <row r="450" spans="1:24" x14ac:dyDescent="0.35">
      <c r="A450" s="56">
        <v>44316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v>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1">MONTH(D450)&amp;YEAR(D450)</f>
        <v>102020</v>
      </c>
      <c r="W450" s="79" t="str">
        <f t="shared" ref="W450:W513" si="22">_xlfn.IFS(G450&lt;-120,"Acima de 120 dias",G450&lt;=-90,"91 a 120 dias",G450&lt;=-61,"61 a 90 dias",G450&lt;=-31,"31 a 60 dias",G450&gt;=-30,"1 a 30 dias")</f>
        <v>1 a 30 dias</v>
      </c>
      <c r="X450" s="80" t="str">
        <f t="shared" si="20"/>
        <v>52021</v>
      </c>
    </row>
    <row r="451" spans="1:24" x14ac:dyDescent="0.35">
      <c r="A451" s="56">
        <v>44316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v>-174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1"/>
        <v>62020</v>
      </c>
      <c r="W451" s="79" t="str">
        <f t="shared" si="22"/>
        <v>Acima de 120 dias</v>
      </c>
      <c r="X451" s="80" t="str">
        <f t="shared" ref="X451:X514" si="23">MONTH(U451)&amp;YEAR(U451)</f>
        <v>112020</v>
      </c>
    </row>
    <row r="452" spans="1:24" x14ac:dyDescent="0.35">
      <c r="A452" s="56">
        <v>44316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v>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1"/>
        <v>102020</v>
      </c>
      <c r="W452" s="79" t="str">
        <f t="shared" si="22"/>
        <v>1 a 30 dias</v>
      </c>
      <c r="X452" s="80" t="str">
        <f t="shared" si="23"/>
        <v>52021</v>
      </c>
    </row>
    <row r="453" spans="1:24" x14ac:dyDescent="0.35">
      <c r="A453" s="56">
        <v>44316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v>-327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1"/>
        <v>52020</v>
      </c>
      <c r="W453" s="79" t="str">
        <f t="shared" si="22"/>
        <v>Acima de 120 dias</v>
      </c>
      <c r="X453" s="80" t="str">
        <f t="shared" si="23"/>
        <v>62020</v>
      </c>
    </row>
    <row r="454" spans="1:24" x14ac:dyDescent="0.35">
      <c r="A454" s="56">
        <v>44316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v>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1"/>
        <v>82020</v>
      </c>
      <c r="W454" s="79" t="str">
        <f t="shared" si="22"/>
        <v>1 a 30 dias</v>
      </c>
      <c r="X454" s="80" t="str">
        <f t="shared" si="23"/>
        <v>52021</v>
      </c>
    </row>
    <row r="455" spans="1:24" x14ac:dyDescent="0.35">
      <c r="A455" s="56">
        <v>44316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v>-144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1"/>
        <v>82020</v>
      </c>
      <c r="W455" s="79" t="str">
        <f t="shared" si="22"/>
        <v>Acima de 120 dias</v>
      </c>
      <c r="X455" s="80" t="str">
        <f t="shared" si="23"/>
        <v>122020</v>
      </c>
    </row>
    <row r="456" spans="1:24" x14ac:dyDescent="0.35">
      <c r="A456" s="56">
        <v>44316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v>-327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1"/>
        <v>42020</v>
      </c>
      <c r="W456" s="79" t="str">
        <f t="shared" si="22"/>
        <v>Acima de 120 dias</v>
      </c>
      <c r="X456" s="80" t="str">
        <f t="shared" si="23"/>
        <v>62020</v>
      </c>
    </row>
    <row r="457" spans="1:24" x14ac:dyDescent="0.35">
      <c r="A457" s="56">
        <v>44316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v>-82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1"/>
        <v>52020</v>
      </c>
      <c r="W457" s="79" t="str">
        <f t="shared" si="22"/>
        <v>61 a 90 dias</v>
      </c>
      <c r="X457" s="80" t="str">
        <f t="shared" si="23"/>
        <v>22021</v>
      </c>
    </row>
    <row r="458" spans="1:24" x14ac:dyDescent="0.35">
      <c r="A458" s="56">
        <v>44316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v>-235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1"/>
        <v>62020</v>
      </c>
      <c r="W458" s="79" t="str">
        <f t="shared" si="22"/>
        <v>Acima de 120 dias</v>
      </c>
      <c r="X458" s="80" t="str">
        <f t="shared" si="23"/>
        <v>92020</v>
      </c>
    </row>
    <row r="459" spans="1:24" x14ac:dyDescent="0.35">
      <c r="A459" s="56">
        <v>44316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v>-205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1"/>
        <v>52020</v>
      </c>
      <c r="W459" s="79" t="str">
        <f t="shared" si="22"/>
        <v>Acima de 120 dias</v>
      </c>
      <c r="X459" s="80" t="str">
        <f t="shared" si="23"/>
        <v>102020</v>
      </c>
    </row>
    <row r="460" spans="1:24" x14ac:dyDescent="0.35">
      <c r="A460" s="56">
        <v>44316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v>-54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1"/>
        <v>52020</v>
      </c>
      <c r="W460" s="79" t="str">
        <f t="shared" si="22"/>
        <v>31 a 60 dias</v>
      </c>
      <c r="X460" s="80" t="str">
        <f t="shared" si="23"/>
        <v>42021</v>
      </c>
    </row>
    <row r="461" spans="1:24" x14ac:dyDescent="0.35">
      <c r="A461" s="56">
        <v>44316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v>-144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1"/>
        <v>72020</v>
      </c>
      <c r="W461" s="79" t="str">
        <f t="shared" si="22"/>
        <v>Acima de 120 dias</v>
      </c>
      <c r="X461" s="80" t="str">
        <f t="shared" si="23"/>
        <v>122020</v>
      </c>
    </row>
    <row r="462" spans="1:24" x14ac:dyDescent="0.35">
      <c r="A462" s="56">
        <v>44316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v>-144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1"/>
        <v>72020</v>
      </c>
      <c r="W462" s="79" t="str">
        <f t="shared" si="22"/>
        <v>Acima de 120 dias</v>
      </c>
      <c r="X462" s="80" t="str">
        <f t="shared" si="23"/>
        <v>12021</v>
      </c>
    </row>
    <row r="463" spans="1:24" x14ac:dyDescent="0.35">
      <c r="A463" s="56">
        <v>44316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v>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1"/>
        <v>72020</v>
      </c>
      <c r="W463" s="79" t="str">
        <f t="shared" si="22"/>
        <v>1 a 30 dias</v>
      </c>
      <c r="X463" s="80" t="str">
        <f t="shared" si="23"/>
        <v>52021</v>
      </c>
    </row>
    <row r="464" spans="1:24" x14ac:dyDescent="0.35">
      <c r="A464" s="56">
        <v>44316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v>-174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1"/>
        <v>72020</v>
      </c>
      <c r="W464" s="79" t="str">
        <f t="shared" si="22"/>
        <v>Acima de 120 dias</v>
      </c>
      <c r="X464" s="80" t="str">
        <f t="shared" si="23"/>
        <v>112020</v>
      </c>
    </row>
    <row r="465" spans="1:24" x14ac:dyDescent="0.35">
      <c r="A465" s="56">
        <v>44316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v>-113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1"/>
        <v>92020</v>
      </c>
      <c r="W465" s="79" t="str">
        <f t="shared" si="22"/>
        <v>91 a 120 dias</v>
      </c>
      <c r="X465" s="80" t="str">
        <f t="shared" si="23"/>
        <v>22021</v>
      </c>
    </row>
    <row r="466" spans="1:24" x14ac:dyDescent="0.35">
      <c r="A466" s="56">
        <v>44316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v>-144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1"/>
        <v>72020</v>
      </c>
      <c r="W466" s="79" t="str">
        <f t="shared" si="22"/>
        <v>Acima de 120 dias</v>
      </c>
      <c r="X466" s="80" t="str">
        <f t="shared" si="23"/>
        <v>122020</v>
      </c>
    </row>
    <row r="467" spans="1:24" x14ac:dyDescent="0.35">
      <c r="A467" s="56">
        <v>44316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v>-174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1"/>
        <v>52020</v>
      </c>
      <c r="W467" s="79" t="str">
        <f t="shared" si="22"/>
        <v>Acima de 120 dias</v>
      </c>
      <c r="X467" s="80" t="str">
        <f t="shared" si="23"/>
        <v>112020</v>
      </c>
    </row>
    <row r="468" spans="1:24" x14ac:dyDescent="0.35">
      <c r="A468" s="56">
        <v>44316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v>-144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1"/>
        <v>72020</v>
      </c>
      <c r="W468" s="79" t="str">
        <f t="shared" si="22"/>
        <v>Acima de 120 dias</v>
      </c>
      <c r="X468" s="80" t="str">
        <f t="shared" si="23"/>
        <v>122020</v>
      </c>
    </row>
    <row r="469" spans="1:24" x14ac:dyDescent="0.35">
      <c r="A469" s="56">
        <v>44316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v>-266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1"/>
        <v>72020</v>
      </c>
      <c r="W469" s="79" t="str">
        <f t="shared" si="22"/>
        <v>Acima de 120 dias</v>
      </c>
      <c r="X469" s="80" t="str">
        <f t="shared" si="23"/>
        <v>92020</v>
      </c>
    </row>
    <row r="470" spans="1:24" x14ac:dyDescent="0.35">
      <c r="A470" s="56">
        <v>44316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v>-266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1"/>
        <v>72020</v>
      </c>
      <c r="W470" s="79" t="str">
        <f t="shared" si="22"/>
        <v>Acima de 120 dias</v>
      </c>
      <c r="X470" s="80" t="str">
        <f t="shared" si="23"/>
        <v>92020</v>
      </c>
    </row>
    <row r="471" spans="1:24" x14ac:dyDescent="0.35">
      <c r="A471" s="56">
        <v>44316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v>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1"/>
        <v>82020</v>
      </c>
      <c r="W471" s="79" t="str">
        <f t="shared" si="22"/>
        <v>1 a 30 dias</v>
      </c>
      <c r="X471" s="80" t="str">
        <f t="shared" si="23"/>
        <v>52021</v>
      </c>
    </row>
    <row r="472" spans="1:24" x14ac:dyDescent="0.35">
      <c r="A472" s="56">
        <v>44316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v>-54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1"/>
        <v>102020</v>
      </c>
      <c r="W472" s="79" t="str">
        <f t="shared" si="22"/>
        <v>31 a 60 dias</v>
      </c>
      <c r="X472" s="80" t="str">
        <f t="shared" si="23"/>
        <v>42021</v>
      </c>
    </row>
    <row r="473" spans="1:24" x14ac:dyDescent="0.35">
      <c r="A473" s="56">
        <v>44316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v>-205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1"/>
        <v>82020</v>
      </c>
      <c r="W473" s="79" t="str">
        <f t="shared" si="22"/>
        <v>Acima de 120 dias</v>
      </c>
      <c r="X473" s="80" t="str">
        <f t="shared" si="23"/>
        <v>102020</v>
      </c>
    </row>
    <row r="474" spans="1:24" x14ac:dyDescent="0.35">
      <c r="A474" s="56">
        <v>44316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v>-82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1"/>
        <v>92020</v>
      </c>
      <c r="W474" s="79" t="str">
        <f t="shared" si="22"/>
        <v>61 a 90 dias</v>
      </c>
      <c r="X474" s="80" t="str">
        <f t="shared" si="23"/>
        <v>22021</v>
      </c>
    </row>
    <row r="475" spans="1:24" x14ac:dyDescent="0.35">
      <c r="A475" s="56">
        <v>44316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v>-144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1"/>
        <v>52020</v>
      </c>
      <c r="W475" s="79" t="str">
        <f t="shared" si="22"/>
        <v>Acima de 120 dias</v>
      </c>
      <c r="X475" s="80" t="str">
        <f t="shared" si="23"/>
        <v>122020</v>
      </c>
    </row>
    <row r="476" spans="1:24" x14ac:dyDescent="0.35">
      <c r="A476" s="56">
        <v>44316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v>-174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1"/>
        <v>92020</v>
      </c>
      <c r="W476" s="79" t="str">
        <f t="shared" si="22"/>
        <v>Acima de 120 dias</v>
      </c>
      <c r="X476" s="80" t="str">
        <f t="shared" si="23"/>
        <v>112020</v>
      </c>
    </row>
    <row r="477" spans="1:24" x14ac:dyDescent="0.35">
      <c r="A477" s="56">
        <v>44316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v>-82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1"/>
        <v>72020</v>
      </c>
      <c r="W477" s="79" t="str">
        <f t="shared" si="22"/>
        <v>61 a 90 dias</v>
      </c>
      <c r="X477" s="80" t="str">
        <f t="shared" si="23"/>
        <v>22021</v>
      </c>
    </row>
    <row r="478" spans="1:24" x14ac:dyDescent="0.35">
      <c r="A478" s="56">
        <v>44316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v>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1"/>
        <v>102020</v>
      </c>
      <c r="W478" s="79" t="str">
        <f t="shared" si="22"/>
        <v>1 a 30 dias</v>
      </c>
      <c r="X478" s="80" t="str">
        <f t="shared" si="23"/>
        <v>52021</v>
      </c>
    </row>
    <row r="479" spans="1:24" x14ac:dyDescent="0.35">
      <c r="A479" s="56">
        <v>44316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v>-54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1"/>
        <v>52020</v>
      </c>
      <c r="W479" s="79" t="str">
        <f t="shared" si="22"/>
        <v>31 a 60 dias</v>
      </c>
      <c r="X479" s="80" t="str">
        <f t="shared" si="23"/>
        <v>22021</v>
      </c>
    </row>
    <row r="480" spans="1:24" x14ac:dyDescent="0.35">
      <c r="A480" s="56">
        <v>44316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v>-54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1"/>
        <v>82020</v>
      </c>
      <c r="W480" s="79" t="str">
        <f t="shared" si="22"/>
        <v>31 a 60 dias</v>
      </c>
      <c r="X480" s="80" t="str">
        <f t="shared" si="23"/>
        <v>42021</v>
      </c>
    </row>
    <row r="481" spans="1:24" x14ac:dyDescent="0.35">
      <c r="A481" s="56">
        <v>44316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v>-54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1"/>
        <v>92020</v>
      </c>
      <c r="W481" s="79" t="str">
        <f t="shared" si="22"/>
        <v>31 a 60 dias</v>
      </c>
      <c r="X481" s="80" t="str">
        <f t="shared" si="23"/>
        <v>42021</v>
      </c>
    </row>
    <row r="482" spans="1:24" x14ac:dyDescent="0.35">
      <c r="A482" s="56">
        <v>44316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v>-144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1"/>
        <v>52020</v>
      </c>
      <c r="W482" s="79" t="str">
        <f t="shared" si="22"/>
        <v>Acima de 120 dias</v>
      </c>
      <c r="X482" s="80" t="str">
        <f t="shared" si="23"/>
        <v>12021</v>
      </c>
    </row>
    <row r="483" spans="1:24" x14ac:dyDescent="0.35">
      <c r="A483" s="56">
        <v>44316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v>-174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1"/>
        <v>62020</v>
      </c>
      <c r="W483" s="79" t="str">
        <f t="shared" si="22"/>
        <v>Acima de 120 dias</v>
      </c>
      <c r="X483" s="80" t="str">
        <f t="shared" si="23"/>
        <v>112020</v>
      </c>
    </row>
    <row r="484" spans="1:24" x14ac:dyDescent="0.35">
      <c r="A484" s="56">
        <v>44316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v>-297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1"/>
        <v>52020</v>
      </c>
      <c r="W484" s="79" t="str">
        <f t="shared" si="22"/>
        <v>Acima de 120 dias</v>
      </c>
      <c r="X484" s="80" t="str">
        <f t="shared" si="23"/>
        <v>82020</v>
      </c>
    </row>
    <row r="485" spans="1:24" x14ac:dyDescent="0.35">
      <c r="A485" s="56">
        <v>44316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v>-144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1"/>
        <v>72020</v>
      </c>
      <c r="W485" s="79" t="str">
        <f t="shared" si="22"/>
        <v>Acima de 120 dias</v>
      </c>
      <c r="X485" s="80" t="str">
        <f t="shared" si="23"/>
        <v>12021</v>
      </c>
    </row>
    <row r="486" spans="1:24" x14ac:dyDescent="0.35">
      <c r="A486" s="56">
        <v>44316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v>-174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1"/>
        <v>72020</v>
      </c>
      <c r="W486" s="79" t="str">
        <f t="shared" si="22"/>
        <v>Acima de 120 dias</v>
      </c>
      <c r="X486" s="80" t="str">
        <f t="shared" si="23"/>
        <v>112020</v>
      </c>
    </row>
    <row r="487" spans="1:24" x14ac:dyDescent="0.35">
      <c r="A487" s="56">
        <v>44316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v>-144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1"/>
        <v>82020</v>
      </c>
      <c r="W487" s="79" t="str">
        <f t="shared" si="22"/>
        <v>Acima de 120 dias</v>
      </c>
      <c r="X487" s="80" t="str">
        <f t="shared" si="23"/>
        <v>12021</v>
      </c>
    </row>
    <row r="488" spans="1:24" x14ac:dyDescent="0.35">
      <c r="A488" s="56">
        <v>44316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v>-82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1"/>
        <v>92020</v>
      </c>
      <c r="W488" s="79" t="str">
        <f t="shared" si="22"/>
        <v>61 a 90 dias</v>
      </c>
      <c r="X488" s="80" t="str">
        <f t="shared" si="23"/>
        <v>32021</v>
      </c>
    </row>
    <row r="489" spans="1:24" x14ac:dyDescent="0.35">
      <c r="A489" s="56">
        <v>44316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v>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1"/>
        <v>102020</v>
      </c>
      <c r="W489" s="79" t="str">
        <f t="shared" si="22"/>
        <v>1 a 30 dias</v>
      </c>
      <c r="X489" s="80" t="str">
        <f t="shared" si="23"/>
        <v>52021</v>
      </c>
    </row>
    <row r="490" spans="1:24" x14ac:dyDescent="0.35">
      <c r="A490" s="56">
        <v>44316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v>-113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1"/>
        <v>52020</v>
      </c>
      <c r="W490" s="79" t="str">
        <f t="shared" si="22"/>
        <v>91 a 120 dias</v>
      </c>
      <c r="X490" s="80" t="str">
        <f t="shared" si="23"/>
        <v>12021</v>
      </c>
    </row>
    <row r="491" spans="1:24" x14ac:dyDescent="0.35">
      <c r="A491" s="56">
        <v>44316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v>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1"/>
        <v>92020</v>
      </c>
      <c r="W491" s="79" t="str">
        <f t="shared" si="22"/>
        <v>1 a 30 dias</v>
      </c>
      <c r="X491" s="80" t="str">
        <f t="shared" si="23"/>
        <v>52021</v>
      </c>
    </row>
    <row r="492" spans="1:24" x14ac:dyDescent="0.35">
      <c r="A492" s="56">
        <v>44316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v>-266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1"/>
        <v>72020</v>
      </c>
      <c r="W492" s="79" t="str">
        <f t="shared" si="22"/>
        <v>Acima de 120 dias</v>
      </c>
      <c r="X492" s="80" t="str">
        <f t="shared" si="23"/>
        <v>22021</v>
      </c>
    </row>
    <row r="493" spans="1:24" x14ac:dyDescent="0.35">
      <c r="A493" s="56">
        <v>44316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v>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1"/>
        <v>62020</v>
      </c>
      <c r="W493" s="79" t="str">
        <f t="shared" si="22"/>
        <v>1 a 30 dias</v>
      </c>
      <c r="X493" s="80" t="str">
        <f t="shared" si="23"/>
        <v>52021</v>
      </c>
    </row>
    <row r="494" spans="1:24" x14ac:dyDescent="0.35">
      <c r="A494" s="56">
        <v>44316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v>-82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1"/>
        <v>82020</v>
      </c>
      <c r="W494" s="79" t="str">
        <f t="shared" si="22"/>
        <v>61 a 90 dias</v>
      </c>
      <c r="X494" s="80" t="str">
        <f t="shared" si="23"/>
        <v>22021</v>
      </c>
    </row>
    <row r="495" spans="1:24" x14ac:dyDescent="0.35">
      <c r="A495" s="56">
        <v>44316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v>-235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1"/>
        <v>82020</v>
      </c>
      <c r="W495" s="79" t="str">
        <f t="shared" si="22"/>
        <v>Acima de 120 dias</v>
      </c>
      <c r="X495" s="80" t="str">
        <f t="shared" si="23"/>
        <v>102020</v>
      </c>
    </row>
    <row r="496" spans="1:24" x14ac:dyDescent="0.35">
      <c r="A496" s="56">
        <v>44316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v>-82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1"/>
        <v>82020</v>
      </c>
      <c r="W496" s="79" t="str">
        <f t="shared" si="22"/>
        <v>61 a 90 dias</v>
      </c>
      <c r="X496" s="80" t="str">
        <f t="shared" si="23"/>
        <v>22021</v>
      </c>
    </row>
    <row r="497" spans="1:24" x14ac:dyDescent="0.35">
      <c r="A497" s="56">
        <v>44316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v>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1"/>
        <v>82020</v>
      </c>
      <c r="W497" s="79" t="str">
        <f t="shared" si="22"/>
        <v>1 a 30 dias</v>
      </c>
      <c r="X497" s="80" t="str">
        <f t="shared" si="23"/>
        <v>52021</v>
      </c>
    </row>
    <row r="498" spans="1:24" x14ac:dyDescent="0.35">
      <c r="A498" s="56">
        <v>44316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v>-144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1"/>
        <v>82020</v>
      </c>
      <c r="W498" s="79" t="str">
        <f t="shared" si="22"/>
        <v>Acima de 120 dias</v>
      </c>
      <c r="X498" s="80" t="str">
        <f t="shared" si="23"/>
        <v>122020</v>
      </c>
    </row>
    <row r="499" spans="1:24" x14ac:dyDescent="0.35">
      <c r="A499" s="56">
        <v>44316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v>-82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1"/>
        <v>82020</v>
      </c>
      <c r="W499" s="79" t="str">
        <f t="shared" si="22"/>
        <v>61 a 90 dias</v>
      </c>
      <c r="X499" s="80" t="str">
        <f t="shared" si="23"/>
        <v>22021</v>
      </c>
    </row>
    <row r="500" spans="1:24" x14ac:dyDescent="0.35">
      <c r="A500" s="56">
        <v>44316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v>-174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1"/>
        <v>92020</v>
      </c>
      <c r="W500" s="79" t="str">
        <f t="shared" si="22"/>
        <v>Acima de 120 dias</v>
      </c>
      <c r="X500" s="80" t="str">
        <f t="shared" si="23"/>
        <v>112020</v>
      </c>
    </row>
    <row r="501" spans="1:24" x14ac:dyDescent="0.35">
      <c r="A501" s="56">
        <v>44316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v>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1"/>
        <v>92020</v>
      </c>
      <c r="W501" s="79" t="str">
        <f t="shared" si="22"/>
        <v>1 a 30 dias</v>
      </c>
      <c r="X501" s="80" t="str">
        <f t="shared" si="23"/>
        <v>52021</v>
      </c>
    </row>
    <row r="502" spans="1:24" x14ac:dyDescent="0.35">
      <c r="A502" s="56">
        <v>44316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v>-82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1"/>
        <v>102020</v>
      </c>
      <c r="W502" s="79" t="str">
        <f t="shared" si="22"/>
        <v>61 a 90 dias</v>
      </c>
      <c r="X502" s="80" t="str">
        <f t="shared" si="23"/>
        <v>22021</v>
      </c>
    </row>
    <row r="503" spans="1:24" x14ac:dyDescent="0.35">
      <c r="A503" s="56">
        <v>44316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v>-266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1"/>
        <v>52020</v>
      </c>
      <c r="W503" s="79" t="str">
        <f t="shared" si="22"/>
        <v>Acima de 120 dias</v>
      </c>
      <c r="X503" s="80" t="str">
        <f t="shared" si="23"/>
        <v>92020</v>
      </c>
    </row>
    <row r="504" spans="1:24" x14ac:dyDescent="0.35">
      <c r="A504" s="56">
        <v>44316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v>-205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1"/>
        <v>82020</v>
      </c>
      <c r="W504" s="79" t="str">
        <f t="shared" si="22"/>
        <v>Acima de 120 dias</v>
      </c>
      <c r="X504" s="80" t="str">
        <f t="shared" si="23"/>
        <v>102020</v>
      </c>
    </row>
    <row r="505" spans="1:24" x14ac:dyDescent="0.35">
      <c r="A505" s="56">
        <v>44316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v>-174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1"/>
        <v>72020</v>
      </c>
      <c r="W505" s="79" t="str">
        <f t="shared" si="22"/>
        <v>Acima de 120 dias</v>
      </c>
      <c r="X505" s="80" t="str">
        <f t="shared" si="23"/>
        <v>112020</v>
      </c>
    </row>
    <row r="506" spans="1:24" x14ac:dyDescent="0.35">
      <c r="A506" s="56">
        <v>44316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v>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1"/>
        <v>82020</v>
      </c>
      <c r="W506" s="79" t="str">
        <f t="shared" si="22"/>
        <v>1 a 30 dias</v>
      </c>
      <c r="X506" s="80" t="str">
        <f t="shared" si="23"/>
        <v>52021</v>
      </c>
    </row>
    <row r="507" spans="1:24" x14ac:dyDescent="0.35">
      <c r="A507" s="56">
        <v>44316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v>-54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1"/>
        <v>92020</v>
      </c>
      <c r="W507" s="79" t="str">
        <f t="shared" si="22"/>
        <v>31 a 60 dias</v>
      </c>
      <c r="X507" s="80" t="str">
        <f t="shared" si="23"/>
        <v>42021</v>
      </c>
    </row>
    <row r="508" spans="1:24" x14ac:dyDescent="0.35">
      <c r="A508" s="56">
        <v>44316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v>-23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1"/>
        <v>102020</v>
      </c>
      <c r="W508" s="79" t="str">
        <f t="shared" si="22"/>
        <v>1 a 30 dias</v>
      </c>
      <c r="X508" s="80" t="str">
        <f t="shared" si="23"/>
        <v>42021</v>
      </c>
    </row>
    <row r="509" spans="1:24" x14ac:dyDescent="0.35">
      <c r="A509" s="56">
        <v>44316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v>-266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1"/>
        <v>72020</v>
      </c>
      <c r="W509" s="79" t="str">
        <f t="shared" si="22"/>
        <v>Acima de 120 dias</v>
      </c>
      <c r="X509" s="80" t="str">
        <f t="shared" si="23"/>
        <v>82020</v>
      </c>
    </row>
    <row r="510" spans="1:24" x14ac:dyDescent="0.35">
      <c r="A510" s="56">
        <v>44316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v>-144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1"/>
        <v>72020</v>
      </c>
      <c r="W510" s="79" t="str">
        <f t="shared" si="22"/>
        <v>Acima de 120 dias</v>
      </c>
      <c r="X510" s="80" t="str">
        <f t="shared" si="23"/>
        <v>12021</v>
      </c>
    </row>
    <row r="511" spans="1:24" x14ac:dyDescent="0.35">
      <c r="A511" s="56">
        <v>44316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v>-54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1"/>
        <v>82020</v>
      </c>
      <c r="W511" s="79" t="str">
        <f t="shared" si="22"/>
        <v>31 a 60 dias</v>
      </c>
      <c r="X511" s="80" t="str">
        <f t="shared" si="23"/>
        <v>32021</v>
      </c>
    </row>
    <row r="512" spans="1:24" x14ac:dyDescent="0.35">
      <c r="A512" s="56">
        <v>44316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v>-144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1"/>
        <v>82020</v>
      </c>
      <c r="W512" s="79" t="str">
        <f t="shared" si="22"/>
        <v>Acima de 120 dias</v>
      </c>
      <c r="X512" s="80" t="str">
        <f t="shared" si="23"/>
        <v>122020</v>
      </c>
    </row>
    <row r="513" spans="1:24" x14ac:dyDescent="0.35">
      <c r="A513" s="56">
        <v>44316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v>-144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1"/>
        <v>102020</v>
      </c>
      <c r="W513" s="79" t="str">
        <f t="shared" si="22"/>
        <v>Acima de 120 dias</v>
      </c>
      <c r="X513" s="80" t="str">
        <f t="shared" si="23"/>
        <v>122020</v>
      </c>
    </row>
    <row r="514" spans="1:24" x14ac:dyDescent="0.35">
      <c r="A514" s="56">
        <v>44316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v>-144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24">MONTH(D514)&amp;YEAR(D514)</f>
        <v>82020</v>
      </c>
      <c r="W514" s="79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0" t="str">
        <f t="shared" si="23"/>
        <v>122020</v>
      </c>
    </row>
    <row r="515" spans="1:24" x14ac:dyDescent="0.35">
      <c r="A515" s="56">
        <v>44316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v>-82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24"/>
        <v>102020</v>
      </c>
      <c r="W515" s="79" t="str">
        <f t="shared" si="25"/>
        <v>61 a 90 dias</v>
      </c>
      <c r="X515" s="80" t="str">
        <f t="shared" ref="X515:X578" si="26">MONTH(U515)&amp;YEAR(U515)</f>
        <v>22021</v>
      </c>
    </row>
    <row r="516" spans="1:24" x14ac:dyDescent="0.35">
      <c r="A516" s="56">
        <v>44316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v>-23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24"/>
        <v>112020</v>
      </c>
      <c r="W516" s="79" t="str">
        <f t="shared" si="25"/>
        <v>1 a 30 dias</v>
      </c>
      <c r="X516" s="80" t="str">
        <f t="shared" si="26"/>
        <v>42021</v>
      </c>
    </row>
    <row r="517" spans="1:24" x14ac:dyDescent="0.35">
      <c r="A517" s="56">
        <v>44316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v>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24"/>
        <v>52020</v>
      </c>
      <c r="W517" s="79" t="str">
        <f t="shared" si="25"/>
        <v>1 a 30 dias</v>
      </c>
      <c r="X517" s="80" t="str">
        <f t="shared" si="26"/>
        <v>52021</v>
      </c>
    </row>
    <row r="518" spans="1:24" x14ac:dyDescent="0.35">
      <c r="A518" s="56">
        <v>44316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v>-327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24"/>
        <v>52020</v>
      </c>
      <c r="W518" s="79" t="str">
        <f t="shared" si="25"/>
        <v>Acima de 120 dias</v>
      </c>
      <c r="X518" s="80" t="str">
        <f t="shared" si="26"/>
        <v>62020</v>
      </c>
    </row>
    <row r="519" spans="1:24" x14ac:dyDescent="0.35">
      <c r="A519" s="56">
        <v>44316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v>-235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24"/>
        <v>82020</v>
      </c>
      <c r="W519" s="79" t="str">
        <f t="shared" si="25"/>
        <v>Acima de 120 dias</v>
      </c>
      <c r="X519" s="80" t="str">
        <f t="shared" si="26"/>
        <v>102020</v>
      </c>
    </row>
    <row r="520" spans="1:24" x14ac:dyDescent="0.35">
      <c r="A520" s="56">
        <v>44316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v>-174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24"/>
        <v>82020</v>
      </c>
      <c r="W520" s="79" t="str">
        <f t="shared" si="25"/>
        <v>Acima de 120 dias</v>
      </c>
      <c r="X520" s="80" t="str">
        <f t="shared" si="26"/>
        <v>112020</v>
      </c>
    </row>
    <row r="521" spans="1:24" x14ac:dyDescent="0.35">
      <c r="A521" s="56">
        <v>44316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v>-174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24"/>
        <v>82020</v>
      </c>
      <c r="W521" s="79" t="str">
        <f t="shared" si="25"/>
        <v>Acima de 120 dias</v>
      </c>
      <c r="X521" s="80" t="str">
        <f t="shared" si="26"/>
        <v>112020</v>
      </c>
    </row>
    <row r="522" spans="1:24" x14ac:dyDescent="0.35">
      <c r="A522" s="56">
        <v>44316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v>-82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24"/>
        <v>112020</v>
      </c>
      <c r="W522" s="79" t="str">
        <f t="shared" si="25"/>
        <v>61 a 90 dias</v>
      </c>
      <c r="X522" s="80" t="str">
        <f t="shared" si="26"/>
        <v>22021</v>
      </c>
    </row>
    <row r="523" spans="1:24" x14ac:dyDescent="0.35">
      <c r="A523" s="56">
        <v>44316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v>0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24"/>
        <v>82020</v>
      </c>
      <c r="W523" s="79" t="str">
        <f t="shared" si="25"/>
        <v>1 a 30 dias</v>
      </c>
      <c r="X523" s="80" t="str">
        <f t="shared" si="26"/>
        <v>42021</v>
      </c>
    </row>
    <row r="524" spans="1:24" x14ac:dyDescent="0.35">
      <c r="A524" s="56">
        <v>44316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v>-23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24"/>
        <v>102020</v>
      </c>
      <c r="W524" s="79" t="str">
        <f t="shared" si="25"/>
        <v>1 a 30 dias</v>
      </c>
      <c r="X524" s="80" t="str">
        <f t="shared" si="26"/>
        <v>42021</v>
      </c>
    </row>
    <row r="525" spans="1:24" x14ac:dyDescent="0.35">
      <c r="A525" s="56">
        <v>44316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v>-54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24"/>
        <v>32020</v>
      </c>
      <c r="W525" s="79" t="str">
        <f t="shared" si="25"/>
        <v>31 a 60 dias</v>
      </c>
      <c r="X525" s="80" t="str">
        <f t="shared" si="26"/>
        <v>42021</v>
      </c>
    </row>
    <row r="526" spans="1:24" x14ac:dyDescent="0.35">
      <c r="A526" s="56">
        <v>44316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v>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24"/>
        <v>42020</v>
      </c>
      <c r="W526" s="79" t="str">
        <f t="shared" si="25"/>
        <v>1 a 30 dias</v>
      </c>
      <c r="X526" s="80" t="str">
        <f t="shared" si="26"/>
        <v>52021</v>
      </c>
    </row>
    <row r="527" spans="1:24" x14ac:dyDescent="0.35">
      <c r="A527" s="56">
        <v>44316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v>-174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24"/>
        <v>52020</v>
      </c>
      <c r="W527" s="79" t="str">
        <f t="shared" si="25"/>
        <v>Acima de 120 dias</v>
      </c>
      <c r="X527" s="80" t="str">
        <f t="shared" si="26"/>
        <v>112020</v>
      </c>
    </row>
    <row r="528" spans="1:24" x14ac:dyDescent="0.35">
      <c r="A528" s="56">
        <v>44316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v>-82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24"/>
        <v>82020</v>
      </c>
      <c r="W528" s="79" t="str">
        <f t="shared" si="25"/>
        <v>61 a 90 dias</v>
      </c>
      <c r="X528" s="80" t="str">
        <f t="shared" si="26"/>
        <v>22021</v>
      </c>
    </row>
    <row r="529" spans="1:24" x14ac:dyDescent="0.35">
      <c r="A529" s="56">
        <v>44316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v>-82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24"/>
        <v>72020</v>
      </c>
      <c r="W529" s="79" t="str">
        <f t="shared" si="25"/>
        <v>61 a 90 dias</v>
      </c>
      <c r="X529" s="80" t="str">
        <f t="shared" si="26"/>
        <v>22021</v>
      </c>
    </row>
    <row r="530" spans="1:24" x14ac:dyDescent="0.35">
      <c r="A530" s="56">
        <v>44316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v>-144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24"/>
        <v>102020</v>
      </c>
      <c r="W530" s="79" t="str">
        <f t="shared" si="25"/>
        <v>Acima de 120 dias</v>
      </c>
      <c r="X530" s="80" t="str">
        <f t="shared" si="26"/>
        <v>12021</v>
      </c>
    </row>
    <row r="531" spans="1:24" x14ac:dyDescent="0.35">
      <c r="A531" s="56">
        <v>44316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v>-82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24"/>
        <v>72020</v>
      </c>
      <c r="W531" s="79" t="str">
        <f t="shared" si="25"/>
        <v>61 a 90 dias</v>
      </c>
      <c r="X531" s="80" t="str">
        <f t="shared" si="26"/>
        <v>42021</v>
      </c>
    </row>
    <row r="532" spans="1:24" x14ac:dyDescent="0.35">
      <c r="A532" s="56">
        <v>44316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v>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24"/>
        <v>72020</v>
      </c>
      <c r="W532" s="79" t="str">
        <f t="shared" si="25"/>
        <v>1 a 30 dias</v>
      </c>
      <c r="X532" s="80" t="str">
        <f t="shared" si="26"/>
        <v>52021</v>
      </c>
    </row>
    <row r="533" spans="1:24" x14ac:dyDescent="0.35">
      <c r="A533" s="56">
        <v>44316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v>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24"/>
        <v>82020</v>
      </c>
      <c r="W533" s="79" t="str">
        <f t="shared" si="25"/>
        <v>1 a 30 dias</v>
      </c>
      <c r="X533" s="80" t="str">
        <f t="shared" si="26"/>
        <v>52021</v>
      </c>
    </row>
    <row r="534" spans="1:24" x14ac:dyDescent="0.35">
      <c r="A534" s="56">
        <v>44316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v>-144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24"/>
        <v>82020</v>
      </c>
      <c r="W534" s="79" t="str">
        <f t="shared" si="25"/>
        <v>Acima de 120 dias</v>
      </c>
      <c r="X534" s="80" t="str">
        <f t="shared" si="26"/>
        <v>12021</v>
      </c>
    </row>
    <row r="535" spans="1:24" x14ac:dyDescent="0.35">
      <c r="A535" s="56">
        <v>44316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v>-82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24"/>
        <v>82020</v>
      </c>
      <c r="W535" s="79" t="str">
        <f t="shared" si="25"/>
        <v>61 a 90 dias</v>
      </c>
      <c r="X535" s="80" t="str">
        <f t="shared" si="26"/>
        <v>22021</v>
      </c>
    </row>
    <row r="536" spans="1:24" x14ac:dyDescent="0.35">
      <c r="A536" s="56">
        <v>44316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v>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24"/>
        <v>82020</v>
      </c>
      <c r="W536" s="79" t="str">
        <f t="shared" si="25"/>
        <v>1 a 30 dias</v>
      </c>
      <c r="X536" s="80" t="str">
        <f t="shared" si="26"/>
        <v>52021</v>
      </c>
    </row>
    <row r="537" spans="1:24" x14ac:dyDescent="0.35">
      <c r="A537" s="56">
        <v>44316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v>-113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24"/>
        <v>102020</v>
      </c>
      <c r="W537" s="79" t="str">
        <f t="shared" si="25"/>
        <v>91 a 120 dias</v>
      </c>
      <c r="X537" s="80" t="str">
        <f t="shared" si="26"/>
        <v>12021</v>
      </c>
    </row>
    <row r="538" spans="1:24" x14ac:dyDescent="0.35">
      <c r="A538" s="56">
        <v>44316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v>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24"/>
        <v>102020</v>
      </c>
      <c r="W538" s="79" t="str">
        <f t="shared" si="25"/>
        <v>1 a 30 dias</v>
      </c>
      <c r="X538" s="80" t="str">
        <f t="shared" si="26"/>
        <v>52021</v>
      </c>
    </row>
    <row r="539" spans="1:24" x14ac:dyDescent="0.35">
      <c r="A539" s="56">
        <v>44316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v>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24"/>
        <v>42020</v>
      </c>
      <c r="W539" s="79" t="str">
        <f t="shared" si="25"/>
        <v>1 a 30 dias</v>
      </c>
      <c r="X539" s="80" t="str">
        <f t="shared" si="26"/>
        <v>52021</v>
      </c>
    </row>
    <row r="540" spans="1:24" x14ac:dyDescent="0.35">
      <c r="A540" s="56">
        <v>44316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v>-266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24"/>
        <v>52020</v>
      </c>
      <c r="W540" s="79" t="str">
        <f t="shared" si="25"/>
        <v>Acima de 120 dias</v>
      </c>
      <c r="X540" s="80" t="str">
        <f t="shared" si="26"/>
        <v>92020</v>
      </c>
    </row>
    <row r="541" spans="1:24" x14ac:dyDescent="0.35">
      <c r="A541" s="56">
        <v>44316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v>-144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24"/>
        <v>92020</v>
      </c>
      <c r="W541" s="79" t="str">
        <f t="shared" si="25"/>
        <v>Acima de 120 dias</v>
      </c>
      <c r="X541" s="80" t="str">
        <f t="shared" si="26"/>
        <v>12021</v>
      </c>
    </row>
    <row r="542" spans="1:24" x14ac:dyDescent="0.35">
      <c r="A542" s="56">
        <v>44316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v>-82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24"/>
        <v>72020</v>
      </c>
      <c r="W542" s="79" t="str">
        <f t="shared" si="25"/>
        <v>61 a 90 dias</v>
      </c>
      <c r="X542" s="80" t="str">
        <f t="shared" si="26"/>
        <v>22021</v>
      </c>
    </row>
    <row r="543" spans="1:24" x14ac:dyDescent="0.35">
      <c r="A543" s="56">
        <v>44316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v>-82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24"/>
        <v>92020</v>
      </c>
      <c r="W543" s="79" t="str">
        <f t="shared" si="25"/>
        <v>61 a 90 dias</v>
      </c>
      <c r="X543" s="80" t="str">
        <f t="shared" si="26"/>
        <v>42021</v>
      </c>
    </row>
    <row r="544" spans="1:24" x14ac:dyDescent="0.35">
      <c r="A544" s="56">
        <v>44316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v>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24"/>
        <v>62020</v>
      </c>
      <c r="W544" s="79" t="str">
        <f t="shared" si="25"/>
        <v>1 a 30 dias</v>
      </c>
      <c r="X544" s="80" t="str">
        <f t="shared" si="26"/>
        <v>52021</v>
      </c>
    </row>
    <row r="545" spans="1:24" x14ac:dyDescent="0.35">
      <c r="A545" s="56">
        <v>44316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v>-144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24"/>
        <v>82020</v>
      </c>
      <c r="W545" s="79" t="str">
        <f t="shared" si="25"/>
        <v>Acima de 120 dias</v>
      </c>
      <c r="X545" s="80" t="str">
        <f t="shared" si="26"/>
        <v>12021</v>
      </c>
    </row>
    <row r="546" spans="1:24" x14ac:dyDescent="0.35">
      <c r="A546" s="56">
        <v>44316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v>-54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24"/>
        <v>82020</v>
      </c>
      <c r="W546" s="79" t="str">
        <f t="shared" si="25"/>
        <v>31 a 60 dias</v>
      </c>
      <c r="X546" s="80" t="str">
        <f t="shared" si="26"/>
        <v>42021</v>
      </c>
    </row>
    <row r="547" spans="1:24" x14ac:dyDescent="0.35">
      <c r="A547" s="56">
        <v>44316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v>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24"/>
        <v>82020</v>
      </c>
      <c r="W547" s="79" t="str">
        <f t="shared" si="25"/>
        <v>1 a 30 dias</v>
      </c>
      <c r="X547" s="80" t="str">
        <f t="shared" si="26"/>
        <v>52021</v>
      </c>
    </row>
    <row r="548" spans="1:24" x14ac:dyDescent="0.35">
      <c r="A548" s="56">
        <v>44316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v>-144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24"/>
        <v>92020</v>
      </c>
      <c r="W548" s="79" t="str">
        <f t="shared" si="25"/>
        <v>Acima de 120 dias</v>
      </c>
      <c r="X548" s="80" t="str">
        <f t="shared" si="26"/>
        <v>12021</v>
      </c>
    </row>
    <row r="549" spans="1:24" x14ac:dyDescent="0.35">
      <c r="A549" s="56">
        <v>44316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v>-235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24"/>
        <v>32020</v>
      </c>
      <c r="W549" s="79" t="str">
        <f t="shared" si="25"/>
        <v>Acima de 120 dias</v>
      </c>
      <c r="X549" s="80" t="str">
        <f t="shared" si="26"/>
        <v>102020</v>
      </c>
    </row>
    <row r="550" spans="1:24" x14ac:dyDescent="0.35">
      <c r="A550" s="56">
        <v>44316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v>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24"/>
        <v>42020</v>
      </c>
      <c r="W550" s="79" t="str">
        <f t="shared" si="25"/>
        <v>1 a 30 dias</v>
      </c>
      <c r="X550" s="80" t="str">
        <f t="shared" si="26"/>
        <v>52021</v>
      </c>
    </row>
    <row r="551" spans="1:24" x14ac:dyDescent="0.35">
      <c r="A551" s="56">
        <v>44316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v>-174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24"/>
        <v>62020</v>
      </c>
      <c r="W551" s="79" t="str">
        <f t="shared" si="25"/>
        <v>Acima de 120 dias</v>
      </c>
      <c r="X551" s="80" t="str">
        <f t="shared" si="26"/>
        <v>112020</v>
      </c>
    </row>
    <row r="552" spans="1:24" x14ac:dyDescent="0.35">
      <c r="A552" s="56">
        <v>44316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v>-82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24"/>
        <v>72020</v>
      </c>
      <c r="W552" s="79" t="str">
        <f t="shared" si="25"/>
        <v>61 a 90 dias</v>
      </c>
      <c r="X552" s="80" t="str">
        <f t="shared" si="26"/>
        <v>22021</v>
      </c>
    </row>
    <row r="553" spans="1:24" x14ac:dyDescent="0.35">
      <c r="A553" s="56">
        <v>44316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v>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24"/>
        <v>82020</v>
      </c>
      <c r="W553" s="79" t="str">
        <f t="shared" si="25"/>
        <v>1 a 30 dias</v>
      </c>
      <c r="X553" s="80" t="str">
        <f t="shared" si="26"/>
        <v>52021</v>
      </c>
    </row>
    <row r="554" spans="1:24" x14ac:dyDescent="0.35">
      <c r="A554" s="56">
        <v>44316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v>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24"/>
        <v>42020</v>
      </c>
      <c r="W554" s="79" t="str">
        <f t="shared" si="25"/>
        <v>1 a 30 dias</v>
      </c>
      <c r="X554" s="80" t="str">
        <f t="shared" si="26"/>
        <v>52021</v>
      </c>
    </row>
    <row r="555" spans="1:24" x14ac:dyDescent="0.35">
      <c r="A555" s="56">
        <v>44316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v>-54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24"/>
        <v>62020</v>
      </c>
      <c r="W555" s="79" t="str">
        <f t="shared" si="25"/>
        <v>31 a 60 dias</v>
      </c>
      <c r="X555" s="80" t="str">
        <f t="shared" si="26"/>
        <v>32021</v>
      </c>
    </row>
    <row r="556" spans="1:24" x14ac:dyDescent="0.35">
      <c r="A556" s="56">
        <v>44316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v>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24"/>
        <v>52020</v>
      </c>
      <c r="W556" s="79" t="str">
        <f t="shared" si="25"/>
        <v>1 a 30 dias</v>
      </c>
      <c r="X556" s="80" t="str">
        <f t="shared" si="26"/>
        <v>52021</v>
      </c>
    </row>
    <row r="557" spans="1:24" x14ac:dyDescent="0.35">
      <c r="A557" s="56">
        <v>44316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v>-235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24"/>
        <v>52020</v>
      </c>
      <c r="W557" s="79" t="str">
        <f t="shared" si="25"/>
        <v>Acima de 120 dias</v>
      </c>
      <c r="X557" s="80" t="str">
        <f t="shared" si="26"/>
        <v>102020</v>
      </c>
    </row>
    <row r="558" spans="1:24" x14ac:dyDescent="0.35">
      <c r="A558" s="56">
        <v>44316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v>-82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24"/>
        <v>102020</v>
      </c>
      <c r="W558" s="79" t="str">
        <f t="shared" si="25"/>
        <v>61 a 90 dias</v>
      </c>
      <c r="X558" s="80" t="str">
        <f t="shared" si="26"/>
        <v>22021</v>
      </c>
    </row>
    <row r="559" spans="1:24" x14ac:dyDescent="0.35">
      <c r="A559" s="56">
        <v>44316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v>-54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24"/>
        <v>62020</v>
      </c>
      <c r="W559" s="79" t="str">
        <f t="shared" si="25"/>
        <v>31 a 60 dias</v>
      </c>
      <c r="X559" s="80" t="str">
        <f t="shared" si="26"/>
        <v>32021</v>
      </c>
    </row>
    <row r="560" spans="1:24" x14ac:dyDescent="0.35">
      <c r="A560" s="56">
        <v>44316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v>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24"/>
        <v>102020</v>
      </c>
      <c r="W560" s="79" t="str">
        <f t="shared" si="25"/>
        <v>1 a 30 dias</v>
      </c>
      <c r="X560" s="80" t="str">
        <f t="shared" si="26"/>
        <v>52021</v>
      </c>
    </row>
    <row r="561" spans="1:24" x14ac:dyDescent="0.35">
      <c r="A561" s="56">
        <v>44316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v>-174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24"/>
        <v>72020</v>
      </c>
      <c r="W561" s="79" t="str">
        <f t="shared" si="25"/>
        <v>Acima de 120 dias</v>
      </c>
      <c r="X561" s="80" t="str">
        <f t="shared" si="26"/>
        <v>122020</v>
      </c>
    </row>
    <row r="562" spans="1:24" x14ac:dyDescent="0.35">
      <c r="A562" s="56">
        <v>44316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v>-266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24"/>
        <v>72020</v>
      </c>
      <c r="W562" s="79" t="str">
        <f t="shared" si="25"/>
        <v>Acima de 120 dias</v>
      </c>
      <c r="X562" s="80" t="str">
        <f t="shared" si="26"/>
        <v>92020</v>
      </c>
    </row>
    <row r="563" spans="1:24" x14ac:dyDescent="0.35">
      <c r="A563" s="56">
        <v>44316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v>-54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24"/>
        <v>92020</v>
      </c>
      <c r="W563" s="79" t="str">
        <f t="shared" si="25"/>
        <v>31 a 60 dias</v>
      </c>
      <c r="X563" s="80" t="str">
        <f t="shared" si="26"/>
        <v>42021</v>
      </c>
    </row>
    <row r="564" spans="1:24" x14ac:dyDescent="0.35">
      <c r="A564" s="56">
        <v>44316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v>-54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24"/>
        <v>102020</v>
      </c>
      <c r="W564" s="79" t="str">
        <f t="shared" si="25"/>
        <v>31 a 60 dias</v>
      </c>
      <c r="X564" s="80" t="str">
        <f t="shared" si="26"/>
        <v>42021</v>
      </c>
    </row>
    <row r="565" spans="1:24" x14ac:dyDescent="0.35">
      <c r="A565" s="56">
        <v>44316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v>-82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24"/>
        <v>82020</v>
      </c>
      <c r="W565" s="79" t="str">
        <f t="shared" si="25"/>
        <v>61 a 90 dias</v>
      </c>
      <c r="X565" s="80" t="str">
        <f t="shared" si="26"/>
        <v>22021</v>
      </c>
    </row>
    <row r="566" spans="1:24" x14ac:dyDescent="0.35">
      <c r="A566" s="56">
        <v>44316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v>-144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24"/>
        <v>92020</v>
      </c>
      <c r="W566" s="79" t="str">
        <f t="shared" si="25"/>
        <v>Acima de 120 dias</v>
      </c>
      <c r="X566" s="80" t="str">
        <f t="shared" si="26"/>
        <v>12021</v>
      </c>
    </row>
    <row r="567" spans="1:24" x14ac:dyDescent="0.35">
      <c r="A567" s="56">
        <v>44316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v>-266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24"/>
        <v>32020</v>
      </c>
      <c r="W567" s="79" t="str">
        <f t="shared" si="25"/>
        <v>Acima de 120 dias</v>
      </c>
      <c r="X567" s="80" t="str">
        <f t="shared" si="26"/>
        <v>82020</v>
      </c>
    </row>
    <row r="568" spans="1:24" x14ac:dyDescent="0.35">
      <c r="A568" s="56">
        <v>44316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v>-144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24"/>
        <v>52020</v>
      </c>
      <c r="W568" s="79" t="str">
        <f t="shared" si="25"/>
        <v>Acima de 120 dias</v>
      </c>
      <c r="X568" s="80" t="str">
        <f t="shared" si="26"/>
        <v>12021</v>
      </c>
    </row>
    <row r="569" spans="1:24" x14ac:dyDescent="0.35">
      <c r="A569" s="56">
        <v>44316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v>-144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24"/>
        <v>102020</v>
      </c>
      <c r="W569" s="79" t="str">
        <f t="shared" si="25"/>
        <v>Acima de 120 dias</v>
      </c>
      <c r="X569" s="80" t="str">
        <f t="shared" si="26"/>
        <v>12021</v>
      </c>
    </row>
    <row r="570" spans="1:24" x14ac:dyDescent="0.35">
      <c r="A570" s="56">
        <v>44316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v>-82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24"/>
        <v>92020</v>
      </c>
      <c r="W570" s="79" t="str">
        <f t="shared" si="25"/>
        <v>61 a 90 dias</v>
      </c>
      <c r="X570" s="80" t="str">
        <f t="shared" si="26"/>
        <v>22021</v>
      </c>
    </row>
    <row r="571" spans="1:24" x14ac:dyDescent="0.35">
      <c r="A571" s="56">
        <v>44316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v>-82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24"/>
        <v>72020</v>
      </c>
      <c r="W571" s="79" t="str">
        <f t="shared" si="25"/>
        <v>61 a 90 dias</v>
      </c>
      <c r="X571" s="80" t="str">
        <f t="shared" si="26"/>
        <v>22021</v>
      </c>
    </row>
    <row r="572" spans="1:24" x14ac:dyDescent="0.35">
      <c r="A572" s="56">
        <v>44316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v>-82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24"/>
        <v>92020</v>
      </c>
      <c r="W572" s="79" t="str">
        <f t="shared" si="25"/>
        <v>61 a 90 dias</v>
      </c>
      <c r="X572" s="80" t="str">
        <f t="shared" si="26"/>
        <v>22021</v>
      </c>
    </row>
    <row r="573" spans="1:24" x14ac:dyDescent="0.35">
      <c r="A573" s="56">
        <v>44316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v>-297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24"/>
        <v>62020</v>
      </c>
      <c r="W573" s="79" t="str">
        <f t="shared" si="25"/>
        <v>Acima de 120 dias</v>
      </c>
      <c r="X573" s="80" t="str">
        <f t="shared" si="26"/>
        <v>92020</v>
      </c>
    </row>
    <row r="574" spans="1:24" x14ac:dyDescent="0.35">
      <c r="A574" s="56">
        <v>44316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v>-82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24"/>
        <v>72020</v>
      </c>
      <c r="W574" s="79" t="str">
        <f t="shared" si="25"/>
        <v>61 a 90 dias</v>
      </c>
      <c r="X574" s="80" t="str">
        <f t="shared" si="26"/>
        <v>22021</v>
      </c>
    </row>
    <row r="575" spans="1:24" x14ac:dyDescent="0.35">
      <c r="A575" s="56">
        <v>44316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v>-82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24"/>
        <v>82020</v>
      </c>
      <c r="W575" s="79" t="str">
        <f t="shared" si="25"/>
        <v>61 a 90 dias</v>
      </c>
      <c r="X575" s="80" t="str">
        <f t="shared" si="26"/>
        <v>22021</v>
      </c>
    </row>
    <row r="576" spans="1:24" x14ac:dyDescent="0.35">
      <c r="A576" s="56">
        <v>44316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v>-174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24"/>
        <v>82020</v>
      </c>
      <c r="W576" s="79" t="str">
        <f t="shared" si="25"/>
        <v>Acima de 120 dias</v>
      </c>
      <c r="X576" s="80" t="str">
        <f t="shared" si="26"/>
        <v>112020</v>
      </c>
    </row>
    <row r="577" spans="1:24" x14ac:dyDescent="0.35">
      <c r="A577" s="56">
        <v>44316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v>-113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24"/>
        <v>62020</v>
      </c>
      <c r="W577" s="79" t="str">
        <f t="shared" si="25"/>
        <v>91 a 120 dias</v>
      </c>
      <c r="X577" s="80" t="str">
        <f t="shared" si="26"/>
        <v>12021</v>
      </c>
    </row>
    <row r="578" spans="1:24" x14ac:dyDescent="0.35">
      <c r="A578" s="56">
        <v>44316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v>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27">MONTH(D578)&amp;YEAR(D578)</f>
        <v>102020</v>
      </c>
      <c r="W578" s="79" t="str">
        <f t="shared" ref="W578:W641" si="28">_xlfn.IFS(G578&lt;-120,"Acima de 120 dias",G578&lt;=-90,"91 a 120 dias",G578&lt;=-61,"61 a 90 dias",G578&lt;=-31,"31 a 60 dias",G578&gt;=-30,"1 a 30 dias")</f>
        <v>1 a 30 dias</v>
      </c>
      <c r="X578" s="80" t="str">
        <f t="shared" si="26"/>
        <v>52021</v>
      </c>
    </row>
    <row r="579" spans="1:24" x14ac:dyDescent="0.35">
      <c r="A579" s="56">
        <v>44316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v>-54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27"/>
        <v>102020</v>
      </c>
      <c r="W579" s="79" t="str">
        <f t="shared" si="28"/>
        <v>31 a 60 dias</v>
      </c>
      <c r="X579" s="80" t="str">
        <f t="shared" ref="X579:X642" si="29">MONTH(U579)&amp;YEAR(U579)</f>
        <v>42021</v>
      </c>
    </row>
    <row r="580" spans="1:24" x14ac:dyDescent="0.35">
      <c r="A580" s="56">
        <v>44316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v>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27"/>
        <v>72020</v>
      </c>
      <c r="W580" s="79" t="str">
        <f t="shared" si="28"/>
        <v>1 a 30 dias</v>
      </c>
      <c r="X580" s="80" t="str">
        <f t="shared" si="29"/>
        <v>52021</v>
      </c>
    </row>
    <row r="581" spans="1:24" x14ac:dyDescent="0.35">
      <c r="A581" s="56">
        <v>44316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v>-54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27"/>
        <v>82020</v>
      </c>
      <c r="W581" s="79" t="str">
        <f t="shared" si="28"/>
        <v>31 a 60 dias</v>
      </c>
      <c r="X581" s="80" t="str">
        <f t="shared" si="29"/>
        <v>42021</v>
      </c>
    </row>
    <row r="582" spans="1:24" x14ac:dyDescent="0.35">
      <c r="A582" s="56">
        <v>44316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v>-23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27"/>
        <v>102020</v>
      </c>
      <c r="W582" s="79" t="str">
        <f t="shared" si="28"/>
        <v>1 a 30 dias</v>
      </c>
      <c r="X582" s="80" t="str">
        <f t="shared" si="29"/>
        <v>42021</v>
      </c>
    </row>
    <row r="583" spans="1:24" x14ac:dyDescent="0.35">
      <c r="A583" s="56">
        <v>44316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v>-174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27"/>
        <v>42020</v>
      </c>
      <c r="W583" s="79" t="str">
        <f t="shared" si="28"/>
        <v>Acima de 120 dias</v>
      </c>
      <c r="X583" s="80" t="str">
        <f t="shared" si="29"/>
        <v>112020</v>
      </c>
    </row>
    <row r="584" spans="1:24" x14ac:dyDescent="0.35">
      <c r="A584" s="56">
        <v>44316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v>-174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27"/>
        <v>32020</v>
      </c>
      <c r="W584" s="79" t="str">
        <f t="shared" si="28"/>
        <v>Acima de 120 dias</v>
      </c>
      <c r="X584" s="80" t="str">
        <f t="shared" si="29"/>
        <v>112020</v>
      </c>
    </row>
    <row r="585" spans="1:24" x14ac:dyDescent="0.35">
      <c r="A585" s="56">
        <v>44316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v>-174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27"/>
        <v>72020</v>
      </c>
      <c r="W585" s="79" t="str">
        <f t="shared" si="28"/>
        <v>Acima de 120 dias</v>
      </c>
      <c r="X585" s="80" t="str">
        <f t="shared" si="29"/>
        <v>112020</v>
      </c>
    </row>
    <row r="586" spans="1:24" x14ac:dyDescent="0.35">
      <c r="A586" s="56">
        <v>44316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v>-23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27"/>
        <v>52020</v>
      </c>
      <c r="W586" s="79" t="str">
        <f t="shared" si="28"/>
        <v>1 a 30 dias</v>
      </c>
      <c r="X586" s="80" t="str">
        <f t="shared" si="29"/>
        <v>42021</v>
      </c>
    </row>
    <row r="587" spans="1:24" x14ac:dyDescent="0.35">
      <c r="A587" s="56">
        <v>44316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v>-144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27"/>
        <v>72020</v>
      </c>
      <c r="W587" s="79" t="str">
        <f t="shared" si="28"/>
        <v>Acima de 120 dias</v>
      </c>
      <c r="X587" s="80" t="str">
        <f t="shared" si="29"/>
        <v>12021</v>
      </c>
    </row>
    <row r="588" spans="1:24" x14ac:dyDescent="0.35">
      <c r="A588" s="56">
        <v>44316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v>-144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27"/>
        <v>72020</v>
      </c>
      <c r="W588" s="79" t="str">
        <f t="shared" si="28"/>
        <v>Acima de 120 dias</v>
      </c>
      <c r="X588" s="80" t="str">
        <f t="shared" si="29"/>
        <v>112020</v>
      </c>
    </row>
    <row r="589" spans="1:24" x14ac:dyDescent="0.35">
      <c r="A589" s="56">
        <v>44316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v>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27"/>
        <v>82020</v>
      </c>
      <c r="W589" s="79" t="str">
        <f t="shared" si="28"/>
        <v>1 a 30 dias</v>
      </c>
      <c r="X589" s="80" t="str">
        <f t="shared" si="29"/>
        <v>52021</v>
      </c>
    </row>
    <row r="590" spans="1:24" x14ac:dyDescent="0.35">
      <c r="A590" s="56">
        <v>44316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v>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27"/>
        <v>92020</v>
      </c>
      <c r="W590" s="79" t="str">
        <f t="shared" si="28"/>
        <v>1 a 30 dias</v>
      </c>
      <c r="X590" s="80" t="str">
        <f t="shared" si="29"/>
        <v>52021</v>
      </c>
    </row>
    <row r="591" spans="1:24" x14ac:dyDescent="0.35">
      <c r="A591" s="56">
        <v>44316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v>-144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27"/>
        <v>82020</v>
      </c>
      <c r="W591" s="79" t="str">
        <f t="shared" si="28"/>
        <v>Acima de 120 dias</v>
      </c>
      <c r="X591" s="80" t="str">
        <f t="shared" si="29"/>
        <v>12021</v>
      </c>
    </row>
    <row r="592" spans="1:24" x14ac:dyDescent="0.35">
      <c r="A592" s="56">
        <v>44316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v>-327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27"/>
        <v>32020</v>
      </c>
      <c r="W592" s="79" t="str">
        <f t="shared" si="28"/>
        <v>Acima de 120 dias</v>
      </c>
      <c r="X592" s="80" t="str">
        <f t="shared" si="29"/>
        <v>72020</v>
      </c>
    </row>
    <row r="593" spans="1:24" x14ac:dyDescent="0.35">
      <c r="A593" s="56">
        <v>44316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v>-54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27"/>
        <v>62020</v>
      </c>
      <c r="W593" s="79" t="str">
        <f t="shared" si="28"/>
        <v>31 a 60 dias</v>
      </c>
      <c r="X593" s="80" t="str">
        <f t="shared" si="29"/>
        <v>52021</v>
      </c>
    </row>
    <row r="594" spans="1:24" x14ac:dyDescent="0.35">
      <c r="A594" s="56">
        <v>44316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v>-23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27"/>
        <v>72020</v>
      </c>
      <c r="W594" s="79" t="str">
        <f t="shared" si="28"/>
        <v>1 a 30 dias</v>
      </c>
      <c r="X594" s="80" t="str">
        <f t="shared" si="29"/>
        <v>42021</v>
      </c>
    </row>
    <row r="595" spans="1:24" x14ac:dyDescent="0.35">
      <c r="A595" s="56">
        <v>44316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v>-266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27"/>
        <v>52020</v>
      </c>
      <c r="W595" s="79" t="str">
        <f t="shared" si="28"/>
        <v>Acima de 120 dias</v>
      </c>
      <c r="X595" s="80" t="str">
        <f t="shared" si="29"/>
        <v>92020</v>
      </c>
    </row>
    <row r="596" spans="1:24" x14ac:dyDescent="0.35">
      <c r="A596" s="56">
        <v>44316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v>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27"/>
        <v>72020</v>
      </c>
      <c r="W596" s="79" t="str">
        <f t="shared" si="28"/>
        <v>1 a 30 dias</v>
      </c>
      <c r="X596" s="80" t="str">
        <f t="shared" si="29"/>
        <v>52021</v>
      </c>
    </row>
    <row r="597" spans="1:24" x14ac:dyDescent="0.35">
      <c r="A597" s="56">
        <v>44316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v>-235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27"/>
        <v>82020</v>
      </c>
      <c r="W597" s="79" t="str">
        <f t="shared" si="28"/>
        <v>Acima de 120 dias</v>
      </c>
      <c r="X597" s="80" t="str">
        <f t="shared" si="29"/>
        <v>102020</v>
      </c>
    </row>
    <row r="598" spans="1:24" x14ac:dyDescent="0.35">
      <c r="A598" s="56">
        <v>44316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v>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27"/>
        <v>82020</v>
      </c>
      <c r="W598" s="79" t="str">
        <f t="shared" si="28"/>
        <v>1 a 30 dias</v>
      </c>
      <c r="X598" s="80" t="str">
        <f t="shared" si="29"/>
        <v>52021</v>
      </c>
    </row>
    <row r="599" spans="1:24" x14ac:dyDescent="0.35">
      <c r="A599" s="56">
        <v>44316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v>-82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27"/>
        <v>92020</v>
      </c>
      <c r="W599" s="79" t="str">
        <f t="shared" si="28"/>
        <v>61 a 90 dias</v>
      </c>
      <c r="X599" s="80" t="str">
        <f t="shared" si="29"/>
        <v>22021</v>
      </c>
    </row>
    <row r="600" spans="1:24" x14ac:dyDescent="0.35">
      <c r="A600" s="56">
        <v>44316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v>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27"/>
        <v>102020</v>
      </c>
      <c r="W600" s="79" t="str">
        <f t="shared" si="28"/>
        <v>1 a 30 dias</v>
      </c>
      <c r="X600" s="80" t="str">
        <f t="shared" si="29"/>
        <v>52021</v>
      </c>
    </row>
    <row r="601" spans="1:24" x14ac:dyDescent="0.35">
      <c r="A601" s="56">
        <v>44316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v>-388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27"/>
        <v>32020</v>
      </c>
      <c r="W601" s="79" t="str">
        <f t="shared" si="28"/>
        <v>Acima de 120 dias</v>
      </c>
      <c r="X601" s="80" t="str">
        <f t="shared" si="29"/>
        <v>42020</v>
      </c>
    </row>
    <row r="602" spans="1:24" x14ac:dyDescent="0.35">
      <c r="A602" s="56">
        <v>44316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v>-327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27"/>
        <v>52020</v>
      </c>
      <c r="W602" s="79" t="str">
        <f t="shared" si="28"/>
        <v>Acima de 120 dias</v>
      </c>
      <c r="X602" s="80" t="str">
        <f t="shared" si="29"/>
        <v>72020</v>
      </c>
    </row>
    <row r="603" spans="1:24" x14ac:dyDescent="0.35">
      <c r="A603" s="56">
        <v>44316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v>-205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27"/>
        <v>52020</v>
      </c>
      <c r="W603" s="79" t="str">
        <f t="shared" si="28"/>
        <v>Acima de 120 dias</v>
      </c>
      <c r="X603" s="80" t="str">
        <f t="shared" si="29"/>
        <v>102020</v>
      </c>
    </row>
    <row r="604" spans="1:24" x14ac:dyDescent="0.35">
      <c r="A604" s="56">
        <v>44316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v>-266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27"/>
        <v>72020</v>
      </c>
      <c r="W604" s="79" t="str">
        <f t="shared" si="28"/>
        <v>Acima de 120 dias</v>
      </c>
      <c r="X604" s="80" t="str">
        <f t="shared" si="29"/>
        <v>92020</v>
      </c>
    </row>
    <row r="605" spans="1:24" x14ac:dyDescent="0.35">
      <c r="A605" s="56">
        <v>44316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v>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27"/>
        <v>72020</v>
      </c>
      <c r="W605" s="79" t="str">
        <f t="shared" si="28"/>
        <v>1 a 30 dias</v>
      </c>
      <c r="X605" s="80" t="str">
        <f t="shared" si="29"/>
        <v>52021</v>
      </c>
    </row>
    <row r="606" spans="1:24" x14ac:dyDescent="0.35">
      <c r="A606" s="56">
        <v>44316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v>-82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27"/>
        <v>82020</v>
      </c>
      <c r="W606" s="79" t="str">
        <f t="shared" si="28"/>
        <v>61 a 90 dias</v>
      </c>
      <c r="X606" s="80" t="str">
        <f t="shared" si="29"/>
        <v>22021</v>
      </c>
    </row>
    <row r="607" spans="1:24" x14ac:dyDescent="0.35">
      <c r="A607" s="56">
        <v>44316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v>-144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27"/>
        <v>82020</v>
      </c>
      <c r="W607" s="79" t="str">
        <f t="shared" si="28"/>
        <v>Acima de 120 dias</v>
      </c>
      <c r="X607" s="80" t="str">
        <f t="shared" si="29"/>
        <v>122020</v>
      </c>
    </row>
    <row r="608" spans="1:24" x14ac:dyDescent="0.35">
      <c r="A608" s="56">
        <v>44316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v>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27"/>
        <v>92020</v>
      </c>
      <c r="W608" s="79" t="str">
        <f t="shared" si="28"/>
        <v>1 a 30 dias</v>
      </c>
      <c r="X608" s="80" t="str">
        <f t="shared" si="29"/>
        <v>52021</v>
      </c>
    </row>
    <row r="609" spans="1:24" x14ac:dyDescent="0.35">
      <c r="A609" s="56">
        <v>44316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v>-54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27"/>
        <v>102020</v>
      </c>
      <c r="W609" s="79" t="str">
        <f t="shared" si="28"/>
        <v>31 a 60 dias</v>
      </c>
      <c r="X609" s="80" t="str">
        <f t="shared" si="29"/>
        <v>32021</v>
      </c>
    </row>
    <row r="610" spans="1:24" x14ac:dyDescent="0.35">
      <c r="A610" s="56">
        <v>44316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v>-144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27"/>
        <v>72020</v>
      </c>
      <c r="W610" s="79" t="str">
        <f t="shared" si="28"/>
        <v>Acima de 120 dias</v>
      </c>
      <c r="X610" s="80" t="str">
        <f t="shared" si="29"/>
        <v>12021</v>
      </c>
    </row>
    <row r="611" spans="1:24" x14ac:dyDescent="0.35">
      <c r="A611" s="56">
        <v>44316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v>-235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27"/>
        <v>82020</v>
      </c>
      <c r="W611" s="79" t="str">
        <f t="shared" si="28"/>
        <v>Acima de 120 dias</v>
      </c>
      <c r="X611" s="80" t="str">
        <f t="shared" si="29"/>
        <v>102020</v>
      </c>
    </row>
    <row r="612" spans="1:24" x14ac:dyDescent="0.35">
      <c r="A612" s="56">
        <v>44316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v>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27"/>
        <v>102020</v>
      </c>
      <c r="W612" s="79" t="str">
        <f t="shared" si="28"/>
        <v>1 a 30 dias</v>
      </c>
      <c r="X612" s="80" t="str">
        <f t="shared" si="29"/>
        <v>52021</v>
      </c>
    </row>
    <row r="613" spans="1:24" x14ac:dyDescent="0.35">
      <c r="A613" s="56">
        <v>44316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v>-235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27"/>
        <v>82020</v>
      </c>
      <c r="W613" s="79" t="str">
        <f t="shared" si="28"/>
        <v>Acima de 120 dias</v>
      </c>
      <c r="X613" s="80" t="str">
        <f t="shared" si="29"/>
        <v>102020</v>
      </c>
    </row>
    <row r="614" spans="1:24" x14ac:dyDescent="0.35">
      <c r="A614" s="56">
        <v>44316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v>-144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27"/>
        <v>82020</v>
      </c>
      <c r="W614" s="79" t="str">
        <f t="shared" si="28"/>
        <v>Acima de 120 dias</v>
      </c>
      <c r="X614" s="80" t="str">
        <f t="shared" si="29"/>
        <v>12021</v>
      </c>
    </row>
    <row r="615" spans="1:24" x14ac:dyDescent="0.35">
      <c r="A615" s="56">
        <v>44316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v>-174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27"/>
        <v>82020</v>
      </c>
      <c r="W615" s="79" t="str">
        <f t="shared" si="28"/>
        <v>Acima de 120 dias</v>
      </c>
      <c r="X615" s="80" t="str">
        <f t="shared" si="29"/>
        <v>112020</v>
      </c>
    </row>
    <row r="616" spans="1:24" x14ac:dyDescent="0.35">
      <c r="A616" s="56">
        <v>44316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v>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27"/>
        <v>82020</v>
      </c>
      <c r="W616" s="79" t="str">
        <f t="shared" si="28"/>
        <v>1 a 30 dias</v>
      </c>
      <c r="X616" s="80" t="str">
        <f t="shared" si="29"/>
        <v>52021</v>
      </c>
    </row>
    <row r="617" spans="1:24" x14ac:dyDescent="0.35">
      <c r="A617" s="56">
        <v>44316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v>-144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27"/>
        <v>92020</v>
      </c>
      <c r="W617" s="79" t="str">
        <f t="shared" si="28"/>
        <v>Acima de 120 dias</v>
      </c>
      <c r="X617" s="80" t="str">
        <f t="shared" si="29"/>
        <v>12021</v>
      </c>
    </row>
    <row r="618" spans="1:24" x14ac:dyDescent="0.35">
      <c r="A618" s="56">
        <v>44316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v>-54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27"/>
        <v>102020</v>
      </c>
      <c r="W618" s="79" t="str">
        <f t="shared" si="28"/>
        <v>31 a 60 dias</v>
      </c>
      <c r="X618" s="80" t="str">
        <f t="shared" si="29"/>
        <v>42021</v>
      </c>
    </row>
    <row r="619" spans="1:24" x14ac:dyDescent="0.35">
      <c r="A619" s="56">
        <v>44316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v>-144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27"/>
        <v>92020</v>
      </c>
      <c r="W619" s="79" t="str">
        <f t="shared" si="28"/>
        <v>Acima de 120 dias</v>
      </c>
      <c r="X619" s="80" t="str">
        <f t="shared" si="29"/>
        <v>122020</v>
      </c>
    </row>
    <row r="620" spans="1:24" x14ac:dyDescent="0.35">
      <c r="A620" s="56">
        <v>44316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v>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27"/>
        <v>102020</v>
      </c>
      <c r="W620" s="79" t="str">
        <f t="shared" si="28"/>
        <v>1 a 30 dias</v>
      </c>
      <c r="X620" s="80" t="str">
        <f t="shared" si="29"/>
        <v>52021</v>
      </c>
    </row>
    <row r="621" spans="1:24" x14ac:dyDescent="0.35">
      <c r="A621" s="56">
        <v>44316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v>-54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27"/>
        <v>102020</v>
      </c>
      <c r="W621" s="79" t="str">
        <f t="shared" si="28"/>
        <v>31 a 60 dias</v>
      </c>
      <c r="X621" s="80" t="str">
        <f t="shared" si="29"/>
        <v>32021</v>
      </c>
    </row>
    <row r="622" spans="1:24" x14ac:dyDescent="0.35">
      <c r="A622" s="56">
        <v>44316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v>-54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27"/>
        <v>102020</v>
      </c>
      <c r="W622" s="79" t="str">
        <f t="shared" si="28"/>
        <v>31 a 60 dias</v>
      </c>
      <c r="X622" s="80" t="str">
        <f t="shared" si="29"/>
        <v>32021</v>
      </c>
    </row>
    <row r="623" spans="1:24" x14ac:dyDescent="0.35">
      <c r="A623" s="56">
        <v>44316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v>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27"/>
        <v>62020</v>
      </c>
      <c r="W623" s="79" t="str">
        <f t="shared" si="28"/>
        <v>1 a 30 dias</v>
      </c>
      <c r="X623" s="80" t="str">
        <f t="shared" si="29"/>
        <v>52021</v>
      </c>
    </row>
    <row r="624" spans="1:24" x14ac:dyDescent="0.35">
      <c r="A624" s="56">
        <v>44316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v>-174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27"/>
        <v>82020</v>
      </c>
      <c r="W624" s="79" t="str">
        <f t="shared" si="28"/>
        <v>Acima de 120 dias</v>
      </c>
      <c r="X624" s="80" t="str">
        <f t="shared" si="29"/>
        <v>112020</v>
      </c>
    </row>
    <row r="625" spans="1:24" x14ac:dyDescent="0.35">
      <c r="A625" s="56">
        <v>44316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v>-23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27"/>
        <v>102020</v>
      </c>
      <c r="W625" s="79" t="str">
        <f t="shared" si="28"/>
        <v>1 a 30 dias</v>
      </c>
      <c r="X625" s="80" t="str">
        <f t="shared" si="29"/>
        <v>42021</v>
      </c>
    </row>
    <row r="626" spans="1:24" x14ac:dyDescent="0.35">
      <c r="A626" s="56">
        <v>44316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v>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27"/>
        <v>92020</v>
      </c>
      <c r="W626" s="79" t="str">
        <f t="shared" si="28"/>
        <v>1 a 30 dias</v>
      </c>
      <c r="X626" s="80" t="str">
        <f t="shared" si="29"/>
        <v>52021</v>
      </c>
    </row>
    <row r="627" spans="1:24" x14ac:dyDescent="0.35">
      <c r="A627" s="56">
        <v>44316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v>-113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27"/>
        <v>92020</v>
      </c>
      <c r="W627" s="79" t="str">
        <f t="shared" si="28"/>
        <v>91 a 120 dias</v>
      </c>
      <c r="X627" s="80" t="str">
        <f t="shared" si="29"/>
        <v>12021</v>
      </c>
    </row>
    <row r="628" spans="1:24" x14ac:dyDescent="0.35">
      <c r="A628" s="56">
        <v>44316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v>-297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27"/>
        <v>32020</v>
      </c>
      <c r="W628" s="79" t="str">
        <f t="shared" si="28"/>
        <v>Acima de 120 dias</v>
      </c>
      <c r="X628" s="80" t="str">
        <f t="shared" si="29"/>
        <v>82020</v>
      </c>
    </row>
    <row r="629" spans="1:24" x14ac:dyDescent="0.35">
      <c r="A629" s="56">
        <v>44316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v>-327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27"/>
        <v>32020</v>
      </c>
      <c r="W629" s="79" t="str">
        <f t="shared" si="28"/>
        <v>Acima de 120 dias</v>
      </c>
      <c r="X629" s="80" t="str">
        <f t="shared" si="29"/>
        <v>62020</v>
      </c>
    </row>
    <row r="630" spans="1:24" x14ac:dyDescent="0.35">
      <c r="A630" s="56">
        <v>44316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v>-235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27"/>
        <v>42020</v>
      </c>
      <c r="W630" s="79" t="str">
        <f t="shared" si="28"/>
        <v>Acima de 120 dias</v>
      </c>
      <c r="X630" s="80" t="str">
        <f t="shared" si="29"/>
        <v>102020</v>
      </c>
    </row>
    <row r="631" spans="1:24" x14ac:dyDescent="0.35">
      <c r="A631" s="56">
        <v>44316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v>-144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27"/>
        <v>52020</v>
      </c>
      <c r="W631" s="79" t="str">
        <f t="shared" si="28"/>
        <v>Acima de 120 dias</v>
      </c>
      <c r="X631" s="80" t="str">
        <f t="shared" si="29"/>
        <v>122020</v>
      </c>
    </row>
    <row r="632" spans="1:24" x14ac:dyDescent="0.35">
      <c r="A632" s="56">
        <v>44316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v>-82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27"/>
        <v>52020</v>
      </c>
      <c r="W632" s="79" t="str">
        <f t="shared" si="28"/>
        <v>61 a 90 dias</v>
      </c>
      <c r="X632" s="80" t="str">
        <f t="shared" si="29"/>
        <v>22021</v>
      </c>
    </row>
    <row r="633" spans="1:24" x14ac:dyDescent="0.35">
      <c r="A633" s="56">
        <v>44316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v>-113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27"/>
        <v>82020</v>
      </c>
      <c r="W633" s="79" t="str">
        <f t="shared" si="28"/>
        <v>91 a 120 dias</v>
      </c>
      <c r="X633" s="80" t="str">
        <f t="shared" si="29"/>
        <v>12021</v>
      </c>
    </row>
    <row r="634" spans="1:24" x14ac:dyDescent="0.35">
      <c r="A634" s="56">
        <v>44316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v>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27"/>
        <v>82020</v>
      </c>
      <c r="W634" s="79" t="str">
        <f t="shared" si="28"/>
        <v>1 a 30 dias</v>
      </c>
      <c r="X634" s="80" t="str">
        <f t="shared" si="29"/>
        <v>52021</v>
      </c>
    </row>
    <row r="635" spans="1:24" x14ac:dyDescent="0.35">
      <c r="A635" s="56">
        <v>44316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v>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27"/>
        <v>82020</v>
      </c>
      <c r="W635" s="79" t="str">
        <f t="shared" si="28"/>
        <v>1 a 30 dias</v>
      </c>
      <c r="X635" s="80" t="str">
        <f t="shared" si="29"/>
        <v>52021</v>
      </c>
    </row>
    <row r="636" spans="1:24" x14ac:dyDescent="0.35">
      <c r="A636" s="56">
        <v>44316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v>-174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27"/>
        <v>82020</v>
      </c>
      <c r="W636" s="79" t="str">
        <f t="shared" si="28"/>
        <v>Acima de 120 dias</v>
      </c>
      <c r="X636" s="80" t="str">
        <f t="shared" si="29"/>
        <v>112020</v>
      </c>
    </row>
    <row r="637" spans="1:24" x14ac:dyDescent="0.35">
      <c r="A637" s="56">
        <v>44316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v>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27"/>
        <v>82020</v>
      </c>
      <c r="W637" s="79" t="str">
        <f t="shared" si="28"/>
        <v>1 a 30 dias</v>
      </c>
      <c r="X637" s="80" t="str">
        <f t="shared" si="29"/>
        <v>52021</v>
      </c>
    </row>
    <row r="638" spans="1:24" x14ac:dyDescent="0.35">
      <c r="A638" s="56">
        <v>44316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v>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27"/>
        <v>92020</v>
      </c>
      <c r="W638" s="79" t="str">
        <f t="shared" si="28"/>
        <v>1 a 30 dias</v>
      </c>
      <c r="X638" s="80" t="str">
        <f t="shared" si="29"/>
        <v>52021</v>
      </c>
    </row>
    <row r="639" spans="1:24" x14ac:dyDescent="0.35">
      <c r="A639" s="56">
        <v>44316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v>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27"/>
        <v>82020</v>
      </c>
      <c r="W639" s="79" t="str">
        <f t="shared" si="28"/>
        <v>1 a 30 dias</v>
      </c>
      <c r="X639" s="80" t="str">
        <f t="shared" si="29"/>
        <v>52021</v>
      </c>
    </row>
    <row r="640" spans="1:24" x14ac:dyDescent="0.35">
      <c r="A640" s="56">
        <v>44316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v>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27"/>
        <v>52020</v>
      </c>
      <c r="W640" s="79" t="str">
        <f t="shared" si="28"/>
        <v>1 a 30 dias</v>
      </c>
      <c r="X640" s="80" t="str">
        <f t="shared" si="29"/>
        <v>52021</v>
      </c>
    </row>
    <row r="641" spans="1:24" x14ac:dyDescent="0.35">
      <c r="A641" s="56">
        <v>44316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v>-205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27"/>
        <v>62020</v>
      </c>
      <c r="W641" s="79" t="str">
        <f t="shared" si="28"/>
        <v>Acima de 120 dias</v>
      </c>
      <c r="X641" s="80" t="str">
        <f t="shared" si="29"/>
        <v>102020</v>
      </c>
    </row>
    <row r="642" spans="1:24" x14ac:dyDescent="0.35">
      <c r="A642" s="56">
        <v>44316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v>-297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30">MONTH(D642)&amp;YEAR(D642)</f>
        <v>62020</v>
      </c>
      <c r="W642" s="79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0" t="str">
        <f t="shared" si="29"/>
        <v>82020</v>
      </c>
    </row>
    <row r="643" spans="1:24" x14ac:dyDescent="0.35">
      <c r="A643" s="56">
        <v>44316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v>-144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30"/>
        <v>72020</v>
      </c>
      <c r="W643" s="79" t="str">
        <f t="shared" si="31"/>
        <v>Acima de 120 dias</v>
      </c>
      <c r="X643" s="80" t="str">
        <f t="shared" ref="X643:X706" si="32">MONTH(U643)&amp;YEAR(U643)</f>
        <v>122020</v>
      </c>
    </row>
    <row r="644" spans="1:24" x14ac:dyDescent="0.35">
      <c r="A644" s="56">
        <v>44316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v>-174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30"/>
        <v>82020</v>
      </c>
      <c r="W644" s="79" t="str">
        <f t="shared" si="31"/>
        <v>Acima de 120 dias</v>
      </c>
      <c r="X644" s="80" t="str">
        <f t="shared" si="32"/>
        <v>112020</v>
      </c>
    </row>
    <row r="645" spans="1:24" x14ac:dyDescent="0.35">
      <c r="A645" s="56">
        <v>44316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v>-144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30"/>
        <v>42020</v>
      </c>
      <c r="W645" s="79" t="str">
        <f t="shared" si="31"/>
        <v>Acima de 120 dias</v>
      </c>
      <c r="X645" s="80" t="str">
        <f t="shared" si="32"/>
        <v>122020</v>
      </c>
    </row>
    <row r="646" spans="1:24" x14ac:dyDescent="0.35">
      <c r="A646" s="56">
        <v>44316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v>-174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30"/>
        <v>52020</v>
      </c>
      <c r="W646" s="79" t="str">
        <f t="shared" si="31"/>
        <v>Acima de 120 dias</v>
      </c>
      <c r="X646" s="80" t="str">
        <f t="shared" si="32"/>
        <v>112020</v>
      </c>
    </row>
    <row r="647" spans="1:24" x14ac:dyDescent="0.35">
      <c r="A647" s="56">
        <v>44316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v>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30"/>
        <v>72020</v>
      </c>
      <c r="W647" s="79" t="str">
        <f t="shared" si="31"/>
        <v>1 a 30 dias</v>
      </c>
      <c r="X647" s="80" t="str">
        <f t="shared" si="32"/>
        <v>52021</v>
      </c>
    </row>
    <row r="648" spans="1:24" x14ac:dyDescent="0.35">
      <c r="A648" s="56">
        <v>44316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v>-144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30"/>
        <v>82020</v>
      </c>
      <c r="W648" s="79" t="str">
        <f t="shared" si="31"/>
        <v>Acima de 120 dias</v>
      </c>
      <c r="X648" s="80" t="str">
        <f t="shared" si="32"/>
        <v>122020</v>
      </c>
    </row>
    <row r="649" spans="1:24" x14ac:dyDescent="0.35">
      <c r="A649" s="56">
        <v>44316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v>-144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30"/>
        <v>62020</v>
      </c>
      <c r="W649" s="79" t="str">
        <f t="shared" si="31"/>
        <v>Acima de 120 dias</v>
      </c>
      <c r="X649" s="80" t="str">
        <f t="shared" si="32"/>
        <v>12021</v>
      </c>
    </row>
    <row r="650" spans="1:24" x14ac:dyDescent="0.35">
      <c r="A650" s="56">
        <v>44316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v>-174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30"/>
        <v>82020</v>
      </c>
      <c r="W650" s="79" t="str">
        <f t="shared" si="31"/>
        <v>Acima de 120 dias</v>
      </c>
      <c r="X650" s="80" t="str">
        <f t="shared" si="32"/>
        <v>112020</v>
      </c>
    </row>
    <row r="651" spans="1:24" x14ac:dyDescent="0.35">
      <c r="A651" s="56">
        <v>44316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v>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30"/>
        <v>82020</v>
      </c>
      <c r="W651" s="79" t="str">
        <f t="shared" si="31"/>
        <v>1 a 30 dias</v>
      </c>
      <c r="X651" s="80" t="str">
        <f t="shared" si="32"/>
        <v>52021</v>
      </c>
    </row>
    <row r="652" spans="1:24" x14ac:dyDescent="0.35">
      <c r="A652" s="56">
        <v>44316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v>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30"/>
        <v>102020</v>
      </c>
      <c r="W652" s="79" t="str">
        <f t="shared" si="31"/>
        <v>1 a 30 dias</v>
      </c>
      <c r="X652" s="80" t="str">
        <f t="shared" si="32"/>
        <v>52021</v>
      </c>
    </row>
    <row r="653" spans="1:24" x14ac:dyDescent="0.35">
      <c r="A653" s="56">
        <v>44316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v>-82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30"/>
        <v>82020</v>
      </c>
      <c r="W653" s="79" t="str">
        <f t="shared" si="31"/>
        <v>61 a 90 dias</v>
      </c>
      <c r="X653" s="80" t="str">
        <f t="shared" si="32"/>
        <v>22021</v>
      </c>
    </row>
    <row r="654" spans="1:24" x14ac:dyDescent="0.35">
      <c r="A654" s="56">
        <v>44316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v>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30"/>
        <v>92020</v>
      </c>
      <c r="W654" s="79" t="str">
        <f t="shared" si="31"/>
        <v>1 a 30 dias</v>
      </c>
      <c r="X654" s="80" t="str">
        <f t="shared" si="32"/>
        <v>52021</v>
      </c>
    </row>
    <row r="655" spans="1:24" x14ac:dyDescent="0.35">
      <c r="A655" s="56">
        <v>44316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v>-54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30"/>
        <v>82020</v>
      </c>
      <c r="W655" s="79" t="str">
        <f t="shared" si="31"/>
        <v>31 a 60 dias</v>
      </c>
      <c r="X655" s="80" t="str">
        <f t="shared" si="32"/>
        <v>42021</v>
      </c>
    </row>
    <row r="656" spans="1:24" x14ac:dyDescent="0.35">
      <c r="A656" s="56">
        <v>44316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v>-144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30"/>
        <v>82020</v>
      </c>
      <c r="W656" s="79" t="str">
        <f t="shared" si="31"/>
        <v>Acima de 120 dias</v>
      </c>
      <c r="X656" s="80" t="str">
        <f t="shared" si="32"/>
        <v>12021</v>
      </c>
    </row>
    <row r="657" spans="1:24" x14ac:dyDescent="0.35">
      <c r="A657" s="56">
        <v>44316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v>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30"/>
        <v>112020</v>
      </c>
      <c r="W657" s="79" t="str">
        <f t="shared" si="31"/>
        <v>1 a 30 dias</v>
      </c>
      <c r="X657" s="80" t="str">
        <f t="shared" si="32"/>
        <v>52021</v>
      </c>
    </row>
    <row r="658" spans="1:24" x14ac:dyDescent="0.35">
      <c r="A658" s="56">
        <v>44316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v>-327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30"/>
        <v>52020</v>
      </c>
      <c r="W658" s="79" t="str">
        <f t="shared" si="31"/>
        <v>Acima de 120 dias</v>
      </c>
      <c r="X658" s="80" t="str">
        <f t="shared" si="32"/>
        <v>82020</v>
      </c>
    </row>
    <row r="659" spans="1:24" x14ac:dyDescent="0.35">
      <c r="A659" s="56">
        <v>44316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v>-297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30"/>
        <v>62020</v>
      </c>
      <c r="W659" s="79" t="str">
        <f t="shared" si="31"/>
        <v>Acima de 120 dias</v>
      </c>
      <c r="X659" s="80" t="str">
        <f t="shared" si="32"/>
        <v>82020</v>
      </c>
    </row>
    <row r="660" spans="1:24" x14ac:dyDescent="0.35">
      <c r="A660" s="56">
        <v>44316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v>-23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30"/>
        <v>102020</v>
      </c>
      <c r="W660" s="79" t="str">
        <f t="shared" si="31"/>
        <v>1 a 30 dias</v>
      </c>
      <c r="X660" s="80" t="str">
        <f t="shared" si="32"/>
        <v>42021</v>
      </c>
    </row>
    <row r="661" spans="1:24" x14ac:dyDescent="0.35">
      <c r="A661" s="56">
        <v>44316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v>-205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30"/>
        <v>72020</v>
      </c>
      <c r="W661" s="79" t="str">
        <f t="shared" si="31"/>
        <v>Acima de 120 dias</v>
      </c>
      <c r="X661" s="80" t="str">
        <f t="shared" si="32"/>
        <v>102020</v>
      </c>
    </row>
    <row r="662" spans="1:24" x14ac:dyDescent="0.35">
      <c r="A662" s="56">
        <v>44316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v>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30"/>
        <v>92020</v>
      </c>
      <c r="W662" s="79" t="str">
        <f t="shared" si="31"/>
        <v>1 a 30 dias</v>
      </c>
      <c r="X662" s="80" t="str">
        <f t="shared" si="32"/>
        <v>52021</v>
      </c>
    </row>
    <row r="663" spans="1:24" x14ac:dyDescent="0.35">
      <c r="A663" s="56">
        <v>44316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v>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30"/>
        <v>92020</v>
      </c>
      <c r="W663" s="79" t="str">
        <f t="shared" si="31"/>
        <v>1 a 30 dias</v>
      </c>
      <c r="X663" s="80" t="str">
        <f t="shared" si="32"/>
        <v>52021</v>
      </c>
    </row>
    <row r="664" spans="1:24" x14ac:dyDescent="0.35">
      <c r="A664" s="56">
        <v>44316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v>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30"/>
        <v>52020</v>
      </c>
      <c r="W664" s="79" t="str">
        <f t="shared" si="31"/>
        <v>1 a 30 dias</v>
      </c>
      <c r="X664" s="80" t="str">
        <f t="shared" si="32"/>
        <v>52021</v>
      </c>
    </row>
    <row r="665" spans="1:24" x14ac:dyDescent="0.35">
      <c r="A665" s="56">
        <v>44316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v>-144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30"/>
        <v>62020</v>
      </c>
      <c r="W665" s="79" t="str">
        <f t="shared" si="31"/>
        <v>Acima de 120 dias</v>
      </c>
      <c r="X665" s="80" t="str">
        <f t="shared" si="32"/>
        <v>122020</v>
      </c>
    </row>
    <row r="666" spans="1:24" x14ac:dyDescent="0.35">
      <c r="A666" s="56">
        <v>44316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v>-297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30"/>
        <v>52020</v>
      </c>
      <c r="W666" s="79" t="str">
        <f t="shared" si="31"/>
        <v>Acima de 120 dias</v>
      </c>
      <c r="X666" s="80" t="str">
        <f t="shared" si="32"/>
        <v>72020</v>
      </c>
    </row>
    <row r="667" spans="1:24" x14ac:dyDescent="0.35">
      <c r="A667" s="56">
        <v>44316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v>-174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30"/>
        <v>52020</v>
      </c>
      <c r="W667" s="79" t="str">
        <f t="shared" si="31"/>
        <v>Acima de 120 dias</v>
      </c>
      <c r="X667" s="80" t="str">
        <f t="shared" si="32"/>
        <v>112020</v>
      </c>
    </row>
    <row r="668" spans="1:24" x14ac:dyDescent="0.35">
      <c r="A668" s="56">
        <v>44316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v>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30"/>
        <v>62020</v>
      </c>
      <c r="W668" s="79" t="str">
        <f t="shared" si="31"/>
        <v>1 a 30 dias</v>
      </c>
      <c r="X668" s="80" t="str">
        <f t="shared" si="32"/>
        <v>52021</v>
      </c>
    </row>
    <row r="669" spans="1:24" x14ac:dyDescent="0.35">
      <c r="A669" s="56">
        <v>44316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v>-82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30"/>
        <v>72020</v>
      </c>
      <c r="W669" s="79" t="str">
        <f t="shared" si="31"/>
        <v>61 a 90 dias</v>
      </c>
      <c r="X669" s="80" t="str">
        <f t="shared" si="32"/>
        <v>22021</v>
      </c>
    </row>
    <row r="670" spans="1:24" x14ac:dyDescent="0.35">
      <c r="A670" s="56">
        <v>44316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v>-23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30"/>
        <v>82020</v>
      </c>
      <c r="W670" s="79" t="str">
        <f t="shared" si="31"/>
        <v>1 a 30 dias</v>
      </c>
      <c r="X670" s="80" t="str">
        <f t="shared" si="32"/>
        <v>42021</v>
      </c>
    </row>
    <row r="671" spans="1:24" x14ac:dyDescent="0.35">
      <c r="A671" s="56">
        <v>44316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v>-113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30"/>
        <v>82020</v>
      </c>
      <c r="W671" s="79" t="str">
        <f t="shared" si="31"/>
        <v>91 a 120 dias</v>
      </c>
      <c r="X671" s="80" t="str">
        <f t="shared" si="32"/>
        <v>12021</v>
      </c>
    </row>
    <row r="672" spans="1:24" x14ac:dyDescent="0.35">
      <c r="A672" s="56">
        <v>44316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v>-235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30"/>
        <v>82020</v>
      </c>
      <c r="W672" s="79" t="str">
        <f t="shared" si="31"/>
        <v>Acima de 120 dias</v>
      </c>
      <c r="X672" s="80" t="str">
        <f t="shared" si="32"/>
        <v>102020</v>
      </c>
    </row>
    <row r="673" spans="1:24" x14ac:dyDescent="0.35">
      <c r="A673" s="56">
        <v>44316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v>-144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30"/>
        <v>82020</v>
      </c>
      <c r="W673" s="79" t="str">
        <f t="shared" si="31"/>
        <v>Acima de 120 dias</v>
      </c>
      <c r="X673" s="80" t="str">
        <f t="shared" si="32"/>
        <v>122020</v>
      </c>
    </row>
    <row r="674" spans="1:24" x14ac:dyDescent="0.35">
      <c r="A674" s="56">
        <v>44316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v>-144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30"/>
        <v>82020</v>
      </c>
      <c r="W674" s="79" t="str">
        <f t="shared" si="31"/>
        <v>Acima de 120 dias</v>
      </c>
      <c r="X674" s="80" t="str">
        <f t="shared" si="32"/>
        <v>122020</v>
      </c>
    </row>
    <row r="675" spans="1:24" x14ac:dyDescent="0.35">
      <c r="A675" s="56">
        <v>44316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v>-54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30"/>
        <v>92020</v>
      </c>
      <c r="W675" s="79" t="str">
        <f t="shared" si="31"/>
        <v>31 a 60 dias</v>
      </c>
      <c r="X675" s="80" t="str">
        <f t="shared" si="32"/>
        <v>32021</v>
      </c>
    </row>
    <row r="676" spans="1:24" x14ac:dyDescent="0.35">
      <c r="A676" s="56">
        <v>44316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v>-297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30"/>
        <v>52020</v>
      </c>
      <c r="W676" s="79" t="str">
        <f t="shared" si="31"/>
        <v>Acima de 120 dias</v>
      </c>
      <c r="X676" s="80" t="str">
        <f t="shared" si="32"/>
        <v>82020</v>
      </c>
    </row>
    <row r="677" spans="1:24" x14ac:dyDescent="0.35">
      <c r="A677" s="56">
        <v>44316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v>-144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30"/>
        <v>62020</v>
      </c>
      <c r="W677" s="79" t="str">
        <f t="shared" si="31"/>
        <v>Acima de 120 dias</v>
      </c>
      <c r="X677" s="80" t="str">
        <f t="shared" si="32"/>
        <v>122020</v>
      </c>
    </row>
    <row r="678" spans="1:24" x14ac:dyDescent="0.35">
      <c r="A678" s="56">
        <v>44316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v>-266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30"/>
        <v>62020</v>
      </c>
      <c r="W678" s="79" t="str">
        <f t="shared" si="31"/>
        <v>Acima de 120 dias</v>
      </c>
      <c r="X678" s="80" t="str">
        <f t="shared" si="32"/>
        <v>82020</v>
      </c>
    </row>
    <row r="679" spans="1:24" x14ac:dyDescent="0.35">
      <c r="A679" s="56">
        <v>44316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v>-205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30"/>
        <v>72020</v>
      </c>
      <c r="W679" s="79" t="str">
        <f t="shared" si="31"/>
        <v>Acima de 120 dias</v>
      </c>
      <c r="X679" s="80" t="str">
        <f t="shared" si="32"/>
        <v>112020</v>
      </c>
    </row>
    <row r="680" spans="1:24" x14ac:dyDescent="0.35">
      <c r="A680" s="56">
        <v>44316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v>-144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30"/>
        <v>72020</v>
      </c>
      <c r="W680" s="79" t="str">
        <f t="shared" si="31"/>
        <v>Acima de 120 dias</v>
      </c>
      <c r="X680" s="80" t="str">
        <f t="shared" si="32"/>
        <v>122020</v>
      </c>
    </row>
    <row r="681" spans="1:24" x14ac:dyDescent="0.35">
      <c r="A681" s="56">
        <v>44316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v>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30"/>
        <v>102020</v>
      </c>
      <c r="W681" s="79" t="str">
        <f t="shared" si="31"/>
        <v>1 a 30 dias</v>
      </c>
      <c r="X681" s="80" t="str">
        <f t="shared" si="32"/>
        <v>52021</v>
      </c>
    </row>
    <row r="682" spans="1:24" x14ac:dyDescent="0.35">
      <c r="A682" s="56">
        <v>44316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v>-54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30"/>
        <v>42020</v>
      </c>
      <c r="W682" s="79" t="str">
        <f t="shared" si="31"/>
        <v>31 a 60 dias</v>
      </c>
      <c r="X682" s="80" t="str">
        <f t="shared" si="32"/>
        <v>32021</v>
      </c>
    </row>
    <row r="683" spans="1:24" x14ac:dyDescent="0.35">
      <c r="A683" s="56">
        <v>44316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v>-297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30"/>
        <v>52020</v>
      </c>
      <c r="W683" s="79" t="str">
        <f t="shared" si="31"/>
        <v>Acima de 120 dias</v>
      </c>
      <c r="X683" s="80" t="str">
        <f t="shared" si="32"/>
        <v>82020</v>
      </c>
    </row>
    <row r="684" spans="1:24" x14ac:dyDescent="0.35">
      <c r="A684" s="56">
        <v>44316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v>-235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30"/>
        <v>82020</v>
      </c>
      <c r="W684" s="79" t="str">
        <f t="shared" si="31"/>
        <v>Acima de 120 dias</v>
      </c>
      <c r="X684" s="80" t="str">
        <f t="shared" si="32"/>
        <v>102020</v>
      </c>
    </row>
    <row r="685" spans="1:24" x14ac:dyDescent="0.35">
      <c r="A685" s="56">
        <v>44316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v>-174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30"/>
        <v>82020</v>
      </c>
      <c r="W685" s="79" t="str">
        <f t="shared" si="31"/>
        <v>Acima de 120 dias</v>
      </c>
      <c r="X685" s="80" t="str">
        <f t="shared" si="32"/>
        <v>12021</v>
      </c>
    </row>
    <row r="686" spans="1:24" x14ac:dyDescent="0.35">
      <c r="A686" s="56">
        <v>44316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v>-54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30"/>
        <v>92020</v>
      </c>
      <c r="W686" s="79" t="str">
        <f t="shared" si="31"/>
        <v>31 a 60 dias</v>
      </c>
      <c r="X686" s="80" t="str">
        <f t="shared" si="32"/>
        <v>42021</v>
      </c>
    </row>
    <row r="687" spans="1:24" x14ac:dyDescent="0.35">
      <c r="A687" s="56">
        <v>44316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v>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30"/>
        <v>82020</v>
      </c>
      <c r="W687" s="79" t="str">
        <f t="shared" si="31"/>
        <v>1 a 30 dias</v>
      </c>
      <c r="X687" s="80" t="str">
        <f t="shared" si="32"/>
        <v>52021</v>
      </c>
    </row>
    <row r="688" spans="1:24" x14ac:dyDescent="0.35">
      <c r="A688" s="56">
        <v>44316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v>-54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30"/>
        <v>82020</v>
      </c>
      <c r="W688" s="79" t="str">
        <f t="shared" si="31"/>
        <v>31 a 60 dias</v>
      </c>
      <c r="X688" s="80" t="str">
        <f t="shared" si="32"/>
        <v>32021</v>
      </c>
    </row>
    <row r="689" spans="1:24" x14ac:dyDescent="0.35">
      <c r="A689" s="56">
        <v>44316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v>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30"/>
        <v>92020</v>
      </c>
      <c r="W689" s="79" t="str">
        <f t="shared" si="31"/>
        <v>1 a 30 dias</v>
      </c>
      <c r="X689" s="80" t="str">
        <f t="shared" si="32"/>
        <v>52021</v>
      </c>
    </row>
    <row r="690" spans="1:24" x14ac:dyDescent="0.35">
      <c r="A690" s="56">
        <v>44316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v>-297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30"/>
        <v>52020</v>
      </c>
      <c r="W690" s="79" t="str">
        <f t="shared" si="31"/>
        <v>Acima de 120 dias</v>
      </c>
      <c r="X690" s="80" t="str">
        <f t="shared" si="32"/>
        <v>62021</v>
      </c>
    </row>
    <row r="691" spans="1:24" x14ac:dyDescent="0.35">
      <c r="A691" s="56">
        <v>44316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v>-297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30"/>
        <v>42020</v>
      </c>
      <c r="W691" s="79" t="str">
        <f t="shared" si="31"/>
        <v>Acima de 120 dias</v>
      </c>
      <c r="X691" s="80" t="str">
        <f t="shared" si="32"/>
        <v>82020</v>
      </c>
    </row>
    <row r="692" spans="1:24" x14ac:dyDescent="0.35">
      <c r="A692" s="56">
        <v>44316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v>-82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30"/>
        <v>42020</v>
      </c>
      <c r="W692" s="79" t="str">
        <f t="shared" si="31"/>
        <v>61 a 90 dias</v>
      </c>
      <c r="X692" s="80" t="str">
        <f t="shared" si="32"/>
        <v>22021</v>
      </c>
    </row>
    <row r="693" spans="1:24" x14ac:dyDescent="0.35">
      <c r="A693" s="56">
        <v>44316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v>-266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30"/>
        <v>72020</v>
      </c>
      <c r="W693" s="79" t="str">
        <f t="shared" si="31"/>
        <v>Acima de 120 dias</v>
      </c>
      <c r="X693" s="80" t="str">
        <f t="shared" si="32"/>
        <v>92020</v>
      </c>
    </row>
    <row r="694" spans="1:24" x14ac:dyDescent="0.35">
      <c r="A694" s="56">
        <v>44316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v>-144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30"/>
        <v>62020</v>
      </c>
      <c r="W694" s="79" t="str">
        <f t="shared" si="31"/>
        <v>Acima de 120 dias</v>
      </c>
      <c r="X694" s="80" t="str">
        <f t="shared" si="32"/>
        <v>12021</v>
      </c>
    </row>
    <row r="695" spans="1:24" x14ac:dyDescent="0.35">
      <c r="A695" s="56">
        <v>44316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v>-144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30"/>
        <v>102020</v>
      </c>
      <c r="W695" s="79" t="str">
        <f t="shared" si="31"/>
        <v>Acima de 120 dias</v>
      </c>
      <c r="X695" s="80" t="str">
        <f t="shared" si="32"/>
        <v>122020</v>
      </c>
    </row>
    <row r="696" spans="1:24" x14ac:dyDescent="0.35">
      <c r="A696" s="56">
        <v>44316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v>-205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30"/>
        <v>62020</v>
      </c>
      <c r="W696" s="79" t="str">
        <f t="shared" si="31"/>
        <v>Acima de 120 dias</v>
      </c>
      <c r="X696" s="80" t="str">
        <f t="shared" si="32"/>
        <v>112020</v>
      </c>
    </row>
    <row r="697" spans="1:24" x14ac:dyDescent="0.35">
      <c r="A697" s="56">
        <v>44316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v>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30"/>
        <v>82020</v>
      </c>
      <c r="W697" s="79" t="str">
        <f t="shared" si="31"/>
        <v>1 a 30 dias</v>
      </c>
      <c r="X697" s="80" t="str">
        <f t="shared" si="32"/>
        <v>52021</v>
      </c>
    </row>
    <row r="698" spans="1:24" x14ac:dyDescent="0.35">
      <c r="A698" s="56">
        <v>44316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v>-297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30"/>
        <v>32020</v>
      </c>
      <c r="W698" s="79" t="str">
        <f t="shared" si="31"/>
        <v>Acima de 120 dias</v>
      </c>
      <c r="X698" s="80" t="str">
        <f t="shared" si="32"/>
        <v>82020</v>
      </c>
    </row>
    <row r="699" spans="1:24" x14ac:dyDescent="0.35">
      <c r="A699" s="56">
        <v>44316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v>-144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30"/>
        <v>42020</v>
      </c>
      <c r="W699" s="79" t="str">
        <f t="shared" si="31"/>
        <v>Acima de 120 dias</v>
      </c>
      <c r="X699" s="80" t="str">
        <f t="shared" si="32"/>
        <v>12021</v>
      </c>
    </row>
    <row r="700" spans="1:24" x14ac:dyDescent="0.35">
      <c r="A700" s="56">
        <v>44316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v>-174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30"/>
        <v>52020</v>
      </c>
      <c r="W700" s="79" t="str">
        <f t="shared" si="31"/>
        <v>Acima de 120 dias</v>
      </c>
      <c r="X700" s="80" t="str">
        <f t="shared" si="32"/>
        <v>112020</v>
      </c>
    </row>
    <row r="701" spans="1:24" x14ac:dyDescent="0.35">
      <c r="A701" s="56">
        <v>44316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v>-54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30"/>
        <v>102020</v>
      </c>
      <c r="W701" s="79" t="str">
        <f t="shared" si="31"/>
        <v>31 a 60 dias</v>
      </c>
      <c r="X701" s="80" t="str">
        <f t="shared" si="32"/>
        <v>32021</v>
      </c>
    </row>
    <row r="702" spans="1:24" x14ac:dyDescent="0.35">
      <c r="A702" s="56">
        <v>44316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v>-235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30"/>
        <v>82020</v>
      </c>
      <c r="W702" s="79" t="str">
        <f t="shared" si="31"/>
        <v>Acima de 120 dias</v>
      </c>
      <c r="X702" s="80" t="str">
        <f t="shared" si="32"/>
        <v>102020</v>
      </c>
    </row>
    <row r="703" spans="1:24" x14ac:dyDescent="0.35">
      <c r="A703" s="56">
        <v>44316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v>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30"/>
        <v>72020</v>
      </c>
      <c r="W703" s="79" t="str">
        <f t="shared" si="31"/>
        <v>1 a 30 dias</v>
      </c>
      <c r="X703" s="80" t="str">
        <f t="shared" si="32"/>
        <v>52021</v>
      </c>
    </row>
    <row r="704" spans="1:24" x14ac:dyDescent="0.35">
      <c r="A704" s="56">
        <v>44316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v>-82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30"/>
        <v>102020</v>
      </c>
      <c r="W704" s="79" t="str">
        <f t="shared" si="31"/>
        <v>61 a 90 dias</v>
      </c>
      <c r="X704" s="80" t="str">
        <f t="shared" si="32"/>
        <v>22021</v>
      </c>
    </row>
    <row r="705" spans="1:24" x14ac:dyDescent="0.35">
      <c r="A705" s="56">
        <v>44316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v>-144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30"/>
        <v>72020</v>
      </c>
      <c r="W705" s="79" t="str">
        <f t="shared" si="31"/>
        <v>Acima de 120 dias</v>
      </c>
      <c r="X705" s="80" t="str">
        <f t="shared" si="32"/>
        <v>12021</v>
      </c>
    </row>
    <row r="706" spans="1:24" x14ac:dyDescent="0.35">
      <c r="A706" s="56">
        <v>44316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v>-144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33">MONTH(D706)&amp;YEAR(D706)</f>
        <v>52020</v>
      </c>
      <c r="W706" s="79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0" t="str">
        <f t="shared" si="32"/>
        <v>112020</v>
      </c>
    </row>
    <row r="707" spans="1:24" x14ac:dyDescent="0.35">
      <c r="A707" s="56">
        <v>44316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v>-266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33"/>
        <v>52020</v>
      </c>
      <c r="W707" s="79" t="str">
        <f t="shared" si="34"/>
        <v>Acima de 120 dias</v>
      </c>
      <c r="X707" s="80" t="str">
        <f t="shared" ref="X707:X770" si="35">MONTH(U707)&amp;YEAR(U707)</f>
        <v>92020</v>
      </c>
    </row>
    <row r="708" spans="1:24" x14ac:dyDescent="0.35">
      <c r="A708" s="56">
        <v>44316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v>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33"/>
        <v>92020</v>
      </c>
      <c r="W708" s="79" t="str">
        <f t="shared" si="34"/>
        <v>1 a 30 dias</v>
      </c>
      <c r="X708" s="80" t="str">
        <f t="shared" si="35"/>
        <v>52021</v>
      </c>
    </row>
    <row r="709" spans="1:24" x14ac:dyDescent="0.35">
      <c r="A709" s="56">
        <v>44316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v>-82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33"/>
        <v>82020</v>
      </c>
      <c r="W709" s="79" t="str">
        <f t="shared" si="34"/>
        <v>61 a 90 dias</v>
      </c>
      <c r="X709" s="80" t="str">
        <f t="shared" si="35"/>
        <v>22021</v>
      </c>
    </row>
    <row r="710" spans="1:24" x14ac:dyDescent="0.35">
      <c r="A710" s="56">
        <v>44316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v>-82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33"/>
        <v>82020</v>
      </c>
      <c r="W710" s="79" t="str">
        <f t="shared" si="34"/>
        <v>61 a 90 dias</v>
      </c>
      <c r="X710" s="80" t="str">
        <f t="shared" si="35"/>
        <v>22021</v>
      </c>
    </row>
    <row r="711" spans="1:24" x14ac:dyDescent="0.35">
      <c r="A711" s="56">
        <v>44316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v>-144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33"/>
        <v>82020</v>
      </c>
      <c r="W711" s="79" t="str">
        <f t="shared" si="34"/>
        <v>Acima de 120 dias</v>
      </c>
      <c r="X711" s="80" t="str">
        <f t="shared" si="35"/>
        <v>12021</v>
      </c>
    </row>
    <row r="712" spans="1:24" x14ac:dyDescent="0.35">
      <c r="A712" s="56">
        <v>44316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v>-205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33"/>
        <v>82020</v>
      </c>
      <c r="W712" s="79" t="str">
        <f t="shared" si="34"/>
        <v>Acima de 120 dias</v>
      </c>
      <c r="X712" s="80" t="str">
        <f t="shared" si="35"/>
        <v>102020</v>
      </c>
    </row>
    <row r="713" spans="1:24" x14ac:dyDescent="0.35">
      <c r="A713" s="56">
        <v>44316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v>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33"/>
        <v>92020</v>
      </c>
      <c r="W713" s="79" t="str">
        <f t="shared" si="34"/>
        <v>1 a 30 dias</v>
      </c>
      <c r="X713" s="80" t="str">
        <f t="shared" si="35"/>
        <v>52021</v>
      </c>
    </row>
    <row r="714" spans="1:24" x14ac:dyDescent="0.35">
      <c r="A714" s="56">
        <v>44316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v>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33"/>
        <v>92020</v>
      </c>
      <c r="W714" s="79" t="str">
        <f t="shared" si="34"/>
        <v>1 a 30 dias</v>
      </c>
      <c r="X714" s="80" t="str">
        <f t="shared" si="35"/>
        <v>52021</v>
      </c>
    </row>
    <row r="715" spans="1:24" x14ac:dyDescent="0.35">
      <c r="A715" s="56">
        <v>44316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v>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33"/>
        <v>102020</v>
      </c>
      <c r="W715" s="79" t="str">
        <f t="shared" si="34"/>
        <v>1 a 30 dias</v>
      </c>
      <c r="X715" s="80" t="str">
        <f t="shared" si="35"/>
        <v>52021</v>
      </c>
    </row>
    <row r="716" spans="1:24" x14ac:dyDescent="0.35">
      <c r="A716" s="56">
        <v>44316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v>-266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33"/>
        <v>42020</v>
      </c>
      <c r="W716" s="79" t="str">
        <f t="shared" si="34"/>
        <v>Acima de 120 dias</v>
      </c>
      <c r="X716" s="80" t="str">
        <f t="shared" si="35"/>
        <v>92020</v>
      </c>
    </row>
    <row r="717" spans="1:24" x14ac:dyDescent="0.35">
      <c r="A717" s="56">
        <v>44316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v>-327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33"/>
        <v>52020</v>
      </c>
      <c r="W717" s="79" t="str">
        <f t="shared" si="34"/>
        <v>Acima de 120 dias</v>
      </c>
      <c r="X717" s="80" t="str">
        <f t="shared" si="35"/>
        <v>72020</v>
      </c>
    </row>
    <row r="718" spans="1:24" x14ac:dyDescent="0.35">
      <c r="A718" s="56">
        <v>44316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v>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33"/>
        <v>62020</v>
      </c>
      <c r="W718" s="79" t="str">
        <f t="shared" si="34"/>
        <v>1 a 30 dias</v>
      </c>
      <c r="X718" s="80" t="str">
        <f t="shared" si="35"/>
        <v>52021</v>
      </c>
    </row>
    <row r="719" spans="1:24" x14ac:dyDescent="0.35">
      <c r="A719" s="56">
        <v>44316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v>-235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33"/>
        <v>72020</v>
      </c>
      <c r="W719" s="79" t="str">
        <f t="shared" si="34"/>
        <v>Acima de 120 dias</v>
      </c>
      <c r="X719" s="80" t="str">
        <f t="shared" si="35"/>
        <v>92020</v>
      </c>
    </row>
    <row r="720" spans="1:24" x14ac:dyDescent="0.35">
      <c r="A720" s="56">
        <v>44316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v>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33"/>
        <v>72020</v>
      </c>
      <c r="W720" s="79" t="str">
        <f t="shared" si="34"/>
        <v>1 a 30 dias</v>
      </c>
      <c r="X720" s="80" t="str">
        <f t="shared" si="35"/>
        <v>52021</v>
      </c>
    </row>
    <row r="721" spans="1:24" x14ac:dyDescent="0.35">
      <c r="A721" s="56">
        <v>44316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v>-82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33"/>
        <v>92020</v>
      </c>
      <c r="W721" s="79" t="str">
        <f t="shared" si="34"/>
        <v>61 a 90 dias</v>
      </c>
      <c r="X721" s="80" t="str">
        <f t="shared" si="35"/>
        <v>22021</v>
      </c>
    </row>
    <row r="722" spans="1:24" x14ac:dyDescent="0.35">
      <c r="A722" s="56">
        <v>44316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v>-297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33"/>
        <v>62020</v>
      </c>
      <c r="W722" s="79" t="str">
        <f t="shared" si="34"/>
        <v>Acima de 120 dias</v>
      </c>
      <c r="X722" s="80" t="str">
        <f t="shared" si="35"/>
        <v>82020</v>
      </c>
    </row>
    <row r="723" spans="1:24" x14ac:dyDescent="0.35">
      <c r="A723" s="56">
        <v>44316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v>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33"/>
        <v>62020</v>
      </c>
      <c r="W723" s="79" t="str">
        <f t="shared" si="34"/>
        <v>1 a 30 dias</v>
      </c>
      <c r="X723" s="80" t="str">
        <f t="shared" si="35"/>
        <v>52021</v>
      </c>
    </row>
    <row r="724" spans="1:24" x14ac:dyDescent="0.35">
      <c r="A724" s="56">
        <v>44316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v>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33"/>
        <v>82020</v>
      </c>
      <c r="W724" s="79" t="str">
        <f t="shared" si="34"/>
        <v>1 a 30 dias</v>
      </c>
      <c r="X724" s="80" t="str">
        <f t="shared" si="35"/>
        <v>52021</v>
      </c>
    </row>
    <row r="725" spans="1:24" x14ac:dyDescent="0.35">
      <c r="A725" s="56">
        <v>44316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v>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33"/>
        <v>82020</v>
      </c>
      <c r="W725" s="79" t="str">
        <f t="shared" si="34"/>
        <v>1 a 30 dias</v>
      </c>
      <c r="X725" s="80" t="str">
        <f t="shared" si="35"/>
        <v>52021</v>
      </c>
    </row>
    <row r="726" spans="1:24" x14ac:dyDescent="0.35">
      <c r="A726" s="56">
        <v>44316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v>-358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33"/>
        <v>32020</v>
      </c>
      <c r="W726" s="79" t="str">
        <f t="shared" si="34"/>
        <v>Acima de 120 dias</v>
      </c>
      <c r="X726" s="80" t="str">
        <f t="shared" si="35"/>
        <v>62020</v>
      </c>
    </row>
    <row r="727" spans="1:24" x14ac:dyDescent="0.35">
      <c r="A727" s="56">
        <v>44316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v>-174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33"/>
        <v>62020</v>
      </c>
      <c r="W727" s="79" t="str">
        <f t="shared" si="34"/>
        <v>Acima de 120 dias</v>
      </c>
      <c r="X727" s="80" t="str">
        <f t="shared" si="35"/>
        <v>112020</v>
      </c>
    </row>
    <row r="728" spans="1:24" x14ac:dyDescent="0.35">
      <c r="A728" s="56">
        <v>44316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v>-113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33"/>
        <v>102020</v>
      </c>
      <c r="W728" s="79" t="str">
        <f t="shared" si="34"/>
        <v>91 a 120 dias</v>
      </c>
      <c r="X728" s="80" t="str">
        <f t="shared" si="35"/>
        <v>12021</v>
      </c>
    </row>
    <row r="729" spans="1:24" x14ac:dyDescent="0.35">
      <c r="A729" s="56">
        <v>44316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v>-144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33"/>
        <v>82020</v>
      </c>
      <c r="W729" s="79" t="str">
        <f t="shared" si="34"/>
        <v>Acima de 120 dias</v>
      </c>
      <c r="X729" s="80" t="str">
        <f t="shared" si="35"/>
        <v>122020</v>
      </c>
    </row>
    <row r="730" spans="1:24" x14ac:dyDescent="0.35">
      <c r="A730" s="56">
        <v>44316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v>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33"/>
        <v>102020</v>
      </c>
      <c r="W730" s="79" t="str">
        <f t="shared" si="34"/>
        <v>1 a 30 dias</v>
      </c>
      <c r="X730" s="80" t="str">
        <f t="shared" si="35"/>
        <v>52021</v>
      </c>
    </row>
    <row r="731" spans="1:24" x14ac:dyDescent="0.35">
      <c r="A731" s="56">
        <v>44316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v>-358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33"/>
        <v>42020</v>
      </c>
      <c r="W731" s="79" t="str">
        <f t="shared" si="34"/>
        <v>Acima de 120 dias</v>
      </c>
      <c r="X731" s="80" t="str">
        <f t="shared" si="35"/>
        <v>62020</v>
      </c>
    </row>
    <row r="732" spans="1:24" x14ac:dyDescent="0.35">
      <c r="A732" s="56">
        <v>44316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v>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33"/>
        <v>52020</v>
      </c>
      <c r="W732" s="79" t="str">
        <f t="shared" si="34"/>
        <v>1 a 30 dias</v>
      </c>
      <c r="X732" s="80" t="str">
        <f t="shared" si="35"/>
        <v>52021</v>
      </c>
    </row>
    <row r="733" spans="1:24" x14ac:dyDescent="0.35">
      <c r="A733" s="56">
        <v>44316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v>-82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33"/>
        <v>52020</v>
      </c>
      <c r="W733" s="79" t="str">
        <f t="shared" si="34"/>
        <v>61 a 90 dias</v>
      </c>
      <c r="X733" s="80" t="str">
        <f t="shared" si="35"/>
        <v>22021</v>
      </c>
    </row>
    <row r="734" spans="1:24" x14ac:dyDescent="0.35">
      <c r="A734" s="56">
        <v>44316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v>-174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33"/>
        <v>82020</v>
      </c>
      <c r="W734" s="79" t="str">
        <f t="shared" si="34"/>
        <v>Acima de 120 dias</v>
      </c>
      <c r="X734" s="80" t="str">
        <f t="shared" si="35"/>
        <v>112020</v>
      </c>
    </row>
    <row r="735" spans="1:24" x14ac:dyDescent="0.35">
      <c r="A735" s="56">
        <v>44316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v>-266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33"/>
        <v>62020</v>
      </c>
      <c r="W735" s="79" t="str">
        <f t="shared" si="34"/>
        <v>Acima de 120 dias</v>
      </c>
      <c r="X735" s="80" t="str">
        <f t="shared" si="35"/>
        <v>92020</v>
      </c>
    </row>
    <row r="736" spans="1:24" x14ac:dyDescent="0.35">
      <c r="A736" s="56">
        <v>44316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v>-144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33"/>
        <v>52020</v>
      </c>
      <c r="W736" s="79" t="str">
        <f t="shared" si="34"/>
        <v>Acima de 120 dias</v>
      </c>
      <c r="X736" s="80" t="str">
        <f t="shared" si="35"/>
        <v>12021</v>
      </c>
    </row>
    <row r="737" spans="1:24" x14ac:dyDescent="0.35">
      <c r="A737" s="56">
        <v>44316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v>-54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33"/>
        <v>102020</v>
      </c>
      <c r="W737" s="79" t="str">
        <f t="shared" si="34"/>
        <v>31 a 60 dias</v>
      </c>
      <c r="X737" s="80" t="str">
        <f t="shared" si="35"/>
        <v>42021</v>
      </c>
    </row>
    <row r="738" spans="1:24" x14ac:dyDescent="0.35">
      <c r="A738" s="56">
        <v>44316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v>-82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33"/>
        <v>82020</v>
      </c>
      <c r="W738" s="79" t="str">
        <f t="shared" si="34"/>
        <v>61 a 90 dias</v>
      </c>
      <c r="X738" s="80" t="str">
        <f t="shared" si="35"/>
        <v>22021</v>
      </c>
    </row>
    <row r="739" spans="1:24" x14ac:dyDescent="0.35">
      <c r="A739" s="56">
        <v>44316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v>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33"/>
        <v>82020</v>
      </c>
      <c r="W739" s="79" t="str">
        <f t="shared" si="34"/>
        <v>1 a 30 dias</v>
      </c>
      <c r="X739" s="80" t="str">
        <f t="shared" si="35"/>
        <v>52021</v>
      </c>
    </row>
    <row r="740" spans="1:24" x14ac:dyDescent="0.35">
      <c r="A740" s="56">
        <v>44316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v>-144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33"/>
        <v>82020</v>
      </c>
      <c r="W740" s="79" t="str">
        <f t="shared" si="34"/>
        <v>Acima de 120 dias</v>
      </c>
      <c r="X740" s="80" t="str">
        <f t="shared" si="35"/>
        <v>12021</v>
      </c>
    </row>
    <row r="741" spans="1:24" x14ac:dyDescent="0.35">
      <c r="A741" s="56">
        <v>44316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v>-174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33"/>
        <v>82020</v>
      </c>
      <c r="W741" s="79" t="str">
        <f t="shared" si="34"/>
        <v>Acima de 120 dias</v>
      </c>
      <c r="X741" s="80" t="str">
        <f t="shared" si="35"/>
        <v>112020</v>
      </c>
    </row>
    <row r="742" spans="1:24" x14ac:dyDescent="0.35">
      <c r="A742" s="56">
        <v>44316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v>-174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33"/>
        <v>82020</v>
      </c>
      <c r="W742" s="79" t="str">
        <f t="shared" si="34"/>
        <v>Acima de 120 dias</v>
      </c>
      <c r="X742" s="80" t="str">
        <f t="shared" si="35"/>
        <v>12021</v>
      </c>
    </row>
    <row r="743" spans="1:24" x14ac:dyDescent="0.35">
      <c r="A743" s="56">
        <v>44316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v>-54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33"/>
        <v>82020</v>
      </c>
      <c r="W743" s="79" t="str">
        <f t="shared" si="34"/>
        <v>31 a 60 dias</v>
      </c>
      <c r="X743" s="80" t="str">
        <f t="shared" si="35"/>
        <v>42021</v>
      </c>
    </row>
    <row r="744" spans="1:24" x14ac:dyDescent="0.35">
      <c r="A744" s="56">
        <v>44316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v>-205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33"/>
        <v>82020</v>
      </c>
      <c r="W744" s="79" t="str">
        <f t="shared" si="34"/>
        <v>Acima de 120 dias</v>
      </c>
      <c r="X744" s="80" t="str">
        <f t="shared" si="35"/>
        <v>102020</v>
      </c>
    </row>
    <row r="745" spans="1:24" x14ac:dyDescent="0.35">
      <c r="A745" s="56">
        <v>44316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v>-23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33"/>
        <v>102020</v>
      </c>
      <c r="W745" s="79" t="str">
        <f t="shared" si="34"/>
        <v>1 a 30 dias</v>
      </c>
      <c r="X745" s="80" t="str">
        <f t="shared" si="35"/>
        <v>42021</v>
      </c>
    </row>
    <row r="746" spans="1:24" x14ac:dyDescent="0.35">
      <c r="A746" s="56">
        <v>44316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v>-235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33"/>
        <v>52020</v>
      </c>
      <c r="W746" s="79" t="str">
        <f t="shared" si="34"/>
        <v>Acima de 120 dias</v>
      </c>
      <c r="X746" s="80" t="str">
        <f t="shared" si="35"/>
        <v>102020</v>
      </c>
    </row>
    <row r="747" spans="1:24" x14ac:dyDescent="0.35">
      <c r="A747" s="56">
        <v>44316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v>-174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33"/>
        <v>52020</v>
      </c>
      <c r="W747" s="79" t="str">
        <f t="shared" si="34"/>
        <v>Acima de 120 dias</v>
      </c>
      <c r="X747" s="80" t="str">
        <f t="shared" si="35"/>
        <v>112020</v>
      </c>
    </row>
    <row r="748" spans="1:24" x14ac:dyDescent="0.35">
      <c r="A748" s="56">
        <v>44316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v>-144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33"/>
        <v>72020</v>
      </c>
      <c r="W748" s="79" t="str">
        <f t="shared" si="34"/>
        <v>Acima de 120 dias</v>
      </c>
      <c r="X748" s="80" t="str">
        <f t="shared" si="35"/>
        <v>122020</v>
      </c>
    </row>
    <row r="749" spans="1:24" x14ac:dyDescent="0.35">
      <c r="A749" s="56">
        <v>44316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v>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33"/>
        <v>62020</v>
      </c>
      <c r="W749" s="79" t="str">
        <f t="shared" si="34"/>
        <v>1 a 30 dias</v>
      </c>
      <c r="X749" s="80" t="str">
        <f t="shared" si="35"/>
        <v>52021</v>
      </c>
    </row>
    <row r="750" spans="1:24" x14ac:dyDescent="0.35">
      <c r="A750" s="56">
        <v>44316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v>-23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33"/>
        <v>52020</v>
      </c>
      <c r="W750" s="79" t="str">
        <f t="shared" si="34"/>
        <v>1 a 30 dias</v>
      </c>
      <c r="X750" s="80" t="str">
        <f t="shared" si="35"/>
        <v>42021</v>
      </c>
    </row>
    <row r="751" spans="1:24" x14ac:dyDescent="0.35">
      <c r="A751" s="56">
        <v>44316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v>-54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33"/>
        <v>72020</v>
      </c>
      <c r="W751" s="79" t="str">
        <f t="shared" si="34"/>
        <v>31 a 60 dias</v>
      </c>
      <c r="X751" s="80" t="str">
        <f t="shared" si="35"/>
        <v>42021</v>
      </c>
    </row>
    <row r="752" spans="1:24" x14ac:dyDescent="0.35">
      <c r="A752" s="56">
        <v>44316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v>-54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33"/>
        <v>52020</v>
      </c>
      <c r="W752" s="79" t="str">
        <f t="shared" si="34"/>
        <v>31 a 60 dias</v>
      </c>
      <c r="X752" s="80" t="str">
        <f t="shared" si="35"/>
        <v>42021</v>
      </c>
    </row>
    <row r="753" spans="1:24" x14ac:dyDescent="0.35">
      <c r="A753" s="56">
        <v>44316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v>-297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33"/>
        <v>52020</v>
      </c>
      <c r="W753" s="79" t="str">
        <f t="shared" si="34"/>
        <v>Acima de 120 dias</v>
      </c>
      <c r="X753" s="80" t="str">
        <f t="shared" si="35"/>
        <v>82020</v>
      </c>
    </row>
    <row r="754" spans="1:24" x14ac:dyDescent="0.35">
      <c r="A754" s="56">
        <v>44316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v>-54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33"/>
        <v>52020</v>
      </c>
      <c r="W754" s="79" t="str">
        <f t="shared" si="34"/>
        <v>31 a 60 dias</v>
      </c>
      <c r="X754" s="80" t="str">
        <f t="shared" si="35"/>
        <v>22021</v>
      </c>
    </row>
    <row r="755" spans="1:24" x14ac:dyDescent="0.35">
      <c r="A755" s="56">
        <v>44316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v>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33"/>
        <v>72020</v>
      </c>
      <c r="W755" s="79" t="str">
        <f t="shared" si="34"/>
        <v>1 a 30 dias</v>
      </c>
      <c r="X755" s="80" t="str">
        <f t="shared" si="35"/>
        <v>52021</v>
      </c>
    </row>
    <row r="756" spans="1:24" x14ac:dyDescent="0.35">
      <c r="A756" s="56">
        <v>44316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v>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33"/>
        <v>72020</v>
      </c>
      <c r="W756" s="79" t="str">
        <f t="shared" si="34"/>
        <v>1 a 30 dias</v>
      </c>
      <c r="X756" s="80" t="str">
        <f t="shared" si="35"/>
        <v>52021</v>
      </c>
    </row>
    <row r="757" spans="1:24" x14ac:dyDescent="0.35">
      <c r="A757" s="56">
        <v>44316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v>-235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33"/>
        <v>72020</v>
      </c>
      <c r="W757" s="79" t="str">
        <f t="shared" si="34"/>
        <v>Acima de 120 dias</v>
      </c>
      <c r="X757" s="80" t="str">
        <f t="shared" si="35"/>
        <v>102020</v>
      </c>
    </row>
    <row r="758" spans="1:24" x14ac:dyDescent="0.35">
      <c r="A758" s="56">
        <v>44316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v>-82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33"/>
        <v>82020</v>
      </c>
      <c r="W758" s="79" t="str">
        <f t="shared" si="34"/>
        <v>61 a 90 dias</v>
      </c>
      <c r="X758" s="80" t="str">
        <f t="shared" si="35"/>
        <v>42021</v>
      </c>
    </row>
    <row r="759" spans="1:24" x14ac:dyDescent="0.35">
      <c r="A759" s="56">
        <v>44316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v>-23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33"/>
        <v>82020</v>
      </c>
      <c r="W759" s="79" t="str">
        <f t="shared" si="34"/>
        <v>1 a 30 dias</v>
      </c>
      <c r="X759" s="80" t="str">
        <f t="shared" si="35"/>
        <v>42021</v>
      </c>
    </row>
    <row r="760" spans="1:24" x14ac:dyDescent="0.35">
      <c r="A760" s="56">
        <v>44316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v>-205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33"/>
        <v>92020</v>
      </c>
      <c r="W760" s="79" t="str">
        <f t="shared" si="34"/>
        <v>Acima de 120 dias</v>
      </c>
      <c r="X760" s="80" t="str">
        <f t="shared" si="35"/>
        <v>112020</v>
      </c>
    </row>
    <row r="761" spans="1:24" x14ac:dyDescent="0.35">
      <c r="A761" s="56">
        <v>44316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v>-174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33"/>
        <v>82020</v>
      </c>
      <c r="W761" s="79" t="str">
        <f t="shared" si="34"/>
        <v>Acima de 120 dias</v>
      </c>
      <c r="X761" s="80" t="str">
        <f t="shared" si="35"/>
        <v>112020</v>
      </c>
    </row>
    <row r="762" spans="1:24" x14ac:dyDescent="0.35">
      <c r="A762" s="56">
        <v>44316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v>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33"/>
        <v>92020</v>
      </c>
      <c r="W762" s="79" t="str">
        <f t="shared" si="34"/>
        <v>1 a 30 dias</v>
      </c>
      <c r="X762" s="80" t="str">
        <f t="shared" si="35"/>
        <v>52021</v>
      </c>
    </row>
    <row r="763" spans="1:24" x14ac:dyDescent="0.35">
      <c r="A763" s="56">
        <v>44316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v>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33"/>
        <v>42020</v>
      </c>
      <c r="W763" s="79" t="str">
        <f t="shared" si="34"/>
        <v>1 a 30 dias</v>
      </c>
      <c r="X763" s="80" t="str">
        <f t="shared" si="35"/>
        <v>52021</v>
      </c>
    </row>
    <row r="764" spans="1:24" x14ac:dyDescent="0.35">
      <c r="A764" s="56">
        <v>44316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v>-235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33"/>
        <v>82020</v>
      </c>
      <c r="W764" s="79" t="str">
        <f t="shared" si="34"/>
        <v>Acima de 120 dias</v>
      </c>
      <c r="X764" s="80" t="str">
        <f t="shared" si="35"/>
        <v>102020</v>
      </c>
    </row>
    <row r="765" spans="1:24" x14ac:dyDescent="0.35">
      <c r="A765" s="56">
        <v>44316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v>-82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33"/>
        <v>82020</v>
      </c>
      <c r="W765" s="79" t="str">
        <f t="shared" si="34"/>
        <v>61 a 90 dias</v>
      </c>
      <c r="X765" s="80" t="str">
        <f t="shared" si="35"/>
        <v>22021</v>
      </c>
    </row>
    <row r="766" spans="1:24" x14ac:dyDescent="0.35">
      <c r="A766" s="56">
        <v>44316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v>-144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33"/>
        <v>52020</v>
      </c>
      <c r="W766" s="79" t="str">
        <f t="shared" si="34"/>
        <v>Acima de 120 dias</v>
      </c>
      <c r="X766" s="80" t="str">
        <f t="shared" si="35"/>
        <v>12021</v>
      </c>
    </row>
    <row r="767" spans="1:24" x14ac:dyDescent="0.35">
      <c r="A767" s="56">
        <v>44316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v>-144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33"/>
        <v>82020</v>
      </c>
      <c r="W767" s="79" t="str">
        <f t="shared" si="34"/>
        <v>Acima de 120 dias</v>
      </c>
      <c r="X767" s="80" t="str">
        <f t="shared" si="35"/>
        <v>12021</v>
      </c>
    </row>
    <row r="768" spans="1:24" x14ac:dyDescent="0.35">
      <c r="A768" s="56">
        <v>44316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v>-144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33"/>
        <v>72020</v>
      </c>
      <c r="W768" s="79" t="str">
        <f t="shared" si="34"/>
        <v>Acima de 120 dias</v>
      </c>
      <c r="X768" s="80" t="str">
        <f t="shared" si="35"/>
        <v>12021</v>
      </c>
    </row>
    <row r="769" spans="1:24" x14ac:dyDescent="0.35">
      <c r="A769" s="56">
        <v>44316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v>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33"/>
        <v>92020</v>
      </c>
      <c r="W769" s="79" t="str">
        <f t="shared" si="34"/>
        <v>1 a 30 dias</v>
      </c>
      <c r="X769" s="80" t="str">
        <f t="shared" si="35"/>
        <v>52021</v>
      </c>
    </row>
    <row r="770" spans="1:24" x14ac:dyDescent="0.35">
      <c r="A770" s="56">
        <v>44316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v>-235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36">MONTH(D770)&amp;YEAR(D770)</f>
        <v>82020</v>
      </c>
      <c r="W770" s="79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0" t="str">
        <f t="shared" si="35"/>
        <v>102020</v>
      </c>
    </row>
    <row r="771" spans="1:24" x14ac:dyDescent="0.35">
      <c r="A771" s="56">
        <v>44316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v>-144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36"/>
        <v>82020</v>
      </c>
      <c r="W771" s="79" t="str">
        <f t="shared" si="37"/>
        <v>Acima de 120 dias</v>
      </c>
      <c r="X771" s="80" t="str">
        <f t="shared" ref="X771:X834" si="38">MONTH(U771)&amp;YEAR(U771)</f>
        <v>122020</v>
      </c>
    </row>
    <row r="772" spans="1:24" x14ac:dyDescent="0.35">
      <c r="A772" s="56">
        <v>44316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v>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36"/>
        <v>92020</v>
      </c>
      <c r="W772" s="79" t="str">
        <f t="shared" si="37"/>
        <v>1 a 30 dias</v>
      </c>
      <c r="X772" s="80" t="str">
        <f t="shared" si="38"/>
        <v>52021</v>
      </c>
    </row>
    <row r="773" spans="1:24" x14ac:dyDescent="0.35">
      <c r="A773" s="56">
        <v>44316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v>-23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36"/>
        <v>82020</v>
      </c>
      <c r="W773" s="79" t="str">
        <f t="shared" si="37"/>
        <v>1 a 30 dias</v>
      </c>
      <c r="X773" s="80" t="str">
        <f t="shared" si="38"/>
        <v>42021</v>
      </c>
    </row>
    <row r="774" spans="1:24" x14ac:dyDescent="0.35">
      <c r="A774" s="56">
        <v>44316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v>-297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36"/>
        <v>52020</v>
      </c>
      <c r="W774" s="79" t="str">
        <f t="shared" si="37"/>
        <v>Acima de 120 dias</v>
      </c>
      <c r="X774" s="80" t="str">
        <f t="shared" si="38"/>
        <v>82020</v>
      </c>
    </row>
    <row r="775" spans="1:24" x14ac:dyDescent="0.35">
      <c r="A775" s="56">
        <v>44316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v>-54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36"/>
        <v>52020</v>
      </c>
      <c r="W775" s="79" t="str">
        <f t="shared" si="37"/>
        <v>31 a 60 dias</v>
      </c>
      <c r="X775" s="80" t="str">
        <f t="shared" si="38"/>
        <v>42021</v>
      </c>
    </row>
    <row r="776" spans="1:24" x14ac:dyDescent="0.35">
      <c r="A776" s="56">
        <v>44316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v>-54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36"/>
        <v>102020</v>
      </c>
      <c r="W776" s="79" t="str">
        <f t="shared" si="37"/>
        <v>31 a 60 dias</v>
      </c>
      <c r="X776" s="80" t="str">
        <f t="shared" si="38"/>
        <v>42021</v>
      </c>
    </row>
    <row r="777" spans="1:24" x14ac:dyDescent="0.35">
      <c r="A777" s="56">
        <v>44316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v>-82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36"/>
        <v>52020</v>
      </c>
      <c r="W777" s="79" t="str">
        <f t="shared" si="37"/>
        <v>61 a 90 dias</v>
      </c>
      <c r="X777" s="80" t="str">
        <f t="shared" si="38"/>
        <v>22021</v>
      </c>
    </row>
    <row r="778" spans="1:24" x14ac:dyDescent="0.35">
      <c r="A778" s="56">
        <v>44316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v>-144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36"/>
        <v>82020</v>
      </c>
      <c r="W778" s="79" t="str">
        <f t="shared" si="37"/>
        <v>Acima de 120 dias</v>
      </c>
      <c r="X778" s="80" t="str">
        <f t="shared" si="38"/>
        <v>122020</v>
      </c>
    </row>
    <row r="779" spans="1:24" x14ac:dyDescent="0.35">
      <c r="A779" s="56">
        <v>44316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v>-144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36"/>
        <v>82020</v>
      </c>
      <c r="W779" s="79" t="str">
        <f t="shared" si="37"/>
        <v>Acima de 120 dias</v>
      </c>
      <c r="X779" s="80" t="str">
        <f t="shared" si="38"/>
        <v>12021</v>
      </c>
    </row>
    <row r="780" spans="1:24" x14ac:dyDescent="0.35">
      <c r="A780" s="56">
        <v>44316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v>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36"/>
        <v>92020</v>
      </c>
      <c r="W780" s="79" t="str">
        <f t="shared" si="37"/>
        <v>1 a 30 dias</v>
      </c>
      <c r="X780" s="80" t="str">
        <f t="shared" si="38"/>
        <v>52021</v>
      </c>
    </row>
    <row r="781" spans="1:24" x14ac:dyDescent="0.35">
      <c r="A781" s="56">
        <v>44316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v>-144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36"/>
        <v>82020</v>
      </c>
      <c r="W781" s="79" t="str">
        <f t="shared" si="37"/>
        <v>Acima de 120 dias</v>
      </c>
      <c r="X781" s="80" t="str">
        <f t="shared" si="38"/>
        <v>12021</v>
      </c>
    </row>
    <row r="782" spans="1:24" x14ac:dyDescent="0.35">
      <c r="A782" s="56">
        <v>44316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v>-144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36"/>
        <v>62020</v>
      </c>
      <c r="W782" s="79" t="str">
        <f t="shared" si="37"/>
        <v>Acima de 120 dias</v>
      </c>
      <c r="X782" s="80" t="str">
        <f t="shared" si="38"/>
        <v>12021</v>
      </c>
    </row>
    <row r="783" spans="1:24" x14ac:dyDescent="0.35">
      <c r="A783" s="56">
        <v>44316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v>-144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36"/>
        <v>92020</v>
      </c>
      <c r="W783" s="79" t="str">
        <f t="shared" si="37"/>
        <v>Acima de 120 dias</v>
      </c>
      <c r="X783" s="80" t="str">
        <f t="shared" si="38"/>
        <v>122020</v>
      </c>
    </row>
    <row r="784" spans="1:24" x14ac:dyDescent="0.35">
      <c r="A784" s="56">
        <v>44316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v>-144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36"/>
        <v>102020</v>
      </c>
      <c r="W784" s="79" t="str">
        <f t="shared" si="37"/>
        <v>Acima de 120 dias</v>
      </c>
      <c r="X784" s="80" t="str">
        <f t="shared" si="38"/>
        <v>12021</v>
      </c>
    </row>
    <row r="785" spans="1:24" x14ac:dyDescent="0.35">
      <c r="A785" s="56">
        <v>44316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v>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36"/>
        <v>72020</v>
      </c>
      <c r="W785" s="79" t="str">
        <f t="shared" si="37"/>
        <v>1 a 30 dias</v>
      </c>
      <c r="X785" s="80" t="str">
        <f t="shared" si="38"/>
        <v>52021</v>
      </c>
    </row>
    <row r="786" spans="1:24" x14ac:dyDescent="0.35">
      <c r="A786" s="56">
        <v>44316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v>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36"/>
        <v>82020</v>
      </c>
      <c r="W786" s="79" t="str">
        <f t="shared" si="37"/>
        <v>1 a 30 dias</v>
      </c>
      <c r="X786" s="80" t="str">
        <f t="shared" si="38"/>
        <v>52021</v>
      </c>
    </row>
    <row r="787" spans="1:24" x14ac:dyDescent="0.35">
      <c r="A787" s="56">
        <v>44316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v>-54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36"/>
        <v>82020</v>
      </c>
      <c r="W787" s="79" t="str">
        <f t="shared" si="37"/>
        <v>31 a 60 dias</v>
      </c>
      <c r="X787" s="80" t="str">
        <f t="shared" si="38"/>
        <v>42021</v>
      </c>
    </row>
    <row r="788" spans="1:24" x14ac:dyDescent="0.35">
      <c r="A788" s="56">
        <v>44316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v>-174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36"/>
        <v>82020</v>
      </c>
      <c r="W788" s="79" t="str">
        <f t="shared" si="37"/>
        <v>Acima de 120 dias</v>
      </c>
      <c r="X788" s="80" t="str">
        <f t="shared" si="38"/>
        <v>112020</v>
      </c>
    </row>
    <row r="789" spans="1:24" x14ac:dyDescent="0.35">
      <c r="A789" s="56">
        <v>44316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v>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36"/>
        <v>82020</v>
      </c>
      <c r="W789" s="79" t="str">
        <f t="shared" si="37"/>
        <v>1 a 30 dias</v>
      </c>
      <c r="X789" s="80" t="str">
        <f t="shared" si="38"/>
        <v>52021</v>
      </c>
    </row>
    <row r="790" spans="1:24" x14ac:dyDescent="0.35">
      <c r="A790" s="56">
        <v>44316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v>-82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36"/>
        <v>102020</v>
      </c>
      <c r="W790" s="79" t="str">
        <f t="shared" si="37"/>
        <v>61 a 90 dias</v>
      </c>
      <c r="X790" s="80" t="str">
        <f t="shared" si="38"/>
        <v>32021</v>
      </c>
    </row>
    <row r="791" spans="1:24" x14ac:dyDescent="0.35">
      <c r="A791" s="56">
        <v>44316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v>-297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36"/>
        <v>52020</v>
      </c>
      <c r="W791" s="79" t="str">
        <f t="shared" si="37"/>
        <v>Acima de 120 dias</v>
      </c>
      <c r="X791" s="80" t="str">
        <f t="shared" si="38"/>
        <v>82020</v>
      </c>
    </row>
    <row r="792" spans="1:24" x14ac:dyDescent="0.35">
      <c r="A792" s="56">
        <v>44316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v>-235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36"/>
        <v>82020</v>
      </c>
      <c r="W792" s="79" t="str">
        <f t="shared" si="37"/>
        <v>Acima de 120 dias</v>
      </c>
      <c r="X792" s="80" t="str">
        <f t="shared" si="38"/>
        <v>102020</v>
      </c>
    </row>
    <row r="793" spans="1:24" x14ac:dyDescent="0.35">
      <c r="A793" s="56">
        <v>44316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v>-235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36"/>
        <v>52020</v>
      </c>
      <c r="W793" s="79" t="str">
        <f t="shared" si="37"/>
        <v>Acima de 120 dias</v>
      </c>
      <c r="X793" s="80" t="str">
        <f t="shared" si="38"/>
        <v>102020</v>
      </c>
    </row>
    <row r="794" spans="1:24" x14ac:dyDescent="0.35">
      <c r="A794" s="56">
        <v>44316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v>-82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36"/>
        <v>62020</v>
      </c>
      <c r="W794" s="79" t="str">
        <f t="shared" si="37"/>
        <v>61 a 90 dias</v>
      </c>
      <c r="X794" s="80" t="str">
        <f t="shared" si="38"/>
        <v>22021</v>
      </c>
    </row>
    <row r="795" spans="1:24" x14ac:dyDescent="0.35">
      <c r="A795" s="56">
        <v>44316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v>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36"/>
        <v>102020</v>
      </c>
      <c r="W795" s="79" t="str">
        <f t="shared" si="37"/>
        <v>1 a 30 dias</v>
      </c>
      <c r="X795" s="80" t="str">
        <f t="shared" si="38"/>
        <v>52021</v>
      </c>
    </row>
    <row r="796" spans="1:24" x14ac:dyDescent="0.35">
      <c r="A796" s="56">
        <v>44316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v>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36"/>
        <v>82020</v>
      </c>
      <c r="W796" s="79" t="str">
        <f t="shared" si="37"/>
        <v>1 a 30 dias</v>
      </c>
      <c r="X796" s="80" t="str">
        <f t="shared" si="38"/>
        <v>52021</v>
      </c>
    </row>
    <row r="797" spans="1:24" x14ac:dyDescent="0.35">
      <c r="A797" s="56">
        <v>44316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v>-174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36"/>
        <v>82020</v>
      </c>
      <c r="W797" s="79" t="str">
        <f t="shared" si="37"/>
        <v>Acima de 120 dias</v>
      </c>
      <c r="X797" s="80" t="str">
        <f t="shared" si="38"/>
        <v>112020</v>
      </c>
    </row>
    <row r="798" spans="1:24" x14ac:dyDescent="0.35">
      <c r="A798" s="56">
        <v>44316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v>-174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36"/>
        <v>92020</v>
      </c>
      <c r="W798" s="79" t="str">
        <f t="shared" si="37"/>
        <v>Acima de 120 dias</v>
      </c>
      <c r="X798" s="80" t="str">
        <f t="shared" si="38"/>
        <v>112020</v>
      </c>
    </row>
    <row r="799" spans="1:24" x14ac:dyDescent="0.35">
      <c r="A799" s="56">
        <v>44316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v>-23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36"/>
        <v>82020</v>
      </c>
      <c r="W799" s="79" t="str">
        <f t="shared" si="37"/>
        <v>1 a 30 dias</v>
      </c>
      <c r="X799" s="80" t="str">
        <f t="shared" si="38"/>
        <v>42021</v>
      </c>
    </row>
    <row r="800" spans="1:24" x14ac:dyDescent="0.35">
      <c r="A800" s="56">
        <v>44316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v>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36"/>
        <v>92020</v>
      </c>
      <c r="W800" s="79" t="str">
        <f t="shared" si="37"/>
        <v>1 a 30 dias</v>
      </c>
      <c r="X800" s="80" t="str">
        <f t="shared" si="38"/>
        <v>52021</v>
      </c>
    </row>
    <row r="801" spans="1:24" x14ac:dyDescent="0.35">
      <c r="A801" s="56">
        <v>44316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v>-327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36"/>
        <v>52020</v>
      </c>
      <c r="W801" s="79" t="str">
        <f t="shared" si="37"/>
        <v>Acima de 120 dias</v>
      </c>
      <c r="X801" s="80" t="str">
        <f t="shared" si="38"/>
        <v>62020</v>
      </c>
    </row>
    <row r="802" spans="1:24" x14ac:dyDescent="0.35">
      <c r="A802" s="56">
        <v>44316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v>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36"/>
        <v>82020</v>
      </c>
      <c r="W802" s="79" t="str">
        <f t="shared" si="37"/>
        <v>1 a 30 dias</v>
      </c>
      <c r="X802" s="80" t="str">
        <f t="shared" si="38"/>
        <v>52021</v>
      </c>
    </row>
    <row r="803" spans="1:24" x14ac:dyDescent="0.35">
      <c r="A803" s="56">
        <v>44316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v>-174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36"/>
        <v>82020</v>
      </c>
      <c r="W803" s="79" t="str">
        <f t="shared" si="37"/>
        <v>Acima de 120 dias</v>
      </c>
      <c r="X803" s="80" t="str">
        <f t="shared" si="38"/>
        <v>112020</v>
      </c>
    </row>
    <row r="804" spans="1:24" x14ac:dyDescent="0.35">
      <c r="A804" s="56">
        <v>44316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v>-266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36"/>
        <v>62020</v>
      </c>
      <c r="W804" s="79" t="str">
        <f t="shared" si="37"/>
        <v>Acima de 120 dias</v>
      </c>
      <c r="X804" s="80" t="str">
        <f t="shared" si="38"/>
        <v>92020</v>
      </c>
    </row>
    <row r="805" spans="1:24" x14ac:dyDescent="0.35">
      <c r="A805" s="56">
        <v>44316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v>-144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36"/>
        <v>82020</v>
      </c>
      <c r="W805" s="79" t="str">
        <f t="shared" si="37"/>
        <v>Acima de 120 dias</v>
      </c>
      <c r="X805" s="80" t="str">
        <f t="shared" si="38"/>
        <v>122020</v>
      </c>
    </row>
    <row r="806" spans="1:24" x14ac:dyDescent="0.35">
      <c r="A806" s="56">
        <v>44316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v>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36"/>
        <v>82020</v>
      </c>
      <c r="W806" s="79" t="str">
        <f t="shared" si="37"/>
        <v>1 a 30 dias</v>
      </c>
      <c r="X806" s="80" t="str">
        <f t="shared" si="38"/>
        <v>52021</v>
      </c>
    </row>
    <row r="807" spans="1:24" x14ac:dyDescent="0.35">
      <c r="A807" s="56">
        <v>44316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v>-82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36"/>
        <v>82020</v>
      </c>
      <c r="W807" s="79" t="str">
        <f t="shared" si="37"/>
        <v>61 a 90 dias</v>
      </c>
      <c r="X807" s="80" t="str">
        <f t="shared" si="38"/>
        <v>22021</v>
      </c>
    </row>
    <row r="808" spans="1:24" x14ac:dyDescent="0.35">
      <c r="A808" s="56">
        <v>44316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v>-235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36"/>
        <v>82020</v>
      </c>
      <c r="W808" s="79" t="str">
        <f t="shared" si="37"/>
        <v>Acima de 120 dias</v>
      </c>
      <c r="X808" s="80" t="str">
        <f t="shared" si="38"/>
        <v>102020</v>
      </c>
    </row>
    <row r="809" spans="1:24" x14ac:dyDescent="0.35">
      <c r="A809" s="56">
        <v>44316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v>-144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36"/>
        <v>72020</v>
      </c>
      <c r="W809" s="79" t="str">
        <f t="shared" si="37"/>
        <v>Acima de 120 dias</v>
      </c>
      <c r="X809" s="80" t="str">
        <f t="shared" si="38"/>
        <v>12021</v>
      </c>
    </row>
    <row r="810" spans="1:24" x14ac:dyDescent="0.35">
      <c r="A810" s="56">
        <v>44316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v>-235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36"/>
        <v>72020</v>
      </c>
      <c r="W810" s="79" t="str">
        <f t="shared" si="37"/>
        <v>Acima de 120 dias</v>
      </c>
      <c r="X810" s="80" t="str">
        <f t="shared" si="38"/>
        <v>102020</v>
      </c>
    </row>
    <row r="811" spans="1:24" x14ac:dyDescent="0.35">
      <c r="A811" s="56">
        <v>44316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v>-266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36"/>
        <v>72020</v>
      </c>
      <c r="W811" s="79" t="str">
        <f t="shared" si="37"/>
        <v>Acima de 120 dias</v>
      </c>
      <c r="X811" s="80" t="str">
        <f t="shared" si="38"/>
        <v>82020</v>
      </c>
    </row>
    <row r="812" spans="1:24" x14ac:dyDescent="0.35">
      <c r="A812" s="56">
        <v>44316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v>-266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36"/>
        <v>72020</v>
      </c>
      <c r="W812" s="79" t="str">
        <f t="shared" si="37"/>
        <v>Acima de 120 dias</v>
      </c>
      <c r="X812" s="80" t="str">
        <f t="shared" si="38"/>
        <v>92020</v>
      </c>
    </row>
    <row r="813" spans="1:24" x14ac:dyDescent="0.35">
      <c r="A813" s="56">
        <v>44316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v>-82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36"/>
        <v>102020</v>
      </c>
      <c r="W813" s="79" t="str">
        <f t="shared" si="37"/>
        <v>61 a 90 dias</v>
      </c>
      <c r="X813" s="80" t="str">
        <f t="shared" si="38"/>
        <v>22021</v>
      </c>
    </row>
    <row r="814" spans="1:24" x14ac:dyDescent="0.35">
      <c r="A814" s="56">
        <v>44316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v>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36"/>
        <v>102020</v>
      </c>
      <c r="W814" s="79" t="str">
        <f t="shared" si="37"/>
        <v>1 a 30 dias</v>
      </c>
      <c r="X814" s="80" t="str">
        <f t="shared" si="38"/>
        <v>52021</v>
      </c>
    </row>
    <row r="815" spans="1:24" x14ac:dyDescent="0.35">
      <c r="A815" s="56">
        <v>44316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v>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36"/>
        <v>82020</v>
      </c>
      <c r="W815" s="79" t="str">
        <f t="shared" si="37"/>
        <v>1 a 30 dias</v>
      </c>
      <c r="X815" s="80" t="str">
        <f t="shared" si="38"/>
        <v>52021</v>
      </c>
    </row>
    <row r="816" spans="1:24" x14ac:dyDescent="0.35">
      <c r="A816" s="56">
        <v>44316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v>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36"/>
        <v>82020</v>
      </c>
      <c r="W816" s="79" t="str">
        <f t="shared" si="37"/>
        <v>1 a 30 dias</v>
      </c>
      <c r="X816" s="80" t="str">
        <f t="shared" si="38"/>
        <v>52021</v>
      </c>
    </row>
    <row r="817" spans="1:24" x14ac:dyDescent="0.35">
      <c r="A817" s="56">
        <v>44316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v>-144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36"/>
        <v>82020</v>
      </c>
      <c r="W817" s="79" t="str">
        <f t="shared" si="37"/>
        <v>Acima de 120 dias</v>
      </c>
      <c r="X817" s="80" t="str">
        <f t="shared" si="38"/>
        <v>122020</v>
      </c>
    </row>
    <row r="818" spans="1:24" x14ac:dyDescent="0.35">
      <c r="A818" s="56">
        <v>44316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v>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36"/>
        <v>82020</v>
      </c>
      <c r="W818" s="79" t="str">
        <f t="shared" si="37"/>
        <v>1 a 30 dias</v>
      </c>
      <c r="X818" s="80" t="str">
        <f t="shared" si="38"/>
        <v>52021</v>
      </c>
    </row>
    <row r="819" spans="1:24" x14ac:dyDescent="0.35">
      <c r="A819" s="56">
        <v>44316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v>-54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36"/>
        <v>82020</v>
      </c>
      <c r="W819" s="79" t="str">
        <f t="shared" si="37"/>
        <v>31 a 60 dias</v>
      </c>
      <c r="X819" s="80" t="str">
        <f t="shared" si="38"/>
        <v>42021</v>
      </c>
    </row>
    <row r="820" spans="1:24" x14ac:dyDescent="0.35">
      <c r="A820" s="56">
        <v>44316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v>-23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36"/>
        <v>92020</v>
      </c>
      <c r="W820" s="79" t="str">
        <f t="shared" si="37"/>
        <v>1 a 30 dias</v>
      </c>
      <c r="X820" s="80" t="str">
        <f t="shared" si="38"/>
        <v>42021</v>
      </c>
    </row>
    <row r="821" spans="1:24" x14ac:dyDescent="0.35">
      <c r="A821" s="56">
        <v>44316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v>-144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36"/>
        <v>42020</v>
      </c>
      <c r="W821" s="79" t="str">
        <f t="shared" si="37"/>
        <v>Acima de 120 dias</v>
      </c>
      <c r="X821" s="80" t="str">
        <f t="shared" si="38"/>
        <v>122020</v>
      </c>
    </row>
    <row r="822" spans="1:24" x14ac:dyDescent="0.35">
      <c r="A822" s="56">
        <v>44316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v>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36"/>
        <v>62020</v>
      </c>
      <c r="W822" s="79" t="str">
        <f t="shared" si="37"/>
        <v>1 a 30 dias</v>
      </c>
      <c r="X822" s="80" t="str">
        <f t="shared" si="38"/>
        <v>52021</v>
      </c>
    </row>
    <row r="823" spans="1:24" x14ac:dyDescent="0.35">
      <c r="A823" s="56">
        <v>44316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v>-235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36"/>
        <v>72020</v>
      </c>
      <c r="W823" s="79" t="str">
        <f t="shared" si="37"/>
        <v>Acima de 120 dias</v>
      </c>
      <c r="X823" s="80" t="str">
        <f t="shared" si="38"/>
        <v>102020</v>
      </c>
    </row>
    <row r="824" spans="1:24" x14ac:dyDescent="0.35">
      <c r="A824" s="56">
        <v>44316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v>-297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36"/>
        <v>52020</v>
      </c>
      <c r="W824" s="79" t="str">
        <f t="shared" si="37"/>
        <v>Acima de 120 dias</v>
      </c>
      <c r="X824" s="80" t="str">
        <f t="shared" si="38"/>
        <v>72020</v>
      </c>
    </row>
    <row r="825" spans="1:24" x14ac:dyDescent="0.35">
      <c r="A825" s="56">
        <v>44316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v>-54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36"/>
        <v>102020</v>
      </c>
      <c r="W825" s="79" t="str">
        <f t="shared" si="37"/>
        <v>31 a 60 dias</v>
      </c>
      <c r="X825" s="80" t="str">
        <f t="shared" si="38"/>
        <v>32021</v>
      </c>
    </row>
    <row r="826" spans="1:24" x14ac:dyDescent="0.35">
      <c r="A826" s="56">
        <v>44316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v>-297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36"/>
        <v>62020</v>
      </c>
      <c r="W826" s="79" t="str">
        <f t="shared" si="37"/>
        <v>Acima de 120 dias</v>
      </c>
      <c r="X826" s="80" t="str">
        <f t="shared" si="38"/>
        <v>92020</v>
      </c>
    </row>
    <row r="827" spans="1:24" x14ac:dyDescent="0.35">
      <c r="A827" s="56">
        <v>44316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v>-144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36"/>
        <v>72020</v>
      </c>
      <c r="W827" s="79" t="str">
        <f t="shared" si="37"/>
        <v>Acima de 120 dias</v>
      </c>
      <c r="X827" s="80" t="str">
        <f t="shared" si="38"/>
        <v>122020</v>
      </c>
    </row>
    <row r="828" spans="1:24" x14ac:dyDescent="0.35">
      <c r="A828" s="56">
        <v>44316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v>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36"/>
        <v>112020</v>
      </c>
      <c r="W828" s="79" t="str">
        <f t="shared" si="37"/>
        <v>1 a 30 dias</v>
      </c>
      <c r="X828" s="80" t="str">
        <f t="shared" si="38"/>
        <v>52021</v>
      </c>
    </row>
    <row r="829" spans="1:24" x14ac:dyDescent="0.35">
      <c r="A829" s="56">
        <v>44316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v>-266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36"/>
        <v>72020</v>
      </c>
      <c r="W829" s="79" t="str">
        <f t="shared" si="37"/>
        <v>Acima de 120 dias</v>
      </c>
      <c r="X829" s="80" t="str">
        <f t="shared" si="38"/>
        <v>12021</v>
      </c>
    </row>
    <row r="830" spans="1:24" x14ac:dyDescent="0.35">
      <c r="A830" s="56">
        <v>44316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v>-23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36"/>
        <v>92020</v>
      </c>
      <c r="W830" s="79" t="str">
        <f t="shared" si="37"/>
        <v>1 a 30 dias</v>
      </c>
      <c r="X830" s="80" t="str">
        <f t="shared" si="38"/>
        <v>42021</v>
      </c>
    </row>
    <row r="831" spans="1:24" x14ac:dyDescent="0.35">
      <c r="A831" s="56">
        <v>44316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v>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36"/>
        <v>72020</v>
      </c>
      <c r="W831" s="79" t="str">
        <f t="shared" si="37"/>
        <v>1 a 30 dias</v>
      </c>
      <c r="X831" s="80" t="str">
        <f t="shared" si="38"/>
        <v>52021</v>
      </c>
    </row>
    <row r="832" spans="1:24" x14ac:dyDescent="0.35">
      <c r="A832" s="56">
        <v>44316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v>-297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36"/>
        <v>52020</v>
      </c>
      <c r="W832" s="79" t="str">
        <f t="shared" si="37"/>
        <v>Acima de 120 dias</v>
      </c>
      <c r="X832" s="80" t="str">
        <f t="shared" si="38"/>
        <v>82020</v>
      </c>
    </row>
    <row r="833" spans="1:24" x14ac:dyDescent="0.35">
      <c r="A833" s="56">
        <v>44316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v>-23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36"/>
        <v>52020</v>
      </c>
      <c r="W833" s="79" t="str">
        <f t="shared" si="37"/>
        <v>1 a 30 dias</v>
      </c>
      <c r="X833" s="80" t="str">
        <f t="shared" si="38"/>
        <v>42021</v>
      </c>
    </row>
    <row r="834" spans="1:24" x14ac:dyDescent="0.35">
      <c r="A834" s="56">
        <v>44316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v>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39">MONTH(D834)&amp;YEAR(D834)</f>
        <v>102020</v>
      </c>
      <c r="W834" s="79" t="str">
        <f t="shared" ref="W834:W897" si="40">_xlfn.IFS(G834&lt;-120,"Acima de 120 dias",G834&lt;=-90,"91 a 120 dias",G834&lt;=-61,"61 a 90 dias",G834&lt;=-31,"31 a 60 dias",G834&gt;=-30,"1 a 30 dias")</f>
        <v>1 a 30 dias</v>
      </c>
      <c r="X834" s="80" t="str">
        <f t="shared" si="38"/>
        <v>52021</v>
      </c>
    </row>
    <row r="835" spans="1:24" x14ac:dyDescent="0.35">
      <c r="A835" s="56">
        <v>44316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v>-54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39"/>
        <v>82020</v>
      </c>
      <c r="W835" s="79" t="str">
        <f t="shared" si="40"/>
        <v>31 a 60 dias</v>
      </c>
      <c r="X835" s="80" t="str">
        <f t="shared" ref="X835:X898" si="41">MONTH(U835)&amp;YEAR(U835)</f>
        <v>42021</v>
      </c>
    </row>
    <row r="836" spans="1:24" x14ac:dyDescent="0.35">
      <c r="A836" s="56">
        <v>44316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v>-174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39"/>
        <v>92020</v>
      </c>
      <c r="W836" s="79" t="str">
        <f t="shared" si="40"/>
        <v>Acima de 120 dias</v>
      </c>
      <c r="X836" s="80" t="str">
        <f t="shared" si="41"/>
        <v>112020</v>
      </c>
    </row>
    <row r="837" spans="1:24" x14ac:dyDescent="0.35">
      <c r="A837" s="56">
        <v>44316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v>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39"/>
        <v>82020</v>
      </c>
      <c r="W837" s="79" t="str">
        <f t="shared" si="40"/>
        <v>1 a 30 dias</v>
      </c>
      <c r="X837" s="80" t="str">
        <f t="shared" si="41"/>
        <v>52021</v>
      </c>
    </row>
    <row r="838" spans="1:24" x14ac:dyDescent="0.35">
      <c r="A838" s="56">
        <v>44316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v>-266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39"/>
        <v>42020</v>
      </c>
      <c r="W838" s="79" t="str">
        <f t="shared" si="40"/>
        <v>Acima de 120 dias</v>
      </c>
      <c r="X838" s="80" t="str">
        <f t="shared" si="41"/>
        <v>82020</v>
      </c>
    </row>
    <row r="839" spans="1:24" x14ac:dyDescent="0.35">
      <c r="A839" s="56">
        <v>44316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v>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39"/>
        <v>52020</v>
      </c>
      <c r="W839" s="79" t="str">
        <f t="shared" si="40"/>
        <v>1 a 30 dias</v>
      </c>
      <c r="X839" s="80" t="str">
        <f t="shared" si="41"/>
        <v>52021</v>
      </c>
    </row>
    <row r="840" spans="1:24" x14ac:dyDescent="0.35">
      <c r="A840" s="56">
        <v>44316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v>-113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39"/>
        <v>52020</v>
      </c>
      <c r="W840" s="79" t="str">
        <f t="shared" si="40"/>
        <v>91 a 120 dias</v>
      </c>
      <c r="X840" s="80" t="str">
        <f t="shared" si="41"/>
        <v>12021</v>
      </c>
    </row>
    <row r="841" spans="1:24" x14ac:dyDescent="0.35">
      <c r="A841" s="56">
        <v>44316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v>-82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39"/>
        <v>102020</v>
      </c>
      <c r="W841" s="79" t="str">
        <f t="shared" si="40"/>
        <v>61 a 90 dias</v>
      </c>
      <c r="X841" s="80" t="str">
        <f t="shared" si="41"/>
        <v>22021</v>
      </c>
    </row>
    <row r="842" spans="1:24" x14ac:dyDescent="0.35">
      <c r="A842" s="56">
        <v>44316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v>-113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39"/>
        <v>102020</v>
      </c>
      <c r="W842" s="79" t="str">
        <f t="shared" si="40"/>
        <v>91 a 120 dias</v>
      </c>
      <c r="X842" s="80" t="str">
        <f t="shared" si="41"/>
        <v>12021</v>
      </c>
    </row>
    <row r="843" spans="1:24" x14ac:dyDescent="0.35">
      <c r="A843" s="56">
        <v>44316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v>0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39"/>
        <v>62020</v>
      </c>
      <c r="W843" s="79" t="str">
        <f t="shared" si="40"/>
        <v>1 a 30 dias</v>
      </c>
      <c r="X843" s="80" t="str">
        <f t="shared" si="41"/>
        <v>52021</v>
      </c>
    </row>
    <row r="844" spans="1:24" x14ac:dyDescent="0.35">
      <c r="A844" s="56">
        <v>44316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v>-54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39"/>
        <v>72020</v>
      </c>
      <c r="W844" s="79" t="str">
        <f t="shared" si="40"/>
        <v>31 a 60 dias</v>
      </c>
      <c r="X844" s="80" t="str">
        <f t="shared" si="41"/>
        <v>42021</v>
      </c>
    </row>
    <row r="845" spans="1:24" x14ac:dyDescent="0.35">
      <c r="A845" s="56">
        <v>44316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v>-82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39"/>
        <v>92020</v>
      </c>
      <c r="W845" s="79" t="str">
        <f t="shared" si="40"/>
        <v>61 a 90 dias</v>
      </c>
      <c r="X845" s="80" t="str">
        <f t="shared" si="41"/>
        <v>32021</v>
      </c>
    </row>
    <row r="846" spans="1:24" x14ac:dyDescent="0.35">
      <c r="A846" s="56">
        <v>44316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v>-82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39"/>
        <v>82020</v>
      </c>
      <c r="W846" s="79" t="str">
        <f t="shared" si="40"/>
        <v>61 a 90 dias</v>
      </c>
      <c r="X846" s="80" t="str">
        <f t="shared" si="41"/>
        <v>22021</v>
      </c>
    </row>
    <row r="847" spans="1:24" x14ac:dyDescent="0.35">
      <c r="A847" s="56">
        <v>44316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v>-235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39"/>
        <v>72020</v>
      </c>
      <c r="W847" s="79" t="str">
        <f t="shared" si="40"/>
        <v>Acima de 120 dias</v>
      </c>
      <c r="X847" s="80" t="str">
        <f t="shared" si="41"/>
        <v>92020</v>
      </c>
    </row>
    <row r="848" spans="1:24" x14ac:dyDescent="0.35">
      <c r="A848" s="56">
        <v>44316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v>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39"/>
        <v>92020</v>
      </c>
      <c r="W848" s="79" t="str">
        <f t="shared" si="40"/>
        <v>1 a 30 dias</v>
      </c>
      <c r="X848" s="80" t="str">
        <f t="shared" si="41"/>
        <v>52021</v>
      </c>
    </row>
    <row r="849" spans="1:24" x14ac:dyDescent="0.35">
      <c r="A849" s="56">
        <v>44316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v>-144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39"/>
        <v>92020</v>
      </c>
      <c r="W849" s="79" t="str">
        <f t="shared" si="40"/>
        <v>Acima de 120 dias</v>
      </c>
      <c r="X849" s="80" t="str">
        <f t="shared" si="41"/>
        <v>12021</v>
      </c>
    </row>
    <row r="850" spans="1:24" x14ac:dyDescent="0.35">
      <c r="A850" s="56">
        <v>44316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v>-235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39"/>
        <v>82020</v>
      </c>
      <c r="W850" s="79" t="str">
        <f t="shared" si="40"/>
        <v>Acima de 120 dias</v>
      </c>
      <c r="X850" s="80" t="str">
        <f t="shared" si="41"/>
        <v>102020</v>
      </c>
    </row>
    <row r="851" spans="1:24" x14ac:dyDescent="0.35">
      <c r="A851" s="56">
        <v>44316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v>-54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39"/>
        <v>102020</v>
      </c>
      <c r="W851" s="79" t="str">
        <f t="shared" si="40"/>
        <v>31 a 60 dias</v>
      </c>
      <c r="X851" s="80" t="str">
        <f t="shared" si="41"/>
        <v>42021</v>
      </c>
    </row>
    <row r="852" spans="1:24" x14ac:dyDescent="0.35">
      <c r="A852" s="56">
        <v>44316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v>-82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39"/>
        <v>82020</v>
      </c>
      <c r="W852" s="79" t="str">
        <f t="shared" si="40"/>
        <v>61 a 90 dias</v>
      </c>
      <c r="X852" s="80" t="str">
        <f t="shared" si="41"/>
        <v>22021</v>
      </c>
    </row>
    <row r="853" spans="1:24" x14ac:dyDescent="0.35">
      <c r="A853" s="56">
        <v>44316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v>-235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39"/>
        <v>52020</v>
      </c>
      <c r="W853" s="79" t="str">
        <f t="shared" si="40"/>
        <v>Acima de 120 dias</v>
      </c>
      <c r="X853" s="80" t="str">
        <f t="shared" si="41"/>
        <v>102020</v>
      </c>
    </row>
    <row r="854" spans="1:24" x14ac:dyDescent="0.35">
      <c r="A854" s="56">
        <v>44316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v>-235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39"/>
        <v>52020</v>
      </c>
      <c r="W854" s="79" t="str">
        <f t="shared" si="40"/>
        <v>Acima de 120 dias</v>
      </c>
      <c r="X854" s="80" t="str">
        <f t="shared" si="41"/>
        <v>102020</v>
      </c>
    </row>
    <row r="855" spans="1:24" x14ac:dyDescent="0.35">
      <c r="A855" s="56">
        <v>44316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v>-82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39"/>
        <v>82020</v>
      </c>
      <c r="W855" s="79" t="str">
        <f t="shared" si="40"/>
        <v>61 a 90 dias</v>
      </c>
      <c r="X855" s="80" t="str">
        <f t="shared" si="41"/>
        <v>22021</v>
      </c>
    </row>
    <row r="856" spans="1:24" x14ac:dyDescent="0.35">
      <c r="A856" s="56">
        <v>44316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v>-54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39"/>
        <v>82020</v>
      </c>
      <c r="W856" s="79" t="str">
        <f t="shared" si="40"/>
        <v>31 a 60 dias</v>
      </c>
      <c r="X856" s="80" t="str">
        <f t="shared" si="41"/>
        <v>42021</v>
      </c>
    </row>
    <row r="857" spans="1:24" x14ac:dyDescent="0.35">
      <c r="A857" s="56">
        <v>44316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v>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39"/>
        <v>82020</v>
      </c>
      <c r="W857" s="79" t="str">
        <f t="shared" si="40"/>
        <v>1 a 30 dias</v>
      </c>
      <c r="X857" s="80" t="str">
        <f t="shared" si="41"/>
        <v>62021</v>
      </c>
    </row>
    <row r="858" spans="1:24" x14ac:dyDescent="0.35">
      <c r="A858" s="56">
        <v>44316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v>-174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39"/>
        <v>82020</v>
      </c>
      <c r="W858" s="79" t="str">
        <f t="shared" si="40"/>
        <v>Acima de 120 dias</v>
      </c>
      <c r="X858" s="80" t="str">
        <f t="shared" si="41"/>
        <v>112020</v>
      </c>
    </row>
    <row r="859" spans="1:24" x14ac:dyDescent="0.35">
      <c r="A859" s="56">
        <v>44316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v>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39"/>
        <v>92020</v>
      </c>
      <c r="W859" s="79" t="str">
        <f t="shared" si="40"/>
        <v>1 a 30 dias</v>
      </c>
      <c r="X859" s="80" t="str">
        <f t="shared" si="41"/>
        <v>52021</v>
      </c>
    </row>
    <row r="860" spans="1:24" x14ac:dyDescent="0.35">
      <c r="A860" s="56">
        <v>44316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v>-23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39"/>
        <v>32020</v>
      </c>
      <c r="W860" s="79" t="str">
        <f t="shared" si="40"/>
        <v>1 a 30 dias</v>
      </c>
      <c r="X860" s="80" t="str">
        <f t="shared" si="41"/>
        <v>42021</v>
      </c>
    </row>
    <row r="861" spans="1:24" x14ac:dyDescent="0.35">
      <c r="A861" s="56">
        <v>44316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v>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39"/>
        <v>72020</v>
      </c>
      <c r="W861" s="79" t="str">
        <f t="shared" si="40"/>
        <v>1 a 30 dias</v>
      </c>
      <c r="X861" s="80" t="str">
        <f t="shared" si="41"/>
        <v>52021</v>
      </c>
    </row>
    <row r="862" spans="1:24" x14ac:dyDescent="0.35">
      <c r="A862" s="56">
        <v>44316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v>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39"/>
        <v>72020</v>
      </c>
      <c r="W862" s="79" t="str">
        <f t="shared" si="40"/>
        <v>1 a 30 dias</v>
      </c>
      <c r="X862" s="80" t="str">
        <f t="shared" si="41"/>
        <v>52021</v>
      </c>
    </row>
    <row r="863" spans="1:24" x14ac:dyDescent="0.35">
      <c r="A863" s="56">
        <v>44316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v>-54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39"/>
        <v>82020</v>
      </c>
      <c r="W863" s="79" t="str">
        <f t="shared" si="40"/>
        <v>31 a 60 dias</v>
      </c>
      <c r="X863" s="80" t="str">
        <f t="shared" si="41"/>
        <v>22021</v>
      </c>
    </row>
    <row r="864" spans="1:24" x14ac:dyDescent="0.35">
      <c r="A864" s="56">
        <v>44316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v>-82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39"/>
        <v>82020</v>
      </c>
      <c r="W864" s="79" t="str">
        <f t="shared" si="40"/>
        <v>61 a 90 dias</v>
      </c>
      <c r="X864" s="80" t="str">
        <f t="shared" si="41"/>
        <v>22021</v>
      </c>
    </row>
    <row r="865" spans="1:24" x14ac:dyDescent="0.35">
      <c r="A865" s="56">
        <v>44316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v>-144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39"/>
        <v>82020</v>
      </c>
      <c r="W865" s="79" t="str">
        <f t="shared" si="40"/>
        <v>Acima de 120 dias</v>
      </c>
      <c r="X865" s="80" t="str">
        <f t="shared" si="41"/>
        <v>12021</v>
      </c>
    </row>
    <row r="866" spans="1:24" x14ac:dyDescent="0.35">
      <c r="A866" s="56">
        <v>44316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v>-54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39"/>
        <v>92020</v>
      </c>
      <c r="W866" s="79" t="str">
        <f t="shared" si="40"/>
        <v>31 a 60 dias</v>
      </c>
      <c r="X866" s="80" t="str">
        <f t="shared" si="41"/>
        <v>42021</v>
      </c>
    </row>
    <row r="867" spans="1:24" x14ac:dyDescent="0.35">
      <c r="A867" s="56">
        <v>44316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v>-23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39"/>
        <v>82020</v>
      </c>
      <c r="W867" s="79" t="str">
        <f t="shared" si="40"/>
        <v>1 a 30 dias</v>
      </c>
      <c r="X867" s="80" t="str">
        <f t="shared" si="41"/>
        <v>42021</v>
      </c>
    </row>
    <row r="868" spans="1:24" x14ac:dyDescent="0.35">
      <c r="A868" s="56">
        <v>44316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v>-82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39"/>
        <v>82020</v>
      </c>
      <c r="W868" s="79" t="str">
        <f t="shared" si="40"/>
        <v>61 a 90 dias</v>
      </c>
      <c r="X868" s="80" t="str">
        <f t="shared" si="41"/>
        <v>22021</v>
      </c>
    </row>
    <row r="869" spans="1:24" x14ac:dyDescent="0.35">
      <c r="A869" s="56">
        <v>44316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v>-174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39"/>
        <v>82020</v>
      </c>
      <c r="W869" s="79" t="str">
        <f t="shared" si="40"/>
        <v>Acima de 120 dias</v>
      </c>
      <c r="X869" s="80" t="str">
        <f t="shared" si="41"/>
        <v>112020</v>
      </c>
    </row>
    <row r="870" spans="1:24" x14ac:dyDescent="0.35">
      <c r="A870" s="56">
        <v>44316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v>-82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39"/>
        <v>102020</v>
      </c>
      <c r="W870" s="79" t="str">
        <f t="shared" si="40"/>
        <v>61 a 90 dias</v>
      </c>
      <c r="X870" s="80" t="str">
        <f t="shared" si="41"/>
        <v>22021</v>
      </c>
    </row>
    <row r="871" spans="1:24" x14ac:dyDescent="0.35">
      <c r="A871" s="56">
        <v>44316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v>-113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39"/>
        <v>52020</v>
      </c>
      <c r="W871" s="79" t="str">
        <f t="shared" si="40"/>
        <v>91 a 120 dias</v>
      </c>
      <c r="X871" s="80" t="str">
        <f t="shared" si="41"/>
        <v>12021</v>
      </c>
    </row>
    <row r="872" spans="1:24" x14ac:dyDescent="0.35">
      <c r="A872" s="56">
        <v>44316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v>-266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39"/>
        <v>72020</v>
      </c>
      <c r="W872" s="79" t="str">
        <f t="shared" si="40"/>
        <v>Acima de 120 dias</v>
      </c>
      <c r="X872" s="80" t="str">
        <f t="shared" si="41"/>
        <v>92020</v>
      </c>
    </row>
    <row r="873" spans="1:24" x14ac:dyDescent="0.35">
      <c r="A873" s="56">
        <v>44316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v>-82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39"/>
        <v>72020</v>
      </c>
      <c r="W873" s="79" t="str">
        <f t="shared" si="40"/>
        <v>61 a 90 dias</v>
      </c>
      <c r="X873" s="80" t="str">
        <f t="shared" si="41"/>
        <v>22021</v>
      </c>
    </row>
    <row r="874" spans="1:24" x14ac:dyDescent="0.35">
      <c r="A874" s="56">
        <v>44316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v>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39"/>
        <v>62020</v>
      </c>
      <c r="W874" s="79" t="str">
        <f t="shared" si="40"/>
        <v>1 a 30 dias</v>
      </c>
      <c r="X874" s="80" t="str">
        <f t="shared" si="41"/>
        <v>52021</v>
      </c>
    </row>
    <row r="875" spans="1:24" x14ac:dyDescent="0.35">
      <c r="A875" s="56">
        <v>44316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v>-23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39"/>
        <v>82020</v>
      </c>
      <c r="W875" s="79" t="str">
        <f t="shared" si="40"/>
        <v>1 a 30 dias</v>
      </c>
      <c r="X875" s="80" t="str">
        <f t="shared" si="41"/>
        <v>42021</v>
      </c>
    </row>
    <row r="876" spans="1:24" x14ac:dyDescent="0.35">
      <c r="A876" s="56">
        <v>44316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v>-174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39"/>
        <v>82020</v>
      </c>
      <c r="W876" s="79" t="str">
        <f t="shared" si="40"/>
        <v>Acima de 120 dias</v>
      </c>
      <c r="X876" s="80" t="str">
        <f t="shared" si="41"/>
        <v>122020</v>
      </c>
    </row>
    <row r="877" spans="1:24" x14ac:dyDescent="0.35">
      <c r="A877" s="56">
        <v>44316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v>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39"/>
        <v>82020</v>
      </c>
      <c r="W877" s="79" t="str">
        <f t="shared" si="40"/>
        <v>1 a 30 dias</v>
      </c>
      <c r="X877" s="80" t="str">
        <f t="shared" si="41"/>
        <v>52021</v>
      </c>
    </row>
    <row r="878" spans="1:24" x14ac:dyDescent="0.35">
      <c r="A878" s="56">
        <v>44316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v>-82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39"/>
        <v>82020</v>
      </c>
      <c r="W878" s="79" t="str">
        <f t="shared" si="40"/>
        <v>61 a 90 dias</v>
      </c>
      <c r="X878" s="80" t="str">
        <f t="shared" si="41"/>
        <v>22021</v>
      </c>
    </row>
    <row r="879" spans="1:24" x14ac:dyDescent="0.35">
      <c r="A879" s="56">
        <v>44316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v>-23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39"/>
        <v>102020</v>
      </c>
      <c r="W879" s="79" t="str">
        <f t="shared" si="40"/>
        <v>1 a 30 dias</v>
      </c>
      <c r="X879" s="80" t="str">
        <f t="shared" si="41"/>
        <v>42021</v>
      </c>
    </row>
    <row r="880" spans="1:24" x14ac:dyDescent="0.35">
      <c r="A880" s="56">
        <v>44316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v>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39"/>
        <v>32020</v>
      </c>
      <c r="W880" s="79" t="str">
        <f t="shared" si="40"/>
        <v>1 a 30 dias</v>
      </c>
      <c r="X880" s="80" t="str">
        <f t="shared" si="41"/>
        <v>52021</v>
      </c>
    </row>
    <row r="881" spans="1:24" x14ac:dyDescent="0.35">
      <c r="A881" s="56">
        <v>44316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v>-174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39"/>
        <v>82020</v>
      </c>
      <c r="W881" s="79" t="str">
        <f t="shared" si="40"/>
        <v>Acima de 120 dias</v>
      </c>
      <c r="X881" s="80" t="str">
        <f t="shared" si="41"/>
        <v>12021</v>
      </c>
    </row>
    <row r="882" spans="1:24" x14ac:dyDescent="0.35">
      <c r="A882" s="56">
        <v>44316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v>-144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39"/>
        <v>102020</v>
      </c>
      <c r="W882" s="79" t="str">
        <f t="shared" si="40"/>
        <v>Acima de 120 dias</v>
      </c>
      <c r="X882" s="80" t="str">
        <f t="shared" si="41"/>
        <v>12021</v>
      </c>
    </row>
    <row r="883" spans="1:24" x14ac:dyDescent="0.35">
      <c r="A883" s="56">
        <v>44316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v>-174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39"/>
        <v>52020</v>
      </c>
      <c r="W883" s="79" t="str">
        <f t="shared" si="40"/>
        <v>Acima de 120 dias</v>
      </c>
      <c r="X883" s="80" t="str">
        <f t="shared" si="41"/>
        <v>112020</v>
      </c>
    </row>
    <row r="884" spans="1:24" x14ac:dyDescent="0.35">
      <c r="A884" s="56">
        <v>44316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v>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39"/>
        <v>62020</v>
      </c>
      <c r="W884" s="79" t="str">
        <f t="shared" si="40"/>
        <v>1 a 30 dias</v>
      </c>
      <c r="X884" s="80" t="str">
        <f t="shared" si="41"/>
        <v>52021</v>
      </c>
    </row>
    <row r="885" spans="1:24" x14ac:dyDescent="0.35">
      <c r="A885" s="56">
        <v>44316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v>-174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39"/>
        <v>82020</v>
      </c>
      <c r="W885" s="79" t="str">
        <f t="shared" si="40"/>
        <v>Acima de 120 dias</v>
      </c>
      <c r="X885" s="80" t="str">
        <f t="shared" si="41"/>
        <v>112020</v>
      </c>
    </row>
    <row r="886" spans="1:24" x14ac:dyDescent="0.35">
      <c r="A886" s="56">
        <v>44316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v>-54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39"/>
        <v>72020</v>
      </c>
      <c r="W886" s="79" t="str">
        <f t="shared" si="40"/>
        <v>31 a 60 dias</v>
      </c>
      <c r="X886" s="80" t="str">
        <f t="shared" si="41"/>
        <v>42021</v>
      </c>
    </row>
    <row r="887" spans="1:24" x14ac:dyDescent="0.35">
      <c r="A887" s="56">
        <v>44316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v>-144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39"/>
        <v>82020</v>
      </c>
      <c r="W887" s="79" t="str">
        <f t="shared" si="40"/>
        <v>Acima de 120 dias</v>
      </c>
      <c r="X887" s="80" t="str">
        <f t="shared" si="41"/>
        <v>122020</v>
      </c>
    </row>
    <row r="888" spans="1:24" x14ac:dyDescent="0.35">
      <c r="A888" s="56">
        <v>44316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v>-82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39"/>
        <v>82020</v>
      </c>
      <c r="W888" s="79" t="str">
        <f t="shared" si="40"/>
        <v>61 a 90 dias</v>
      </c>
      <c r="X888" s="80" t="str">
        <f t="shared" si="41"/>
        <v>22021</v>
      </c>
    </row>
    <row r="889" spans="1:24" x14ac:dyDescent="0.35">
      <c r="A889" s="56">
        <v>44316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v>-54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39"/>
        <v>92020</v>
      </c>
      <c r="W889" s="79" t="str">
        <f t="shared" si="40"/>
        <v>31 a 60 dias</v>
      </c>
      <c r="X889" s="80" t="str">
        <f t="shared" si="41"/>
        <v>42021</v>
      </c>
    </row>
    <row r="890" spans="1:24" x14ac:dyDescent="0.35">
      <c r="A890" s="56">
        <v>44316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v>-113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39"/>
        <v>92020</v>
      </c>
      <c r="W890" s="79" t="str">
        <f t="shared" si="40"/>
        <v>91 a 120 dias</v>
      </c>
      <c r="X890" s="80" t="str">
        <f t="shared" si="41"/>
        <v>12021</v>
      </c>
    </row>
    <row r="891" spans="1:24" x14ac:dyDescent="0.35">
      <c r="A891" s="56">
        <v>44316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v>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39"/>
        <v>92020</v>
      </c>
      <c r="W891" s="79" t="str">
        <f t="shared" si="40"/>
        <v>1 a 30 dias</v>
      </c>
      <c r="X891" s="80" t="str">
        <f t="shared" si="41"/>
        <v>52021</v>
      </c>
    </row>
    <row r="892" spans="1:24" x14ac:dyDescent="0.35">
      <c r="A892" s="56">
        <v>44316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v>-54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39"/>
        <v>52020</v>
      </c>
      <c r="W892" s="79" t="str">
        <f t="shared" si="40"/>
        <v>31 a 60 dias</v>
      </c>
      <c r="X892" s="80" t="str">
        <f t="shared" si="41"/>
        <v>42021</v>
      </c>
    </row>
    <row r="893" spans="1:24" x14ac:dyDescent="0.35">
      <c r="A893" s="56">
        <v>44316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v>-297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39"/>
        <v>52020</v>
      </c>
      <c r="W893" s="79" t="str">
        <f t="shared" si="40"/>
        <v>Acima de 120 dias</v>
      </c>
      <c r="X893" s="80" t="str">
        <f t="shared" si="41"/>
        <v>82020</v>
      </c>
    </row>
    <row r="894" spans="1:24" x14ac:dyDescent="0.35">
      <c r="A894" s="56">
        <v>44316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v>-235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39"/>
        <v>62020</v>
      </c>
      <c r="W894" s="79" t="str">
        <f t="shared" si="40"/>
        <v>Acima de 120 dias</v>
      </c>
      <c r="X894" s="80" t="str">
        <f t="shared" si="41"/>
        <v>102020</v>
      </c>
    </row>
    <row r="895" spans="1:24" x14ac:dyDescent="0.35">
      <c r="A895" s="56">
        <v>44316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v>-235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39"/>
        <v>52020</v>
      </c>
      <c r="W895" s="79" t="str">
        <f t="shared" si="40"/>
        <v>Acima de 120 dias</v>
      </c>
      <c r="X895" s="80" t="str">
        <f t="shared" si="41"/>
        <v>102020</v>
      </c>
    </row>
    <row r="896" spans="1:24" x14ac:dyDescent="0.35">
      <c r="A896" s="56">
        <v>44316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v>-235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39"/>
        <v>72020</v>
      </c>
      <c r="W896" s="79" t="str">
        <f t="shared" si="40"/>
        <v>Acima de 120 dias</v>
      </c>
      <c r="X896" s="80" t="str">
        <f t="shared" si="41"/>
        <v>92020</v>
      </c>
    </row>
    <row r="897" spans="1:24" x14ac:dyDescent="0.35">
      <c r="A897" s="56">
        <v>44316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v>-113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39"/>
        <v>82020</v>
      </c>
      <c r="W897" s="79" t="str">
        <f t="shared" si="40"/>
        <v>91 a 120 dias</v>
      </c>
      <c r="X897" s="80" t="str">
        <f t="shared" si="41"/>
        <v>12021</v>
      </c>
    </row>
    <row r="898" spans="1:24" x14ac:dyDescent="0.35">
      <c r="A898" s="56">
        <v>44316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v>-144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42">MONTH(D898)&amp;YEAR(D898)</f>
        <v>92020</v>
      </c>
      <c r="W898" s="79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0" t="str">
        <f t="shared" si="41"/>
        <v>12021</v>
      </c>
    </row>
    <row r="899" spans="1:24" x14ac:dyDescent="0.35">
      <c r="A899" s="56">
        <v>44316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v>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42"/>
        <v>92020</v>
      </c>
      <c r="W899" s="79" t="str">
        <f t="shared" si="43"/>
        <v>1 a 30 dias</v>
      </c>
      <c r="X899" s="80" t="str">
        <f t="shared" ref="X899:X962" si="44">MONTH(U899)&amp;YEAR(U899)</f>
        <v>52021</v>
      </c>
    </row>
    <row r="900" spans="1:24" x14ac:dyDescent="0.35">
      <c r="A900" s="56">
        <v>44316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v>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42"/>
        <v>82020</v>
      </c>
      <c r="W900" s="79" t="str">
        <f t="shared" si="43"/>
        <v>1 a 30 dias</v>
      </c>
      <c r="X900" s="80" t="str">
        <f t="shared" si="44"/>
        <v>52021</v>
      </c>
    </row>
    <row r="901" spans="1:24" x14ac:dyDescent="0.35">
      <c r="A901" s="56">
        <v>44316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v>-144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42"/>
        <v>92020</v>
      </c>
      <c r="W901" s="79" t="str">
        <f t="shared" si="43"/>
        <v>Acima de 120 dias</v>
      </c>
      <c r="X901" s="80" t="str">
        <f t="shared" si="44"/>
        <v>12021</v>
      </c>
    </row>
    <row r="902" spans="1:24" x14ac:dyDescent="0.35">
      <c r="A902" s="56">
        <v>44316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v>-82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42"/>
        <v>42020</v>
      </c>
      <c r="W902" s="79" t="str">
        <f t="shared" si="43"/>
        <v>61 a 90 dias</v>
      </c>
      <c r="X902" s="80" t="str">
        <f t="shared" si="44"/>
        <v>42021</v>
      </c>
    </row>
    <row r="903" spans="1:24" x14ac:dyDescent="0.35">
      <c r="A903" s="56">
        <v>44316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v>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42"/>
        <v>52020</v>
      </c>
      <c r="W903" s="79" t="str">
        <f t="shared" si="43"/>
        <v>1 a 30 dias</v>
      </c>
      <c r="X903" s="80" t="str">
        <f t="shared" si="44"/>
        <v>52021</v>
      </c>
    </row>
    <row r="904" spans="1:24" x14ac:dyDescent="0.35">
      <c r="A904" s="56">
        <v>44316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v>-82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42"/>
        <v>102020</v>
      </c>
      <c r="W904" s="79" t="str">
        <f t="shared" si="43"/>
        <v>61 a 90 dias</v>
      </c>
      <c r="X904" s="80" t="str">
        <f t="shared" si="44"/>
        <v>22021</v>
      </c>
    </row>
    <row r="905" spans="1:24" x14ac:dyDescent="0.35">
      <c r="A905" s="56">
        <v>44316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v>-235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42"/>
        <v>72020</v>
      </c>
      <c r="W905" s="79" t="str">
        <f t="shared" si="43"/>
        <v>Acima de 120 dias</v>
      </c>
      <c r="X905" s="80" t="str">
        <f t="shared" si="44"/>
        <v>92020</v>
      </c>
    </row>
    <row r="906" spans="1:24" x14ac:dyDescent="0.35">
      <c r="A906" s="56">
        <v>44316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v>-144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42"/>
        <v>82020</v>
      </c>
      <c r="W906" s="79" t="str">
        <f t="shared" si="43"/>
        <v>Acima de 120 dias</v>
      </c>
      <c r="X906" s="80" t="str">
        <f t="shared" si="44"/>
        <v>122020</v>
      </c>
    </row>
    <row r="907" spans="1:24" x14ac:dyDescent="0.35">
      <c r="A907" s="56">
        <v>44316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v>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42"/>
        <v>92020</v>
      </c>
      <c r="W907" s="79" t="str">
        <f t="shared" si="43"/>
        <v>1 a 30 dias</v>
      </c>
      <c r="X907" s="80" t="str">
        <f t="shared" si="44"/>
        <v>52021</v>
      </c>
    </row>
    <row r="908" spans="1:24" x14ac:dyDescent="0.35">
      <c r="A908" s="56">
        <v>44316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v>-144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42"/>
        <v>102020</v>
      </c>
      <c r="W908" s="79" t="str">
        <f t="shared" si="43"/>
        <v>Acima de 120 dias</v>
      </c>
      <c r="X908" s="80" t="str">
        <f t="shared" si="44"/>
        <v>32021</v>
      </c>
    </row>
    <row r="909" spans="1:24" x14ac:dyDescent="0.35">
      <c r="A909" s="56">
        <v>44316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v>-266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42"/>
        <v>62020</v>
      </c>
      <c r="W909" s="79" t="str">
        <f t="shared" si="43"/>
        <v>Acima de 120 dias</v>
      </c>
      <c r="X909" s="80" t="str">
        <f t="shared" si="44"/>
        <v>92020</v>
      </c>
    </row>
    <row r="910" spans="1:24" x14ac:dyDescent="0.35">
      <c r="A910" s="56">
        <v>44316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v>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42"/>
        <v>62020</v>
      </c>
      <c r="W910" s="79" t="str">
        <f t="shared" si="43"/>
        <v>1 a 30 dias</v>
      </c>
      <c r="X910" s="80" t="str">
        <f t="shared" si="44"/>
        <v>52021</v>
      </c>
    </row>
    <row r="911" spans="1:24" x14ac:dyDescent="0.35">
      <c r="A911" s="56">
        <v>44316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v>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42"/>
        <v>82020</v>
      </c>
      <c r="W911" s="79" t="str">
        <f t="shared" si="43"/>
        <v>1 a 30 dias</v>
      </c>
      <c r="X911" s="80" t="str">
        <f t="shared" si="44"/>
        <v>52021</v>
      </c>
    </row>
    <row r="912" spans="1:24" x14ac:dyDescent="0.35">
      <c r="A912" s="56">
        <v>44316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v>-144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42"/>
        <v>82020</v>
      </c>
      <c r="W912" s="79" t="str">
        <f t="shared" si="43"/>
        <v>Acima de 120 dias</v>
      </c>
      <c r="X912" s="80" t="str">
        <f t="shared" si="44"/>
        <v>122020</v>
      </c>
    </row>
    <row r="913" spans="1:24" x14ac:dyDescent="0.35">
      <c r="A913" s="56">
        <v>44316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v>-113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42"/>
        <v>82020</v>
      </c>
      <c r="W913" s="79" t="str">
        <f t="shared" si="43"/>
        <v>91 a 120 dias</v>
      </c>
      <c r="X913" s="80" t="str">
        <f t="shared" si="44"/>
        <v>12021</v>
      </c>
    </row>
    <row r="914" spans="1:24" x14ac:dyDescent="0.35">
      <c r="A914" s="56">
        <v>44316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v>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42"/>
        <v>92020</v>
      </c>
      <c r="W914" s="79" t="str">
        <f t="shared" si="43"/>
        <v>1 a 30 dias</v>
      </c>
      <c r="X914" s="80" t="str">
        <f t="shared" si="44"/>
        <v>52021</v>
      </c>
    </row>
    <row r="915" spans="1:24" x14ac:dyDescent="0.35">
      <c r="A915" s="56">
        <v>44316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v>-266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42"/>
        <v>52020</v>
      </c>
      <c r="W915" s="79" t="str">
        <f t="shared" si="43"/>
        <v>Acima de 120 dias</v>
      </c>
      <c r="X915" s="80" t="str">
        <f t="shared" si="44"/>
        <v>92020</v>
      </c>
    </row>
    <row r="916" spans="1:24" x14ac:dyDescent="0.35">
      <c r="A916" s="56">
        <v>44316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v>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42"/>
        <v>102020</v>
      </c>
      <c r="W916" s="79" t="str">
        <f t="shared" si="43"/>
        <v>1 a 30 dias</v>
      </c>
      <c r="X916" s="80" t="str">
        <f t="shared" si="44"/>
        <v>52021</v>
      </c>
    </row>
    <row r="917" spans="1:24" x14ac:dyDescent="0.35">
      <c r="A917" s="56">
        <v>44316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v>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42"/>
        <v>102020</v>
      </c>
      <c r="W917" s="79" t="str">
        <f t="shared" si="43"/>
        <v>1 a 30 dias</v>
      </c>
      <c r="X917" s="80" t="str">
        <f t="shared" si="44"/>
        <v>52021</v>
      </c>
    </row>
    <row r="918" spans="1:24" x14ac:dyDescent="0.35">
      <c r="A918" s="56">
        <v>44316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v>-82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42"/>
        <v>72020</v>
      </c>
      <c r="W918" s="79" t="str">
        <f t="shared" si="43"/>
        <v>61 a 90 dias</v>
      </c>
      <c r="X918" s="80" t="str">
        <f t="shared" si="44"/>
        <v>22021</v>
      </c>
    </row>
    <row r="919" spans="1:24" x14ac:dyDescent="0.35">
      <c r="A919" s="56">
        <v>44316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v>-82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42"/>
        <v>92020</v>
      </c>
      <c r="W919" s="79" t="str">
        <f t="shared" si="43"/>
        <v>61 a 90 dias</v>
      </c>
      <c r="X919" s="80" t="str">
        <f t="shared" si="44"/>
        <v>22021</v>
      </c>
    </row>
    <row r="920" spans="1:24" x14ac:dyDescent="0.35">
      <c r="A920" s="56">
        <v>44316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v>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42"/>
        <v>102020</v>
      </c>
      <c r="W920" s="79" t="str">
        <f t="shared" si="43"/>
        <v>1 a 30 dias</v>
      </c>
      <c r="X920" s="80" t="str">
        <f t="shared" si="44"/>
        <v>52021</v>
      </c>
    </row>
    <row r="921" spans="1:24" x14ac:dyDescent="0.35">
      <c r="A921" s="56">
        <v>44316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v>-54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42"/>
        <v>52020</v>
      </c>
      <c r="W921" s="79" t="str">
        <f t="shared" si="43"/>
        <v>31 a 60 dias</v>
      </c>
      <c r="X921" s="80" t="str">
        <f t="shared" si="44"/>
        <v>42021</v>
      </c>
    </row>
    <row r="922" spans="1:24" x14ac:dyDescent="0.35">
      <c r="A922" s="56">
        <v>44316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v>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42"/>
        <v>52020</v>
      </c>
      <c r="W922" s="79" t="str">
        <f t="shared" si="43"/>
        <v>1 a 30 dias</v>
      </c>
      <c r="X922" s="80" t="str">
        <f t="shared" si="44"/>
        <v>52021</v>
      </c>
    </row>
    <row r="923" spans="1:24" x14ac:dyDescent="0.35">
      <c r="A923" s="56">
        <v>44316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v>-266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42"/>
        <v>52020</v>
      </c>
      <c r="W923" s="79" t="str">
        <f t="shared" si="43"/>
        <v>Acima de 120 dias</v>
      </c>
      <c r="X923" s="80" t="str">
        <f t="shared" si="44"/>
        <v>82020</v>
      </c>
    </row>
    <row r="924" spans="1:24" x14ac:dyDescent="0.35">
      <c r="A924" s="56">
        <v>44316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v>-297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42"/>
        <v>62020</v>
      </c>
      <c r="W924" s="79" t="str">
        <f t="shared" si="43"/>
        <v>Acima de 120 dias</v>
      </c>
      <c r="X924" s="80" t="str">
        <f t="shared" si="44"/>
        <v>72020</v>
      </c>
    </row>
    <row r="925" spans="1:24" x14ac:dyDescent="0.35">
      <c r="A925" s="56">
        <v>44316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v>-235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42"/>
        <v>52020</v>
      </c>
      <c r="W925" s="79" t="str">
        <f t="shared" si="43"/>
        <v>Acima de 120 dias</v>
      </c>
      <c r="X925" s="80" t="str">
        <f t="shared" si="44"/>
        <v>102020</v>
      </c>
    </row>
    <row r="926" spans="1:24" x14ac:dyDescent="0.35">
      <c r="A926" s="56">
        <v>44316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v>-23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42"/>
        <v>62020</v>
      </c>
      <c r="W926" s="79" t="str">
        <f t="shared" si="43"/>
        <v>1 a 30 dias</v>
      </c>
      <c r="X926" s="80" t="str">
        <f t="shared" si="44"/>
        <v>42021</v>
      </c>
    </row>
    <row r="927" spans="1:24" x14ac:dyDescent="0.35">
      <c r="A927" s="56">
        <v>44316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v>-174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42"/>
        <v>52020</v>
      </c>
      <c r="W927" s="79" t="str">
        <f t="shared" si="43"/>
        <v>Acima de 120 dias</v>
      </c>
      <c r="X927" s="80" t="str">
        <f t="shared" si="44"/>
        <v>112020</v>
      </c>
    </row>
    <row r="928" spans="1:24" x14ac:dyDescent="0.35">
      <c r="A928" s="56">
        <v>44316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v>-144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42"/>
        <v>72020</v>
      </c>
      <c r="W928" s="79" t="str">
        <f t="shared" si="43"/>
        <v>Acima de 120 dias</v>
      </c>
      <c r="X928" s="80" t="str">
        <f t="shared" si="44"/>
        <v>12021</v>
      </c>
    </row>
    <row r="929" spans="1:24" x14ac:dyDescent="0.35">
      <c r="A929" s="56">
        <v>44316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v>-82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42"/>
        <v>82020</v>
      </c>
      <c r="W929" s="79" t="str">
        <f t="shared" si="43"/>
        <v>61 a 90 dias</v>
      </c>
      <c r="X929" s="80" t="str">
        <f t="shared" si="44"/>
        <v>22021</v>
      </c>
    </row>
    <row r="930" spans="1:24" x14ac:dyDescent="0.35">
      <c r="A930" s="56">
        <v>44316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v>-82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42"/>
        <v>82020</v>
      </c>
      <c r="W930" s="79" t="str">
        <f t="shared" si="43"/>
        <v>61 a 90 dias</v>
      </c>
      <c r="X930" s="80" t="str">
        <f t="shared" si="44"/>
        <v>22021</v>
      </c>
    </row>
    <row r="931" spans="1:24" x14ac:dyDescent="0.35">
      <c r="A931" s="56">
        <v>44316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v>-113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42"/>
        <v>82020</v>
      </c>
      <c r="W931" s="79" t="str">
        <f t="shared" si="43"/>
        <v>91 a 120 dias</v>
      </c>
      <c r="X931" s="80" t="str">
        <f t="shared" si="44"/>
        <v>12021</v>
      </c>
    </row>
    <row r="932" spans="1:24" x14ac:dyDescent="0.35">
      <c r="A932" s="56">
        <v>44316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v>-144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42"/>
        <v>82020</v>
      </c>
      <c r="W932" s="79" t="str">
        <f t="shared" si="43"/>
        <v>Acima de 120 dias</v>
      </c>
      <c r="X932" s="80" t="str">
        <f t="shared" si="44"/>
        <v>122020</v>
      </c>
    </row>
    <row r="933" spans="1:24" x14ac:dyDescent="0.35">
      <c r="A933" s="56">
        <v>44316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v>-174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42"/>
        <v>82020</v>
      </c>
      <c r="W933" s="79" t="str">
        <f t="shared" si="43"/>
        <v>Acima de 120 dias</v>
      </c>
      <c r="X933" s="80" t="str">
        <f t="shared" si="44"/>
        <v>112020</v>
      </c>
    </row>
    <row r="934" spans="1:24" x14ac:dyDescent="0.35">
      <c r="A934" s="56">
        <v>44316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v>-54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42"/>
        <v>92020</v>
      </c>
      <c r="W934" s="79" t="str">
        <f t="shared" si="43"/>
        <v>31 a 60 dias</v>
      </c>
      <c r="X934" s="80" t="str">
        <f t="shared" si="44"/>
        <v>42021</v>
      </c>
    </row>
    <row r="935" spans="1:24" x14ac:dyDescent="0.35">
      <c r="A935" s="56">
        <v>44316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v>-54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42"/>
        <v>52020</v>
      </c>
      <c r="W935" s="79" t="str">
        <f t="shared" si="43"/>
        <v>31 a 60 dias</v>
      </c>
      <c r="X935" s="80" t="str">
        <f t="shared" si="44"/>
        <v>42021</v>
      </c>
    </row>
    <row r="936" spans="1:24" x14ac:dyDescent="0.35">
      <c r="A936" s="56">
        <v>44316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v>-82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42"/>
        <v>102020</v>
      </c>
      <c r="W936" s="79" t="str">
        <f t="shared" si="43"/>
        <v>61 a 90 dias</v>
      </c>
      <c r="X936" s="80" t="str">
        <f t="shared" si="44"/>
        <v>22021</v>
      </c>
    </row>
    <row r="937" spans="1:24" x14ac:dyDescent="0.35">
      <c r="A937" s="56">
        <v>44316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v>-82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42"/>
        <v>82020</v>
      </c>
      <c r="W937" s="79" t="str">
        <f t="shared" si="43"/>
        <v>61 a 90 dias</v>
      </c>
      <c r="X937" s="80" t="str">
        <f t="shared" si="44"/>
        <v>22021</v>
      </c>
    </row>
    <row r="938" spans="1:24" x14ac:dyDescent="0.35">
      <c r="A938" s="56">
        <v>44316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v>-54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42"/>
        <v>82020</v>
      </c>
      <c r="W938" s="79" t="str">
        <f t="shared" si="43"/>
        <v>31 a 60 dias</v>
      </c>
      <c r="X938" s="80" t="str">
        <f t="shared" si="44"/>
        <v>42021</v>
      </c>
    </row>
    <row r="939" spans="1:24" x14ac:dyDescent="0.35">
      <c r="A939" s="56">
        <v>44316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v>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42"/>
        <v>102020</v>
      </c>
      <c r="W939" s="79" t="str">
        <f t="shared" si="43"/>
        <v>1 a 30 dias</v>
      </c>
      <c r="X939" s="80" t="str">
        <f t="shared" si="44"/>
        <v>52021</v>
      </c>
    </row>
    <row r="940" spans="1:24" x14ac:dyDescent="0.35">
      <c r="A940" s="56">
        <v>44316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v>-205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42"/>
        <v>82020</v>
      </c>
      <c r="W940" s="79" t="str">
        <f t="shared" si="43"/>
        <v>Acima de 120 dias</v>
      </c>
      <c r="X940" s="80" t="str">
        <f t="shared" si="44"/>
        <v>102020</v>
      </c>
    </row>
    <row r="941" spans="1:24" x14ac:dyDescent="0.35">
      <c r="A941" s="56">
        <v>44316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v>-327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42"/>
        <v>52020</v>
      </c>
      <c r="W941" s="79" t="str">
        <f t="shared" si="43"/>
        <v>Acima de 120 dias</v>
      </c>
      <c r="X941" s="80" t="str">
        <f t="shared" si="44"/>
        <v>72020</v>
      </c>
    </row>
    <row r="942" spans="1:24" x14ac:dyDescent="0.35">
      <c r="A942" s="56">
        <v>44316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v>-82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42"/>
        <v>72020</v>
      </c>
      <c r="W942" s="79" t="str">
        <f t="shared" si="43"/>
        <v>61 a 90 dias</v>
      </c>
      <c r="X942" s="80" t="str">
        <f t="shared" si="44"/>
        <v>32021</v>
      </c>
    </row>
    <row r="943" spans="1:24" x14ac:dyDescent="0.35">
      <c r="A943" s="56">
        <v>44316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v>-82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42"/>
        <v>82020</v>
      </c>
      <c r="W943" s="79" t="str">
        <f t="shared" si="43"/>
        <v>61 a 90 dias</v>
      </c>
      <c r="X943" s="80" t="str">
        <f t="shared" si="44"/>
        <v>32021</v>
      </c>
    </row>
    <row r="944" spans="1:24" x14ac:dyDescent="0.35">
      <c r="A944" s="56">
        <v>44316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v>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42"/>
        <v>62020</v>
      </c>
      <c r="W944" s="79" t="str">
        <f t="shared" si="43"/>
        <v>1 a 30 dias</v>
      </c>
      <c r="X944" s="80" t="str">
        <f t="shared" si="44"/>
        <v>52021</v>
      </c>
    </row>
    <row r="945" spans="1:24" x14ac:dyDescent="0.35">
      <c r="A945" s="56">
        <v>44316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v>-297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42"/>
        <v>52020</v>
      </c>
      <c r="W945" s="79" t="str">
        <f t="shared" si="43"/>
        <v>Acima de 120 dias</v>
      </c>
      <c r="X945" s="80" t="str">
        <f t="shared" si="44"/>
        <v>72020</v>
      </c>
    </row>
    <row r="946" spans="1:24" x14ac:dyDescent="0.35">
      <c r="A946" s="56">
        <v>44316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v>-54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42"/>
        <v>82020</v>
      </c>
      <c r="W946" s="79" t="str">
        <f t="shared" si="43"/>
        <v>31 a 60 dias</v>
      </c>
      <c r="X946" s="80" t="str">
        <f t="shared" si="44"/>
        <v>42021</v>
      </c>
    </row>
    <row r="947" spans="1:24" x14ac:dyDescent="0.35">
      <c r="A947" s="56">
        <v>44316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v>-327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42"/>
        <v>42020</v>
      </c>
      <c r="W947" s="79" t="str">
        <f t="shared" si="43"/>
        <v>Acima de 120 dias</v>
      </c>
      <c r="X947" s="80" t="str">
        <f t="shared" si="44"/>
        <v>62020</v>
      </c>
    </row>
    <row r="948" spans="1:24" x14ac:dyDescent="0.35">
      <c r="A948" s="56">
        <v>44316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v>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42"/>
        <v>42020</v>
      </c>
      <c r="W948" s="79" t="str">
        <f t="shared" si="43"/>
        <v>1 a 30 dias</v>
      </c>
      <c r="X948" s="80" t="str">
        <f t="shared" si="44"/>
        <v>52021</v>
      </c>
    </row>
    <row r="949" spans="1:24" x14ac:dyDescent="0.35">
      <c r="A949" s="56">
        <v>44316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v>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42"/>
        <v>72020</v>
      </c>
      <c r="W949" s="79" t="str">
        <f t="shared" si="43"/>
        <v>1 a 30 dias</v>
      </c>
      <c r="X949" s="80" t="str">
        <f t="shared" si="44"/>
        <v>52021</v>
      </c>
    </row>
    <row r="950" spans="1:24" x14ac:dyDescent="0.35">
      <c r="A950" s="56">
        <v>44316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v>-327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42"/>
        <v>52020</v>
      </c>
      <c r="W950" s="79" t="str">
        <f t="shared" si="43"/>
        <v>Acima de 120 dias</v>
      </c>
      <c r="X950" s="80" t="str">
        <f t="shared" si="44"/>
        <v>22021</v>
      </c>
    </row>
    <row r="951" spans="1:24" x14ac:dyDescent="0.35">
      <c r="A951" s="56">
        <v>44316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v>-82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42"/>
        <v>72020</v>
      </c>
      <c r="W951" s="79" t="str">
        <f t="shared" si="43"/>
        <v>61 a 90 dias</v>
      </c>
      <c r="X951" s="80" t="str">
        <f t="shared" si="44"/>
        <v>22021</v>
      </c>
    </row>
    <row r="952" spans="1:24" x14ac:dyDescent="0.35">
      <c r="A952" s="56">
        <v>44316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v>-327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42"/>
        <v>52020</v>
      </c>
      <c r="W952" s="79" t="str">
        <f t="shared" si="43"/>
        <v>Acima de 120 dias</v>
      </c>
      <c r="X952" s="80" t="str">
        <f t="shared" si="44"/>
        <v>62020</v>
      </c>
    </row>
    <row r="953" spans="1:24" x14ac:dyDescent="0.35">
      <c r="A953" s="56">
        <v>44316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v>-54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42"/>
        <v>82020</v>
      </c>
      <c r="W953" s="79" t="str">
        <f t="shared" si="43"/>
        <v>31 a 60 dias</v>
      </c>
      <c r="X953" s="80" t="str">
        <f t="shared" si="44"/>
        <v>32021</v>
      </c>
    </row>
    <row r="954" spans="1:24" x14ac:dyDescent="0.35">
      <c r="A954" s="56">
        <v>44316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v>-82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42"/>
        <v>82020</v>
      </c>
      <c r="W954" s="79" t="str">
        <f t="shared" si="43"/>
        <v>61 a 90 dias</v>
      </c>
      <c r="X954" s="80" t="str">
        <f t="shared" si="44"/>
        <v>22021</v>
      </c>
    </row>
    <row r="955" spans="1:24" x14ac:dyDescent="0.35">
      <c r="A955" s="56">
        <v>44316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v>-144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42"/>
        <v>92020</v>
      </c>
      <c r="W955" s="79" t="str">
        <f t="shared" si="43"/>
        <v>Acima de 120 dias</v>
      </c>
      <c r="X955" s="80" t="str">
        <f t="shared" si="44"/>
        <v>12021</v>
      </c>
    </row>
    <row r="956" spans="1:24" x14ac:dyDescent="0.35">
      <c r="A956" s="56">
        <v>44316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v>-266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42"/>
        <v>42020</v>
      </c>
      <c r="W956" s="79" t="str">
        <f t="shared" si="43"/>
        <v>Acima de 120 dias</v>
      </c>
      <c r="X956" s="80" t="str">
        <f t="shared" si="44"/>
        <v>82020</v>
      </c>
    </row>
    <row r="957" spans="1:24" x14ac:dyDescent="0.35">
      <c r="A957" s="56">
        <v>44316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v>-144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42"/>
        <v>82020</v>
      </c>
      <c r="W957" s="79" t="str">
        <f t="shared" si="43"/>
        <v>Acima de 120 dias</v>
      </c>
      <c r="X957" s="80" t="str">
        <f t="shared" si="44"/>
        <v>122020</v>
      </c>
    </row>
    <row r="958" spans="1:24" x14ac:dyDescent="0.35">
      <c r="A958" s="56">
        <v>44316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v>-54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42"/>
        <v>82020</v>
      </c>
      <c r="W958" s="79" t="str">
        <f t="shared" si="43"/>
        <v>31 a 60 dias</v>
      </c>
      <c r="X958" s="80" t="str">
        <f t="shared" si="44"/>
        <v>42021</v>
      </c>
    </row>
    <row r="959" spans="1:24" x14ac:dyDescent="0.35">
      <c r="A959" s="56">
        <v>44316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v>-297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42"/>
        <v>62020</v>
      </c>
      <c r="W959" s="79" t="str">
        <f t="shared" si="43"/>
        <v>Acima de 120 dias</v>
      </c>
      <c r="X959" s="80" t="str">
        <f t="shared" si="44"/>
        <v>82020</v>
      </c>
    </row>
    <row r="960" spans="1:24" x14ac:dyDescent="0.35">
      <c r="A960" s="56">
        <v>44316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v>-144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42"/>
        <v>72020</v>
      </c>
      <c r="W960" s="79" t="str">
        <f t="shared" si="43"/>
        <v>Acima de 120 dias</v>
      </c>
      <c r="X960" s="80" t="str">
        <f t="shared" si="44"/>
        <v>12021</v>
      </c>
    </row>
    <row r="961" spans="1:24" x14ac:dyDescent="0.35">
      <c r="A961" s="56">
        <v>44316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v>-54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42"/>
        <v>82020</v>
      </c>
      <c r="W961" s="79" t="str">
        <f t="shared" si="43"/>
        <v>31 a 60 dias</v>
      </c>
      <c r="X961" s="80" t="str">
        <f t="shared" si="44"/>
        <v>42021</v>
      </c>
    </row>
    <row r="962" spans="1:24" x14ac:dyDescent="0.35">
      <c r="A962" s="56">
        <v>44316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v>-235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45">MONTH(D962)&amp;YEAR(D962)</f>
        <v>72020</v>
      </c>
      <c r="W962" s="79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0" t="str">
        <f t="shared" si="44"/>
        <v>102020</v>
      </c>
    </row>
    <row r="963" spans="1:24" x14ac:dyDescent="0.35">
      <c r="A963" s="56">
        <v>44316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v>-174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45"/>
        <v>82020</v>
      </c>
      <c r="W963" s="79" t="str">
        <f t="shared" si="46"/>
        <v>Acima de 120 dias</v>
      </c>
      <c r="X963" s="80" t="str">
        <f t="shared" ref="X963:X1026" si="47">MONTH(U963)&amp;YEAR(U963)</f>
        <v>122020</v>
      </c>
    </row>
    <row r="964" spans="1:24" x14ac:dyDescent="0.35">
      <c r="A964" s="56">
        <v>44316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v>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45"/>
        <v>102020</v>
      </c>
      <c r="W964" s="79" t="str">
        <f t="shared" si="46"/>
        <v>1 a 30 dias</v>
      </c>
      <c r="X964" s="80" t="str">
        <f t="shared" si="47"/>
        <v>52021</v>
      </c>
    </row>
    <row r="965" spans="1:24" x14ac:dyDescent="0.35">
      <c r="A965" s="56">
        <v>44316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v>-235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45"/>
        <v>42020</v>
      </c>
      <c r="W965" s="79" t="str">
        <f t="shared" si="46"/>
        <v>Acima de 120 dias</v>
      </c>
      <c r="X965" s="80" t="str">
        <f t="shared" si="47"/>
        <v>102020</v>
      </c>
    </row>
    <row r="966" spans="1:24" x14ac:dyDescent="0.35">
      <c r="A966" s="56">
        <v>44316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v>-174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45"/>
        <v>62020</v>
      </c>
      <c r="W966" s="79" t="str">
        <f t="shared" si="46"/>
        <v>Acima de 120 dias</v>
      </c>
      <c r="X966" s="80" t="str">
        <f t="shared" si="47"/>
        <v>112020</v>
      </c>
    </row>
    <row r="967" spans="1:24" x14ac:dyDescent="0.35">
      <c r="A967" s="56">
        <v>44316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v>-82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45"/>
        <v>102020</v>
      </c>
      <c r="W967" s="79" t="str">
        <f t="shared" si="46"/>
        <v>61 a 90 dias</v>
      </c>
      <c r="X967" s="80" t="str">
        <f t="shared" si="47"/>
        <v>32021</v>
      </c>
    </row>
    <row r="968" spans="1:24" x14ac:dyDescent="0.35">
      <c r="A968" s="56">
        <v>44316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v>-82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45"/>
        <v>92020</v>
      </c>
      <c r="W968" s="79" t="str">
        <f t="shared" si="46"/>
        <v>61 a 90 dias</v>
      </c>
      <c r="X968" s="80" t="str">
        <f t="shared" si="47"/>
        <v>22021</v>
      </c>
    </row>
    <row r="969" spans="1:24" x14ac:dyDescent="0.35">
      <c r="A969" s="56">
        <v>44316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v>-82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45"/>
        <v>52020</v>
      </c>
      <c r="W969" s="79" t="str">
        <f t="shared" si="46"/>
        <v>61 a 90 dias</v>
      </c>
      <c r="X969" s="80" t="str">
        <f t="shared" si="47"/>
        <v>22021</v>
      </c>
    </row>
    <row r="970" spans="1:24" x14ac:dyDescent="0.35">
      <c r="A970" s="56">
        <v>44316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v>-82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45"/>
        <v>102020</v>
      </c>
      <c r="W970" s="79" t="str">
        <f t="shared" si="46"/>
        <v>61 a 90 dias</v>
      </c>
      <c r="X970" s="80" t="str">
        <f t="shared" si="47"/>
        <v>22021</v>
      </c>
    </row>
    <row r="971" spans="1:24" x14ac:dyDescent="0.35">
      <c r="A971" s="56">
        <v>44316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v>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45"/>
        <v>102020</v>
      </c>
      <c r="W971" s="79" t="str">
        <f t="shared" si="46"/>
        <v>1 a 30 dias</v>
      </c>
      <c r="X971" s="80" t="str">
        <f t="shared" si="47"/>
        <v>52021</v>
      </c>
    </row>
    <row r="972" spans="1:24" x14ac:dyDescent="0.35">
      <c r="A972" s="56">
        <v>44316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v>-82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45"/>
        <v>72020</v>
      </c>
      <c r="W972" s="79" t="str">
        <f t="shared" si="46"/>
        <v>61 a 90 dias</v>
      </c>
      <c r="X972" s="80" t="str">
        <f t="shared" si="47"/>
        <v>22021</v>
      </c>
    </row>
    <row r="973" spans="1:24" x14ac:dyDescent="0.35">
      <c r="A973" s="56">
        <v>44316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v>-23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45"/>
        <v>72020</v>
      </c>
      <c r="W973" s="79" t="str">
        <f t="shared" si="46"/>
        <v>1 a 30 dias</v>
      </c>
      <c r="X973" s="80" t="str">
        <f t="shared" si="47"/>
        <v>42021</v>
      </c>
    </row>
    <row r="974" spans="1:24" x14ac:dyDescent="0.35">
      <c r="A974" s="56">
        <v>44316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v>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45"/>
        <v>82020</v>
      </c>
      <c r="W974" s="79" t="str">
        <f t="shared" si="46"/>
        <v>1 a 30 dias</v>
      </c>
      <c r="X974" s="80" t="str">
        <f t="shared" si="47"/>
        <v>52021</v>
      </c>
    </row>
    <row r="975" spans="1:24" x14ac:dyDescent="0.35">
      <c r="A975" s="56">
        <v>44316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v>-144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45"/>
        <v>102020</v>
      </c>
      <c r="W975" s="79" t="str">
        <f t="shared" si="46"/>
        <v>Acima de 120 dias</v>
      </c>
      <c r="X975" s="80" t="str">
        <f t="shared" si="47"/>
        <v>12021</v>
      </c>
    </row>
    <row r="976" spans="1:24" x14ac:dyDescent="0.35">
      <c r="A976" s="56">
        <v>44316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v>-144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45"/>
        <v>92020</v>
      </c>
      <c r="W976" s="79" t="str">
        <f t="shared" si="46"/>
        <v>Acima de 120 dias</v>
      </c>
      <c r="X976" s="80" t="str">
        <f t="shared" si="47"/>
        <v>122020</v>
      </c>
    </row>
    <row r="977" spans="1:24" x14ac:dyDescent="0.35">
      <c r="A977" s="56">
        <v>44316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v>-144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45"/>
        <v>82020</v>
      </c>
      <c r="W977" s="79" t="str">
        <f t="shared" si="46"/>
        <v>Acima de 120 dias</v>
      </c>
      <c r="X977" s="80" t="str">
        <f t="shared" si="47"/>
        <v>122020</v>
      </c>
    </row>
    <row r="978" spans="1:24" x14ac:dyDescent="0.35">
      <c r="A978" s="56">
        <v>44316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v>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45"/>
        <v>82020</v>
      </c>
      <c r="W978" s="79" t="str">
        <f t="shared" si="46"/>
        <v>1 a 30 dias</v>
      </c>
      <c r="X978" s="80" t="str">
        <f t="shared" si="47"/>
        <v>52021</v>
      </c>
    </row>
    <row r="979" spans="1:24" x14ac:dyDescent="0.35">
      <c r="A979" s="56">
        <v>44316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v>-54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45"/>
        <v>82020</v>
      </c>
      <c r="W979" s="79" t="str">
        <f t="shared" si="46"/>
        <v>31 a 60 dias</v>
      </c>
      <c r="X979" s="80" t="str">
        <f t="shared" si="47"/>
        <v>32021</v>
      </c>
    </row>
    <row r="980" spans="1:24" x14ac:dyDescent="0.35">
      <c r="A980" s="56">
        <v>44316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v>-54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45"/>
        <v>102020</v>
      </c>
      <c r="W980" s="79" t="str">
        <f t="shared" si="46"/>
        <v>31 a 60 dias</v>
      </c>
      <c r="X980" s="80" t="str">
        <f t="shared" si="47"/>
        <v>32021</v>
      </c>
    </row>
    <row r="981" spans="1:24" x14ac:dyDescent="0.35">
      <c r="A981" s="56">
        <v>44316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v>-54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45"/>
        <v>62020</v>
      </c>
      <c r="W981" s="79" t="str">
        <f t="shared" si="46"/>
        <v>31 a 60 dias</v>
      </c>
      <c r="X981" s="80" t="str">
        <f t="shared" si="47"/>
        <v>42021</v>
      </c>
    </row>
    <row r="982" spans="1:24" x14ac:dyDescent="0.35">
      <c r="A982" s="56">
        <v>44316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v>-174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45"/>
        <v>82020</v>
      </c>
      <c r="W982" s="79" t="str">
        <f t="shared" si="46"/>
        <v>Acima de 120 dias</v>
      </c>
      <c r="X982" s="80" t="str">
        <f t="shared" si="47"/>
        <v>112020</v>
      </c>
    </row>
    <row r="983" spans="1:24" x14ac:dyDescent="0.35">
      <c r="A983" s="56">
        <v>44316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v>-82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45"/>
        <v>72020</v>
      </c>
      <c r="W983" s="79" t="str">
        <f t="shared" si="46"/>
        <v>61 a 90 dias</v>
      </c>
      <c r="X983" s="80" t="str">
        <f t="shared" si="47"/>
        <v>22021</v>
      </c>
    </row>
    <row r="984" spans="1:24" x14ac:dyDescent="0.35">
      <c r="A984" s="56">
        <v>44316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v>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45"/>
        <v>82020</v>
      </c>
      <c r="W984" s="79" t="str">
        <f t="shared" si="46"/>
        <v>1 a 30 dias</v>
      </c>
      <c r="X984" s="80" t="str">
        <f t="shared" si="47"/>
        <v>52021</v>
      </c>
    </row>
    <row r="985" spans="1:24" x14ac:dyDescent="0.35">
      <c r="A985" s="56">
        <v>44316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v>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45"/>
        <v>92020</v>
      </c>
      <c r="W985" s="79" t="str">
        <f t="shared" si="46"/>
        <v>1 a 30 dias</v>
      </c>
      <c r="X985" s="80" t="str">
        <f t="shared" si="47"/>
        <v>52021</v>
      </c>
    </row>
    <row r="986" spans="1:24" x14ac:dyDescent="0.35">
      <c r="A986" s="56">
        <v>44316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v>-327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45"/>
        <v>32020</v>
      </c>
      <c r="W986" s="79" t="str">
        <f t="shared" si="46"/>
        <v>Acima de 120 dias</v>
      </c>
      <c r="X986" s="80" t="str">
        <f t="shared" si="47"/>
        <v>62020</v>
      </c>
    </row>
    <row r="987" spans="1:24" x14ac:dyDescent="0.35">
      <c r="A987" s="56">
        <v>44316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v>-174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45"/>
        <v>52020</v>
      </c>
      <c r="W987" s="79" t="str">
        <f t="shared" si="46"/>
        <v>Acima de 120 dias</v>
      </c>
      <c r="X987" s="80" t="str">
        <f t="shared" si="47"/>
        <v>112020</v>
      </c>
    </row>
    <row r="988" spans="1:24" x14ac:dyDescent="0.35">
      <c r="A988" s="56">
        <v>44316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v>-144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45"/>
        <v>52020</v>
      </c>
      <c r="W988" s="79" t="str">
        <f t="shared" si="46"/>
        <v>Acima de 120 dias</v>
      </c>
      <c r="X988" s="80" t="str">
        <f t="shared" si="47"/>
        <v>122020</v>
      </c>
    </row>
    <row r="989" spans="1:24" x14ac:dyDescent="0.35">
      <c r="A989" s="56">
        <v>44316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v>-266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45"/>
        <v>62020</v>
      </c>
      <c r="W989" s="79" t="str">
        <f t="shared" si="46"/>
        <v>Acima de 120 dias</v>
      </c>
      <c r="X989" s="80" t="str">
        <f t="shared" si="47"/>
        <v>92020</v>
      </c>
    </row>
    <row r="990" spans="1:24" x14ac:dyDescent="0.35">
      <c r="A990" s="56">
        <v>44316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v>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45"/>
        <v>102020</v>
      </c>
      <c r="W990" s="79" t="str">
        <f t="shared" si="46"/>
        <v>1 a 30 dias</v>
      </c>
      <c r="X990" s="80" t="str">
        <f t="shared" si="47"/>
        <v>52021</v>
      </c>
    </row>
    <row r="991" spans="1:24" x14ac:dyDescent="0.35">
      <c r="A991" s="56">
        <v>44316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v>-205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45"/>
        <v>72020</v>
      </c>
      <c r="W991" s="79" t="str">
        <f t="shared" si="46"/>
        <v>Acima de 120 dias</v>
      </c>
      <c r="X991" s="80" t="str">
        <f t="shared" si="47"/>
        <v>102020</v>
      </c>
    </row>
    <row r="992" spans="1:24" x14ac:dyDescent="0.35">
      <c r="A992" s="56">
        <v>44316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v>-54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45"/>
        <v>82020</v>
      </c>
      <c r="W992" s="79" t="str">
        <f t="shared" si="46"/>
        <v>31 a 60 dias</v>
      </c>
      <c r="X992" s="80" t="str">
        <f t="shared" si="47"/>
        <v>42021</v>
      </c>
    </row>
    <row r="993" spans="1:24" x14ac:dyDescent="0.35">
      <c r="A993" s="56">
        <v>44316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v>-174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45"/>
        <v>82020</v>
      </c>
      <c r="W993" s="79" t="str">
        <f t="shared" si="46"/>
        <v>Acima de 120 dias</v>
      </c>
      <c r="X993" s="80" t="str">
        <f t="shared" si="47"/>
        <v>112020</v>
      </c>
    </row>
    <row r="994" spans="1:24" x14ac:dyDescent="0.35">
      <c r="A994" s="56">
        <v>44316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v>-54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45"/>
        <v>82020</v>
      </c>
      <c r="W994" s="79" t="str">
        <f t="shared" si="46"/>
        <v>31 a 60 dias</v>
      </c>
      <c r="X994" s="80" t="str">
        <f t="shared" si="47"/>
        <v>42021</v>
      </c>
    </row>
    <row r="995" spans="1:24" x14ac:dyDescent="0.35">
      <c r="A995" s="56">
        <v>44316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v>-82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45"/>
        <v>82020</v>
      </c>
      <c r="W995" s="79" t="str">
        <f t="shared" si="46"/>
        <v>61 a 90 dias</v>
      </c>
      <c r="X995" s="80" t="str">
        <f t="shared" si="47"/>
        <v>22021</v>
      </c>
    </row>
    <row r="996" spans="1:24" x14ac:dyDescent="0.35">
      <c r="A996" s="56">
        <v>44316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v>-144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45"/>
        <v>92020</v>
      </c>
      <c r="W996" s="79" t="str">
        <f t="shared" si="46"/>
        <v>Acima de 120 dias</v>
      </c>
      <c r="X996" s="80" t="str">
        <f t="shared" si="47"/>
        <v>122020</v>
      </c>
    </row>
    <row r="997" spans="1:24" x14ac:dyDescent="0.35">
      <c r="A997" s="56">
        <v>44316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v>-297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45"/>
        <v>62020</v>
      </c>
      <c r="W997" s="79" t="str">
        <f t="shared" si="46"/>
        <v>Acima de 120 dias</v>
      </c>
      <c r="X997" s="80" t="str">
        <f t="shared" si="47"/>
        <v>82020</v>
      </c>
    </row>
    <row r="998" spans="1:24" x14ac:dyDescent="0.35">
      <c r="A998" s="56">
        <v>44316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v>-266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45"/>
        <v>52020</v>
      </c>
      <c r="W998" s="79" t="str">
        <f t="shared" si="46"/>
        <v>Acima de 120 dias</v>
      </c>
      <c r="X998" s="80" t="str">
        <f t="shared" si="47"/>
        <v>92020</v>
      </c>
    </row>
    <row r="999" spans="1:24" x14ac:dyDescent="0.35">
      <c r="A999" s="56">
        <v>44316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v>-297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45"/>
        <v>52020</v>
      </c>
      <c r="W999" s="79" t="str">
        <f t="shared" si="46"/>
        <v>Acima de 120 dias</v>
      </c>
      <c r="X999" s="80" t="str">
        <f t="shared" si="47"/>
        <v>82020</v>
      </c>
    </row>
    <row r="1000" spans="1:24" x14ac:dyDescent="0.35">
      <c r="A1000" s="56">
        <v>44316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v>-235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45"/>
        <v>82020</v>
      </c>
      <c r="W1000" s="79" t="str">
        <f t="shared" si="46"/>
        <v>Acima de 120 dias</v>
      </c>
      <c r="X1000" s="80" t="str">
        <f t="shared" si="47"/>
        <v>102020</v>
      </c>
    </row>
    <row r="1001" spans="1:24" x14ac:dyDescent="0.35">
      <c r="A1001" s="56">
        <v>44316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v>-144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45"/>
        <v>72020</v>
      </c>
      <c r="W1001" s="79" t="str">
        <f t="shared" si="46"/>
        <v>Acima de 120 dias</v>
      </c>
      <c r="X1001" s="80" t="str">
        <f t="shared" si="47"/>
        <v>122020</v>
      </c>
    </row>
    <row r="1002" spans="1:24" x14ac:dyDescent="0.35">
      <c r="A1002" s="56">
        <v>44316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v>-23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45"/>
        <v>72020</v>
      </c>
      <c r="W1002" s="79" t="str">
        <f t="shared" si="46"/>
        <v>1 a 30 dias</v>
      </c>
      <c r="X1002" s="80" t="str">
        <f t="shared" si="47"/>
        <v>42021</v>
      </c>
    </row>
    <row r="1003" spans="1:24" x14ac:dyDescent="0.35">
      <c r="A1003" s="56">
        <v>44316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v>-82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45"/>
        <v>82020</v>
      </c>
      <c r="W1003" s="79" t="str">
        <f t="shared" si="46"/>
        <v>61 a 90 dias</v>
      </c>
      <c r="X1003" s="80" t="str">
        <f t="shared" si="47"/>
        <v>22021</v>
      </c>
    </row>
    <row r="1004" spans="1:24" x14ac:dyDescent="0.35">
      <c r="A1004" s="56">
        <v>44316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v>-82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45"/>
        <v>82020</v>
      </c>
      <c r="W1004" s="79" t="str">
        <f t="shared" si="46"/>
        <v>61 a 90 dias</v>
      </c>
      <c r="X1004" s="80" t="str">
        <f t="shared" si="47"/>
        <v>22021</v>
      </c>
    </row>
    <row r="1005" spans="1:24" x14ac:dyDescent="0.35">
      <c r="A1005" s="56">
        <v>44316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v>-144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45"/>
        <v>82020</v>
      </c>
      <c r="W1005" s="79" t="str">
        <f t="shared" si="46"/>
        <v>Acima de 120 dias</v>
      </c>
      <c r="X1005" s="80" t="str">
        <f t="shared" si="47"/>
        <v>122020</v>
      </c>
    </row>
    <row r="1006" spans="1:24" x14ac:dyDescent="0.35">
      <c r="A1006" s="56">
        <v>44316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v>-144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45"/>
        <v>92020</v>
      </c>
      <c r="W1006" s="79" t="str">
        <f t="shared" si="46"/>
        <v>Acima de 120 dias</v>
      </c>
      <c r="X1006" s="80" t="str">
        <f t="shared" si="47"/>
        <v>12021</v>
      </c>
    </row>
    <row r="1007" spans="1:24" x14ac:dyDescent="0.35">
      <c r="A1007" s="56">
        <v>44316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v>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45"/>
        <v>82020</v>
      </c>
      <c r="W1007" s="79" t="str">
        <f t="shared" si="46"/>
        <v>1 a 30 dias</v>
      </c>
      <c r="X1007" s="80" t="str">
        <f t="shared" si="47"/>
        <v>52021</v>
      </c>
    </row>
    <row r="1008" spans="1:24" x14ac:dyDescent="0.35">
      <c r="A1008" s="56">
        <v>44316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v>-82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45"/>
        <v>52020</v>
      </c>
      <c r="W1008" s="79" t="str">
        <f t="shared" si="46"/>
        <v>61 a 90 dias</v>
      </c>
      <c r="X1008" s="80" t="str">
        <f t="shared" si="47"/>
        <v>22021</v>
      </c>
    </row>
    <row r="1009" spans="1:24" x14ac:dyDescent="0.35">
      <c r="A1009" s="56">
        <v>44316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v>-54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45"/>
        <v>102020</v>
      </c>
      <c r="W1009" s="79" t="str">
        <f t="shared" si="46"/>
        <v>31 a 60 dias</v>
      </c>
      <c r="X1009" s="80" t="str">
        <f t="shared" si="47"/>
        <v>32021</v>
      </c>
    </row>
    <row r="1010" spans="1:24" x14ac:dyDescent="0.35">
      <c r="A1010" s="56">
        <v>44316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v>-82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45"/>
        <v>92020</v>
      </c>
      <c r="W1010" s="79" t="str">
        <f t="shared" si="46"/>
        <v>61 a 90 dias</v>
      </c>
      <c r="X1010" s="80" t="str">
        <f t="shared" si="47"/>
        <v>22021</v>
      </c>
    </row>
    <row r="1011" spans="1:24" x14ac:dyDescent="0.35">
      <c r="A1011" s="56">
        <v>44316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v>-82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45"/>
        <v>92020</v>
      </c>
      <c r="W1011" s="79" t="str">
        <f t="shared" si="46"/>
        <v>61 a 90 dias</v>
      </c>
      <c r="X1011" s="80" t="str">
        <f t="shared" si="47"/>
        <v>22021</v>
      </c>
    </row>
    <row r="1012" spans="1:24" x14ac:dyDescent="0.35">
      <c r="A1012" s="56">
        <v>44316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v>-235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45"/>
        <v>32020</v>
      </c>
      <c r="W1012" s="79" t="str">
        <f t="shared" si="46"/>
        <v>Acima de 120 dias</v>
      </c>
      <c r="X1012" s="80" t="str">
        <f t="shared" si="47"/>
        <v>92020</v>
      </c>
    </row>
    <row r="1013" spans="1:24" x14ac:dyDescent="0.35">
      <c r="A1013" s="56">
        <v>44316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v>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45"/>
        <v>42020</v>
      </c>
      <c r="W1013" s="79" t="str">
        <f t="shared" si="46"/>
        <v>1 a 30 dias</v>
      </c>
      <c r="X1013" s="80" t="str">
        <f t="shared" si="47"/>
        <v>52021</v>
      </c>
    </row>
    <row r="1014" spans="1:24" x14ac:dyDescent="0.35">
      <c r="A1014" s="56">
        <v>44316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v>-174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45"/>
        <v>72020</v>
      </c>
      <c r="W1014" s="79" t="str">
        <f t="shared" si="46"/>
        <v>Acima de 120 dias</v>
      </c>
      <c r="X1014" s="80" t="str">
        <f t="shared" si="47"/>
        <v>122020</v>
      </c>
    </row>
    <row r="1015" spans="1:24" x14ac:dyDescent="0.35">
      <c r="A1015" s="56">
        <v>44316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v>-297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45"/>
        <v>52020</v>
      </c>
      <c r="W1015" s="79" t="str">
        <f t="shared" si="46"/>
        <v>Acima de 120 dias</v>
      </c>
      <c r="X1015" s="80" t="str">
        <f t="shared" si="47"/>
        <v>72020</v>
      </c>
    </row>
    <row r="1016" spans="1:24" x14ac:dyDescent="0.35">
      <c r="A1016" s="56">
        <v>44316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v>-54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45"/>
        <v>72020</v>
      </c>
      <c r="W1016" s="79" t="str">
        <f t="shared" si="46"/>
        <v>31 a 60 dias</v>
      </c>
      <c r="X1016" s="80" t="str">
        <f t="shared" si="47"/>
        <v>42021</v>
      </c>
    </row>
    <row r="1017" spans="1:24" x14ac:dyDescent="0.35">
      <c r="A1017" s="56">
        <v>44316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v>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45"/>
        <v>102020</v>
      </c>
      <c r="W1017" s="79" t="str">
        <f t="shared" si="46"/>
        <v>1 a 30 dias</v>
      </c>
      <c r="X1017" s="80" t="str">
        <f t="shared" si="47"/>
        <v>52021</v>
      </c>
    </row>
    <row r="1018" spans="1:24" x14ac:dyDescent="0.35">
      <c r="A1018" s="56">
        <v>44316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v>-54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45"/>
        <v>82020</v>
      </c>
      <c r="W1018" s="79" t="str">
        <f t="shared" si="46"/>
        <v>31 a 60 dias</v>
      </c>
      <c r="X1018" s="80" t="str">
        <f t="shared" si="47"/>
        <v>42021</v>
      </c>
    </row>
    <row r="1019" spans="1:24" x14ac:dyDescent="0.35">
      <c r="A1019" s="56">
        <v>44316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v>-174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45"/>
        <v>52020</v>
      </c>
      <c r="W1019" s="79" t="str">
        <f t="shared" si="46"/>
        <v>Acima de 120 dias</v>
      </c>
      <c r="X1019" s="80" t="str">
        <f t="shared" si="47"/>
        <v>112020</v>
      </c>
    </row>
    <row r="1020" spans="1:24" x14ac:dyDescent="0.35">
      <c r="A1020" s="56">
        <v>44316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v>-54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45"/>
        <v>62020</v>
      </c>
      <c r="W1020" s="79" t="str">
        <f t="shared" si="46"/>
        <v>31 a 60 dias</v>
      </c>
      <c r="X1020" s="80" t="str">
        <f t="shared" si="47"/>
        <v>32021</v>
      </c>
    </row>
    <row r="1021" spans="1:24" x14ac:dyDescent="0.35">
      <c r="A1021" s="56">
        <v>44316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v>-266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45"/>
        <v>72020</v>
      </c>
      <c r="W1021" s="79" t="str">
        <f t="shared" si="46"/>
        <v>Acima de 120 dias</v>
      </c>
      <c r="X1021" s="80" t="str">
        <f t="shared" si="47"/>
        <v>92020</v>
      </c>
    </row>
    <row r="1022" spans="1:24" x14ac:dyDescent="0.35">
      <c r="A1022" s="56">
        <v>44316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v>-82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45"/>
        <v>82020</v>
      </c>
      <c r="W1022" s="79" t="str">
        <f t="shared" si="46"/>
        <v>61 a 90 dias</v>
      </c>
      <c r="X1022" s="80" t="str">
        <f t="shared" si="47"/>
        <v>22021</v>
      </c>
    </row>
    <row r="1023" spans="1:24" x14ac:dyDescent="0.35">
      <c r="A1023" s="56">
        <v>44316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v>-54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45"/>
        <v>92020</v>
      </c>
      <c r="W1023" s="79" t="str">
        <f t="shared" si="46"/>
        <v>31 a 60 dias</v>
      </c>
      <c r="X1023" s="80" t="str">
        <f t="shared" si="47"/>
        <v>42021</v>
      </c>
    </row>
    <row r="1024" spans="1:24" x14ac:dyDescent="0.35">
      <c r="A1024" s="56">
        <v>44316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v>-174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45"/>
        <v>82020</v>
      </c>
      <c r="W1024" s="79" t="str">
        <f t="shared" si="46"/>
        <v>Acima de 120 dias</v>
      </c>
      <c r="X1024" s="80" t="str">
        <f t="shared" si="47"/>
        <v>112020</v>
      </c>
    </row>
    <row r="1025" spans="1:24" x14ac:dyDescent="0.35">
      <c r="A1025" s="56">
        <v>44316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v>-174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45"/>
        <v>62020</v>
      </c>
      <c r="W1025" s="79" t="str">
        <f t="shared" si="46"/>
        <v>Acima de 120 dias</v>
      </c>
      <c r="X1025" s="80" t="str">
        <f t="shared" si="47"/>
        <v>112020</v>
      </c>
    </row>
    <row r="1026" spans="1:24" x14ac:dyDescent="0.35">
      <c r="A1026" s="56">
        <v>44316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v>-297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48">MONTH(D1026)&amp;YEAR(D1026)</f>
        <v>52020</v>
      </c>
      <c r="W1026" s="79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0" t="str">
        <f t="shared" si="47"/>
        <v>72020</v>
      </c>
    </row>
    <row r="1027" spans="1:24" x14ac:dyDescent="0.35">
      <c r="A1027" s="56">
        <v>44316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v>-144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48"/>
        <v>62020</v>
      </c>
      <c r="W1027" s="79" t="str">
        <f t="shared" si="49"/>
        <v>Acima de 120 dias</v>
      </c>
      <c r="X1027" s="80" t="str">
        <f t="shared" ref="X1027:X1090" si="50">MONTH(U1027)&amp;YEAR(U1027)</f>
        <v>122020</v>
      </c>
    </row>
    <row r="1028" spans="1:24" x14ac:dyDescent="0.35">
      <c r="A1028" s="56">
        <v>44316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v>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48"/>
        <v>102020</v>
      </c>
      <c r="W1028" s="79" t="str">
        <f t="shared" si="49"/>
        <v>1 a 30 dias</v>
      </c>
      <c r="X1028" s="80" t="str">
        <f t="shared" si="50"/>
        <v>52021</v>
      </c>
    </row>
    <row r="1029" spans="1:24" x14ac:dyDescent="0.35">
      <c r="A1029" s="56">
        <v>44316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v>-144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48"/>
        <v>82020</v>
      </c>
      <c r="W1029" s="79" t="str">
        <f t="shared" si="49"/>
        <v>Acima de 120 dias</v>
      </c>
      <c r="X1029" s="80" t="str">
        <f t="shared" si="50"/>
        <v>122020</v>
      </c>
    </row>
    <row r="1030" spans="1:24" x14ac:dyDescent="0.35">
      <c r="A1030" s="56">
        <v>44316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v>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48"/>
        <v>82020</v>
      </c>
      <c r="W1030" s="79" t="str">
        <f t="shared" si="49"/>
        <v>1 a 30 dias</v>
      </c>
      <c r="X1030" s="80" t="str">
        <f t="shared" si="50"/>
        <v>52021</v>
      </c>
    </row>
    <row r="1031" spans="1:24" x14ac:dyDescent="0.35">
      <c r="A1031" s="56">
        <v>44316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v>-54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48"/>
        <v>112020</v>
      </c>
      <c r="W1031" s="79" t="str">
        <f t="shared" si="49"/>
        <v>31 a 60 dias</v>
      </c>
      <c r="X1031" s="80" t="str">
        <f t="shared" si="50"/>
        <v>32021</v>
      </c>
    </row>
    <row r="1032" spans="1:24" x14ac:dyDescent="0.35">
      <c r="A1032" s="56">
        <v>44316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v>-235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48"/>
        <v>82020</v>
      </c>
      <c r="W1032" s="79" t="str">
        <f t="shared" si="49"/>
        <v>Acima de 120 dias</v>
      </c>
      <c r="X1032" s="80" t="str">
        <f t="shared" si="50"/>
        <v>102020</v>
      </c>
    </row>
    <row r="1033" spans="1:24" x14ac:dyDescent="0.35">
      <c r="A1033" s="56">
        <v>44316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v>-113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48"/>
        <v>72020</v>
      </c>
      <c r="W1033" s="79" t="str">
        <f t="shared" si="49"/>
        <v>91 a 120 dias</v>
      </c>
      <c r="X1033" s="80" t="str">
        <f t="shared" si="50"/>
        <v>12021</v>
      </c>
    </row>
    <row r="1034" spans="1:24" x14ac:dyDescent="0.35">
      <c r="A1034" s="56">
        <v>44316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v>-266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48"/>
        <v>42020</v>
      </c>
      <c r="W1034" s="79" t="str">
        <f t="shared" si="49"/>
        <v>Acima de 120 dias</v>
      </c>
      <c r="X1034" s="80" t="str">
        <f t="shared" si="50"/>
        <v>82020</v>
      </c>
    </row>
    <row r="1035" spans="1:24" x14ac:dyDescent="0.35">
      <c r="A1035" s="56">
        <v>44316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v>-113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48"/>
        <v>52020</v>
      </c>
      <c r="W1035" s="79" t="str">
        <f t="shared" si="49"/>
        <v>91 a 120 dias</v>
      </c>
      <c r="X1035" s="80" t="str">
        <f t="shared" si="50"/>
        <v>12021</v>
      </c>
    </row>
    <row r="1036" spans="1:24" x14ac:dyDescent="0.35">
      <c r="A1036" s="56">
        <v>44316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v>-113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48"/>
        <v>52020</v>
      </c>
      <c r="W1036" s="79" t="str">
        <f t="shared" si="49"/>
        <v>91 a 120 dias</v>
      </c>
      <c r="X1036" s="80" t="str">
        <f t="shared" si="50"/>
        <v>12021</v>
      </c>
    </row>
    <row r="1037" spans="1:24" x14ac:dyDescent="0.35">
      <c r="A1037" s="56">
        <v>44316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v>-235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48"/>
        <v>52020</v>
      </c>
      <c r="W1037" s="79" t="str">
        <f t="shared" si="49"/>
        <v>Acima de 120 dias</v>
      </c>
      <c r="X1037" s="80" t="str">
        <f t="shared" si="50"/>
        <v>102020</v>
      </c>
    </row>
    <row r="1038" spans="1:24" x14ac:dyDescent="0.35">
      <c r="A1038" s="56">
        <v>44316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v>-174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48"/>
        <v>52020</v>
      </c>
      <c r="W1038" s="79" t="str">
        <f t="shared" si="49"/>
        <v>Acima de 120 dias</v>
      </c>
      <c r="X1038" s="80" t="str">
        <f t="shared" si="50"/>
        <v>112020</v>
      </c>
    </row>
    <row r="1039" spans="1:24" x14ac:dyDescent="0.35">
      <c r="A1039" s="56">
        <v>44316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v>-54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48"/>
        <v>62020</v>
      </c>
      <c r="W1039" s="79" t="str">
        <f t="shared" si="49"/>
        <v>31 a 60 dias</v>
      </c>
      <c r="X1039" s="80" t="str">
        <f t="shared" si="50"/>
        <v>42021</v>
      </c>
    </row>
    <row r="1040" spans="1:24" x14ac:dyDescent="0.35">
      <c r="A1040" s="56">
        <v>44316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v>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48"/>
        <v>72020</v>
      </c>
      <c r="W1040" s="79" t="str">
        <f t="shared" si="49"/>
        <v>1 a 30 dias</v>
      </c>
      <c r="X1040" s="80" t="str">
        <f t="shared" si="50"/>
        <v>52021</v>
      </c>
    </row>
    <row r="1041" spans="1:24" x14ac:dyDescent="0.35">
      <c r="A1041" s="56">
        <v>44316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v>-82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48"/>
        <v>52020</v>
      </c>
      <c r="W1041" s="79" t="str">
        <f t="shared" si="49"/>
        <v>61 a 90 dias</v>
      </c>
      <c r="X1041" s="80" t="str">
        <f t="shared" si="50"/>
        <v>22021</v>
      </c>
    </row>
    <row r="1042" spans="1:24" x14ac:dyDescent="0.35">
      <c r="A1042" s="56">
        <v>44316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v>-144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48"/>
        <v>52020</v>
      </c>
      <c r="W1042" s="79" t="str">
        <f t="shared" si="49"/>
        <v>Acima de 120 dias</v>
      </c>
      <c r="X1042" s="80" t="str">
        <f t="shared" si="50"/>
        <v>122020</v>
      </c>
    </row>
    <row r="1043" spans="1:24" x14ac:dyDescent="0.35">
      <c r="A1043" s="56">
        <v>44316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v>-297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48"/>
        <v>62020</v>
      </c>
      <c r="W1043" s="79" t="str">
        <f t="shared" si="49"/>
        <v>Acima de 120 dias</v>
      </c>
      <c r="X1043" s="80" t="str">
        <f t="shared" si="50"/>
        <v>82020</v>
      </c>
    </row>
    <row r="1044" spans="1:24" x14ac:dyDescent="0.35">
      <c r="A1044" s="56">
        <v>44316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v>-82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48"/>
        <v>62020</v>
      </c>
      <c r="W1044" s="79" t="str">
        <f t="shared" si="49"/>
        <v>61 a 90 dias</v>
      </c>
      <c r="X1044" s="80" t="str">
        <f t="shared" si="50"/>
        <v>22021</v>
      </c>
    </row>
    <row r="1045" spans="1:24" x14ac:dyDescent="0.35">
      <c r="A1045" s="56">
        <v>44316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v>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48"/>
        <v>62020</v>
      </c>
      <c r="W1045" s="79" t="str">
        <f t="shared" si="49"/>
        <v>1 a 30 dias</v>
      </c>
      <c r="X1045" s="80" t="str">
        <f t="shared" si="50"/>
        <v>52021</v>
      </c>
    </row>
    <row r="1046" spans="1:24" x14ac:dyDescent="0.35">
      <c r="A1046" s="56">
        <v>44316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v>-113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48"/>
        <v>82020</v>
      </c>
      <c r="W1046" s="79" t="str">
        <f t="shared" si="49"/>
        <v>91 a 120 dias</v>
      </c>
      <c r="X1046" s="80" t="str">
        <f t="shared" si="50"/>
        <v>12021</v>
      </c>
    </row>
    <row r="1047" spans="1:24" x14ac:dyDescent="0.35">
      <c r="A1047" s="56">
        <v>44316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v>-144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48"/>
        <v>82020</v>
      </c>
      <c r="W1047" s="79" t="str">
        <f t="shared" si="49"/>
        <v>Acima de 120 dias</v>
      </c>
      <c r="X1047" s="80" t="str">
        <f t="shared" si="50"/>
        <v>12021</v>
      </c>
    </row>
    <row r="1048" spans="1:24" x14ac:dyDescent="0.35">
      <c r="A1048" s="56">
        <v>44316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v>-235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48"/>
        <v>42020</v>
      </c>
      <c r="W1048" s="79" t="str">
        <f t="shared" si="49"/>
        <v>Acima de 120 dias</v>
      </c>
      <c r="X1048" s="80" t="str">
        <f t="shared" si="50"/>
        <v>92020</v>
      </c>
    </row>
    <row r="1049" spans="1:24" x14ac:dyDescent="0.35">
      <c r="A1049" s="56">
        <v>44316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v>-54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48"/>
        <v>52020</v>
      </c>
      <c r="W1049" s="79" t="str">
        <f t="shared" si="49"/>
        <v>31 a 60 dias</v>
      </c>
      <c r="X1049" s="80" t="str">
        <f t="shared" si="50"/>
        <v>42021</v>
      </c>
    </row>
    <row r="1050" spans="1:24" x14ac:dyDescent="0.35">
      <c r="A1050" s="56">
        <v>44316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v>-327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48"/>
        <v>52020</v>
      </c>
      <c r="W1050" s="79" t="str">
        <f t="shared" si="49"/>
        <v>Acima de 120 dias</v>
      </c>
      <c r="X1050" s="80" t="str">
        <f t="shared" si="50"/>
        <v>72020</v>
      </c>
    </row>
    <row r="1051" spans="1:24" x14ac:dyDescent="0.35">
      <c r="A1051" s="56">
        <v>44316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v>-82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48"/>
        <v>82020</v>
      </c>
      <c r="W1051" s="79" t="str">
        <f t="shared" si="49"/>
        <v>61 a 90 dias</v>
      </c>
      <c r="X1051" s="80" t="str">
        <f t="shared" si="50"/>
        <v>42021</v>
      </c>
    </row>
    <row r="1052" spans="1:24" x14ac:dyDescent="0.35">
      <c r="A1052" s="56">
        <v>44316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v>-54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48"/>
        <v>72020</v>
      </c>
      <c r="W1052" s="79" t="str">
        <f t="shared" si="49"/>
        <v>31 a 60 dias</v>
      </c>
      <c r="X1052" s="80" t="str">
        <f t="shared" si="50"/>
        <v>32021</v>
      </c>
    </row>
    <row r="1053" spans="1:24" x14ac:dyDescent="0.35">
      <c r="A1053" s="56">
        <v>44316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v>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48"/>
        <v>92020</v>
      </c>
      <c r="W1053" s="79" t="str">
        <f t="shared" si="49"/>
        <v>1 a 30 dias</v>
      </c>
      <c r="X1053" s="80" t="str">
        <f t="shared" si="50"/>
        <v>42021</v>
      </c>
    </row>
    <row r="1054" spans="1:24" x14ac:dyDescent="0.35">
      <c r="A1054" s="56">
        <v>44316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v>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48"/>
        <v>82020</v>
      </c>
      <c r="W1054" s="79" t="str">
        <f t="shared" si="49"/>
        <v>1 a 30 dias</v>
      </c>
      <c r="X1054" s="80" t="str">
        <f t="shared" si="50"/>
        <v>52021</v>
      </c>
    </row>
    <row r="1055" spans="1:24" x14ac:dyDescent="0.35">
      <c r="A1055" s="56">
        <v>44316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v>-54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48"/>
        <v>92020</v>
      </c>
      <c r="W1055" s="79" t="str">
        <f t="shared" si="49"/>
        <v>31 a 60 dias</v>
      </c>
      <c r="X1055" s="80" t="str">
        <f t="shared" si="50"/>
        <v>42021</v>
      </c>
    </row>
    <row r="1056" spans="1:24" x14ac:dyDescent="0.35">
      <c r="A1056" s="56">
        <v>44316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v>-82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48"/>
        <v>82020</v>
      </c>
      <c r="W1056" s="79" t="str">
        <f t="shared" si="49"/>
        <v>61 a 90 dias</v>
      </c>
      <c r="X1056" s="80" t="str">
        <f t="shared" si="50"/>
        <v>22021</v>
      </c>
    </row>
    <row r="1057" spans="1:24" x14ac:dyDescent="0.35">
      <c r="A1057" s="56">
        <v>44316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v>-54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48"/>
        <v>82020</v>
      </c>
      <c r="W1057" s="79" t="str">
        <f t="shared" si="49"/>
        <v>31 a 60 dias</v>
      </c>
      <c r="X1057" s="80" t="str">
        <f t="shared" si="50"/>
        <v>32021</v>
      </c>
    </row>
    <row r="1058" spans="1:24" x14ac:dyDescent="0.35">
      <c r="A1058" s="56">
        <v>44316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v>-144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48"/>
        <v>82020</v>
      </c>
      <c r="W1058" s="79" t="str">
        <f t="shared" si="49"/>
        <v>Acima de 120 dias</v>
      </c>
      <c r="X1058" s="80" t="str">
        <f t="shared" si="50"/>
        <v>122020</v>
      </c>
    </row>
    <row r="1059" spans="1:24" x14ac:dyDescent="0.35">
      <c r="A1059" s="56">
        <v>44316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v>-174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48"/>
        <v>62020</v>
      </c>
      <c r="W1059" s="79" t="str">
        <f t="shared" si="49"/>
        <v>Acima de 120 dias</v>
      </c>
      <c r="X1059" s="80" t="str">
        <f t="shared" si="50"/>
        <v>112020</v>
      </c>
    </row>
    <row r="1060" spans="1:24" x14ac:dyDescent="0.35">
      <c r="A1060" s="56">
        <v>44316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v>-144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48"/>
        <v>82020</v>
      </c>
      <c r="W1060" s="79" t="str">
        <f t="shared" si="49"/>
        <v>Acima de 120 dias</v>
      </c>
      <c r="X1060" s="80" t="str">
        <f t="shared" si="50"/>
        <v>12021</v>
      </c>
    </row>
    <row r="1061" spans="1:24" x14ac:dyDescent="0.35">
      <c r="A1061" s="56">
        <v>44316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v>-297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48"/>
        <v>52020</v>
      </c>
      <c r="W1061" s="79" t="str">
        <f t="shared" si="49"/>
        <v>Acima de 120 dias</v>
      </c>
      <c r="X1061" s="80" t="str">
        <f t="shared" si="50"/>
        <v>82020</v>
      </c>
    </row>
    <row r="1062" spans="1:24" x14ac:dyDescent="0.35">
      <c r="A1062" s="56">
        <v>44316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v>-144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48"/>
        <v>72020</v>
      </c>
      <c r="W1062" s="79" t="str">
        <f t="shared" si="49"/>
        <v>Acima de 120 dias</v>
      </c>
      <c r="X1062" s="80" t="str">
        <f t="shared" si="50"/>
        <v>12021</v>
      </c>
    </row>
    <row r="1063" spans="1:24" x14ac:dyDescent="0.35">
      <c r="A1063" s="56">
        <v>44316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v>-23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48"/>
        <v>82020</v>
      </c>
      <c r="W1063" s="79" t="str">
        <f t="shared" si="49"/>
        <v>1 a 30 dias</v>
      </c>
      <c r="X1063" s="80" t="str">
        <f t="shared" si="50"/>
        <v>42021</v>
      </c>
    </row>
    <row r="1064" spans="1:24" x14ac:dyDescent="0.35">
      <c r="A1064" s="56">
        <v>44316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v>-144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48"/>
        <v>82020</v>
      </c>
      <c r="W1064" s="79" t="str">
        <f t="shared" si="49"/>
        <v>Acima de 120 dias</v>
      </c>
      <c r="X1064" s="80" t="str">
        <f t="shared" si="50"/>
        <v>122020</v>
      </c>
    </row>
    <row r="1065" spans="1:24" x14ac:dyDescent="0.35">
      <c r="A1065" s="56">
        <v>44316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v>-54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48"/>
        <v>72020</v>
      </c>
      <c r="W1065" s="79" t="str">
        <f t="shared" si="49"/>
        <v>31 a 60 dias</v>
      </c>
      <c r="X1065" s="80" t="str">
        <f t="shared" si="50"/>
        <v>42021</v>
      </c>
    </row>
    <row r="1066" spans="1:24" x14ac:dyDescent="0.35">
      <c r="A1066" s="56">
        <v>44316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v>-174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48"/>
        <v>52020</v>
      </c>
      <c r="W1066" s="79" t="str">
        <f t="shared" si="49"/>
        <v>Acima de 120 dias</v>
      </c>
      <c r="X1066" s="80" t="str">
        <f t="shared" si="50"/>
        <v>112020</v>
      </c>
    </row>
    <row r="1067" spans="1:24" x14ac:dyDescent="0.35">
      <c r="A1067" s="56">
        <v>44316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v>-54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48"/>
        <v>92020</v>
      </c>
      <c r="W1067" s="79" t="str">
        <f t="shared" si="49"/>
        <v>31 a 60 dias</v>
      </c>
      <c r="X1067" s="80" t="str">
        <f t="shared" si="50"/>
        <v>42021</v>
      </c>
    </row>
    <row r="1068" spans="1:24" x14ac:dyDescent="0.35">
      <c r="A1068" s="56">
        <v>44316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v>-82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48"/>
        <v>82020</v>
      </c>
      <c r="W1068" s="79" t="str">
        <f t="shared" si="49"/>
        <v>61 a 90 dias</v>
      </c>
      <c r="X1068" s="80" t="str">
        <f t="shared" si="50"/>
        <v>22021</v>
      </c>
    </row>
    <row r="1069" spans="1:24" x14ac:dyDescent="0.35">
      <c r="A1069" s="56">
        <v>44316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v>-144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48"/>
        <v>102020</v>
      </c>
      <c r="W1069" s="79" t="str">
        <f t="shared" si="49"/>
        <v>Acima de 120 dias</v>
      </c>
      <c r="X1069" s="80" t="str">
        <f t="shared" si="50"/>
        <v>122020</v>
      </c>
    </row>
    <row r="1070" spans="1:24" x14ac:dyDescent="0.35">
      <c r="A1070" s="56">
        <v>44316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v>-144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48"/>
        <v>52020</v>
      </c>
      <c r="W1070" s="79" t="str">
        <f t="shared" si="49"/>
        <v>Acima de 120 dias</v>
      </c>
      <c r="X1070" s="80" t="str">
        <f t="shared" si="50"/>
        <v>122020</v>
      </c>
    </row>
    <row r="1071" spans="1:24" x14ac:dyDescent="0.35">
      <c r="A1071" s="56">
        <v>44316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v>-82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48"/>
        <v>92020</v>
      </c>
      <c r="W1071" s="79" t="str">
        <f t="shared" si="49"/>
        <v>61 a 90 dias</v>
      </c>
      <c r="X1071" s="80" t="str">
        <f t="shared" si="50"/>
        <v>22021</v>
      </c>
    </row>
    <row r="1072" spans="1:24" x14ac:dyDescent="0.35">
      <c r="A1072" s="56">
        <v>44316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v>-82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48"/>
        <v>72020</v>
      </c>
      <c r="W1072" s="79" t="str">
        <f t="shared" si="49"/>
        <v>61 a 90 dias</v>
      </c>
      <c r="X1072" s="80" t="str">
        <f t="shared" si="50"/>
        <v>22021</v>
      </c>
    </row>
    <row r="1073" spans="1:24" x14ac:dyDescent="0.35">
      <c r="A1073" s="56">
        <v>44316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v>-205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48"/>
        <v>82020</v>
      </c>
      <c r="W1073" s="79" t="str">
        <f t="shared" si="49"/>
        <v>Acima de 120 dias</v>
      </c>
      <c r="X1073" s="80" t="str">
        <f t="shared" si="50"/>
        <v>112020</v>
      </c>
    </row>
    <row r="1074" spans="1:24" x14ac:dyDescent="0.35">
      <c r="A1074" s="56">
        <v>44316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v>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48"/>
        <v>82020</v>
      </c>
      <c r="W1074" s="79" t="str">
        <f t="shared" si="49"/>
        <v>1 a 30 dias</v>
      </c>
      <c r="X1074" s="80" t="str">
        <f t="shared" si="50"/>
        <v>52021</v>
      </c>
    </row>
    <row r="1075" spans="1:24" x14ac:dyDescent="0.35">
      <c r="A1075" s="56">
        <v>44316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v>-144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48"/>
        <v>82020</v>
      </c>
      <c r="W1075" s="79" t="str">
        <f t="shared" si="49"/>
        <v>Acima de 120 dias</v>
      </c>
      <c r="X1075" s="80" t="str">
        <f t="shared" si="50"/>
        <v>122020</v>
      </c>
    </row>
    <row r="1076" spans="1:24" x14ac:dyDescent="0.35">
      <c r="A1076" s="56">
        <v>44316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v>-82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48"/>
        <v>92020</v>
      </c>
      <c r="W1076" s="79" t="str">
        <f t="shared" si="49"/>
        <v>61 a 90 dias</v>
      </c>
      <c r="X1076" s="80" t="str">
        <f t="shared" si="50"/>
        <v>22021</v>
      </c>
    </row>
    <row r="1077" spans="1:24" x14ac:dyDescent="0.35">
      <c r="A1077" s="56">
        <v>44316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v>-82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48"/>
        <v>92020</v>
      </c>
      <c r="W1077" s="79" t="str">
        <f t="shared" si="49"/>
        <v>61 a 90 dias</v>
      </c>
      <c r="X1077" s="80" t="str">
        <f t="shared" si="50"/>
        <v>22021</v>
      </c>
    </row>
    <row r="1078" spans="1:24" x14ac:dyDescent="0.35">
      <c r="A1078" s="56">
        <v>44316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v>-174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48"/>
        <v>72020</v>
      </c>
      <c r="W1078" s="79" t="str">
        <f t="shared" si="49"/>
        <v>Acima de 120 dias</v>
      </c>
      <c r="X1078" s="80" t="str">
        <f t="shared" si="50"/>
        <v>112020</v>
      </c>
    </row>
    <row r="1079" spans="1:24" x14ac:dyDescent="0.35">
      <c r="A1079" s="56">
        <v>44316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v>-82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48"/>
        <v>82020</v>
      </c>
      <c r="W1079" s="79" t="str">
        <f t="shared" si="49"/>
        <v>61 a 90 dias</v>
      </c>
      <c r="X1079" s="80" t="str">
        <f t="shared" si="50"/>
        <v>22021</v>
      </c>
    </row>
    <row r="1080" spans="1:24" x14ac:dyDescent="0.35">
      <c r="A1080" s="56">
        <v>44316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v>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48"/>
        <v>92020</v>
      </c>
      <c r="W1080" s="79" t="str">
        <f t="shared" si="49"/>
        <v>1 a 30 dias</v>
      </c>
      <c r="X1080" s="80" t="str">
        <f t="shared" si="50"/>
        <v>52021</v>
      </c>
    </row>
    <row r="1081" spans="1:24" x14ac:dyDescent="0.35">
      <c r="A1081" s="56">
        <v>44316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v>-82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48"/>
        <v>92020</v>
      </c>
      <c r="W1081" s="79" t="str">
        <f t="shared" si="49"/>
        <v>61 a 90 dias</v>
      </c>
      <c r="X1081" s="80" t="str">
        <f t="shared" si="50"/>
        <v>22021</v>
      </c>
    </row>
    <row r="1082" spans="1:24" x14ac:dyDescent="0.35">
      <c r="A1082" s="56">
        <v>44316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v>-174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48"/>
        <v>92020</v>
      </c>
      <c r="W1082" s="79" t="str">
        <f t="shared" si="49"/>
        <v>Acima de 120 dias</v>
      </c>
      <c r="X1082" s="80" t="str">
        <f t="shared" si="50"/>
        <v>112020</v>
      </c>
    </row>
    <row r="1083" spans="1:24" x14ac:dyDescent="0.35">
      <c r="A1083" s="56">
        <v>44316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v>-144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48"/>
        <v>112020</v>
      </c>
      <c r="W1083" s="79" t="str">
        <f t="shared" si="49"/>
        <v>Acima de 120 dias</v>
      </c>
      <c r="X1083" s="80" t="str">
        <f t="shared" si="50"/>
        <v>12021</v>
      </c>
    </row>
    <row r="1084" spans="1:24" x14ac:dyDescent="0.35">
      <c r="A1084" s="56">
        <v>44316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v>-388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48"/>
        <v>32020</v>
      </c>
      <c r="W1084" s="79" t="str">
        <f t="shared" si="49"/>
        <v>Acima de 120 dias</v>
      </c>
      <c r="X1084" s="80" t="str">
        <f t="shared" si="50"/>
        <v>42020</v>
      </c>
    </row>
    <row r="1085" spans="1:24" x14ac:dyDescent="0.35">
      <c r="A1085" s="56">
        <v>44316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v>-266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48"/>
        <v>52020</v>
      </c>
      <c r="W1085" s="79" t="str">
        <f t="shared" si="49"/>
        <v>Acima de 120 dias</v>
      </c>
      <c r="X1085" s="80" t="str">
        <f t="shared" si="50"/>
        <v>82020</v>
      </c>
    </row>
    <row r="1086" spans="1:24" x14ac:dyDescent="0.35">
      <c r="A1086" s="56">
        <v>44316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v>-144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48"/>
        <v>52020</v>
      </c>
      <c r="W1086" s="79" t="str">
        <f t="shared" si="49"/>
        <v>Acima de 120 dias</v>
      </c>
      <c r="X1086" s="80" t="str">
        <f t="shared" si="50"/>
        <v>12021</v>
      </c>
    </row>
    <row r="1087" spans="1:24" x14ac:dyDescent="0.35">
      <c r="A1087" s="56">
        <v>44316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v>-235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48"/>
        <v>52020</v>
      </c>
      <c r="W1087" s="79" t="str">
        <f t="shared" si="49"/>
        <v>Acima de 120 dias</v>
      </c>
      <c r="X1087" s="80" t="str">
        <f t="shared" si="50"/>
        <v>92020</v>
      </c>
    </row>
    <row r="1088" spans="1:24" x14ac:dyDescent="0.35">
      <c r="A1088" s="56">
        <v>44316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v>-82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48"/>
        <v>62020</v>
      </c>
      <c r="W1088" s="79" t="str">
        <f t="shared" si="49"/>
        <v>61 a 90 dias</v>
      </c>
      <c r="X1088" s="80" t="str">
        <f t="shared" si="50"/>
        <v>22021</v>
      </c>
    </row>
    <row r="1089" spans="1:24" x14ac:dyDescent="0.35">
      <c r="A1089" s="56">
        <v>44316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v>-54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48"/>
        <v>102020</v>
      </c>
      <c r="W1089" s="79" t="str">
        <f t="shared" si="49"/>
        <v>31 a 60 dias</v>
      </c>
      <c r="X1089" s="80" t="str">
        <f t="shared" si="50"/>
        <v>42021</v>
      </c>
    </row>
    <row r="1090" spans="1:24" x14ac:dyDescent="0.35">
      <c r="A1090" s="56">
        <v>44316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v>-266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51">MONTH(D1090)&amp;YEAR(D1090)</f>
        <v>72020</v>
      </c>
      <c r="W1090" s="79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0" t="str">
        <f t="shared" si="50"/>
        <v>92020</v>
      </c>
    </row>
    <row r="1091" spans="1:24" x14ac:dyDescent="0.35">
      <c r="A1091" s="56">
        <v>44316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v>-144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51"/>
        <v>92020</v>
      </c>
      <c r="W1091" s="79" t="str">
        <f t="shared" si="52"/>
        <v>Acima de 120 dias</v>
      </c>
      <c r="X1091" s="80" t="str">
        <f t="shared" ref="X1091:X1117" si="53">MONTH(U1091)&amp;YEAR(U1091)</f>
        <v>122020</v>
      </c>
    </row>
    <row r="1092" spans="1:24" x14ac:dyDescent="0.35">
      <c r="A1092" s="56">
        <v>44316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v>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51"/>
        <v>82020</v>
      </c>
      <c r="W1092" s="79" t="str">
        <f t="shared" si="52"/>
        <v>1 a 30 dias</v>
      </c>
      <c r="X1092" s="80" t="str">
        <f t="shared" si="53"/>
        <v>52021</v>
      </c>
    </row>
    <row r="1093" spans="1:24" x14ac:dyDescent="0.35">
      <c r="A1093" s="56">
        <v>44316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v>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51"/>
        <v>72020</v>
      </c>
      <c r="W1093" s="79" t="str">
        <f t="shared" si="52"/>
        <v>1 a 30 dias</v>
      </c>
      <c r="X1093" s="80" t="str">
        <f t="shared" si="53"/>
        <v>52021</v>
      </c>
    </row>
    <row r="1094" spans="1:24" x14ac:dyDescent="0.35">
      <c r="A1094" s="56">
        <v>44316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v>-54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51"/>
        <v>72020</v>
      </c>
      <c r="W1094" s="79" t="str">
        <f t="shared" si="52"/>
        <v>31 a 60 dias</v>
      </c>
      <c r="X1094" s="80" t="str">
        <f t="shared" si="53"/>
        <v>42021</v>
      </c>
    </row>
    <row r="1095" spans="1:24" x14ac:dyDescent="0.35">
      <c r="A1095" s="56">
        <v>44316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v>-82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51"/>
        <v>82020</v>
      </c>
      <c r="W1095" s="79" t="str">
        <f t="shared" si="52"/>
        <v>61 a 90 dias</v>
      </c>
      <c r="X1095" s="80" t="str">
        <f t="shared" si="53"/>
        <v>22021</v>
      </c>
    </row>
    <row r="1096" spans="1:24" x14ac:dyDescent="0.35">
      <c r="A1096" s="56">
        <v>44316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v>-82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51"/>
        <v>92020</v>
      </c>
      <c r="W1096" s="79" t="str">
        <f t="shared" si="52"/>
        <v>61 a 90 dias</v>
      </c>
      <c r="X1096" s="80" t="str">
        <f t="shared" si="53"/>
        <v>22021</v>
      </c>
    </row>
    <row r="1097" spans="1:24" x14ac:dyDescent="0.35">
      <c r="A1097" s="56">
        <v>44316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v>-54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51"/>
        <v>32020</v>
      </c>
      <c r="W1097" s="79" t="str">
        <f t="shared" si="52"/>
        <v>31 a 60 dias</v>
      </c>
      <c r="X1097" s="80" t="str">
        <f t="shared" si="53"/>
        <v>32021</v>
      </c>
    </row>
    <row r="1098" spans="1:24" x14ac:dyDescent="0.35">
      <c r="A1098" s="56">
        <v>44316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v>-54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51"/>
        <v>102020</v>
      </c>
      <c r="W1098" s="79" t="str">
        <f t="shared" si="52"/>
        <v>31 a 60 dias</v>
      </c>
      <c r="X1098" s="80" t="str">
        <f t="shared" si="53"/>
        <v>32021</v>
      </c>
    </row>
    <row r="1099" spans="1:24" x14ac:dyDescent="0.35">
      <c r="A1099" s="56">
        <v>44316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v>-82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51"/>
        <v>102020</v>
      </c>
      <c r="W1099" s="79" t="str">
        <f t="shared" si="52"/>
        <v>61 a 90 dias</v>
      </c>
      <c r="X1099" s="80" t="str">
        <f t="shared" si="53"/>
        <v>22021</v>
      </c>
    </row>
    <row r="1100" spans="1:24" x14ac:dyDescent="0.35">
      <c r="A1100" s="56">
        <v>44316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v>-266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51"/>
        <v>52020</v>
      </c>
      <c r="W1100" s="79" t="str">
        <f t="shared" si="52"/>
        <v>Acima de 120 dias</v>
      </c>
      <c r="X1100" s="80" t="str">
        <f t="shared" si="53"/>
        <v>92020</v>
      </c>
    </row>
    <row r="1101" spans="1:24" x14ac:dyDescent="0.35">
      <c r="A1101" s="56">
        <v>44316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v>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51"/>
        <v>82020</v>
      </c>
      <c r="W1101" s="79" t="str">
        <f t="shared" si="52"/>
        <v>1 a 30 dias</v>
      </c>
      <c r="X1101" s="80" t="str">
        <f t="shared" si="53"/>
        <v>52021</v>
      </c>
    </row>
    <row r="1102" spans="1:24" x14ac:dyDescent="0.35">
      <c r="A1102" s="56">
        <v>44316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v>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51"/>
        <v>82020</v>
      </c>
      <c r="W1102" s="79" t="str">
        <f t="shared" si="52"/>
        <v>1 a 30 dias</v>
      </c>
      <c r="X1102" s="80" t="str">
        <f t="shared" si="53"/>
        <v>52021</v>
      </c>
    </row>
    <row r="1103" spans="1:24" x14ac:dyDescent="0.35">
      <c r="A1103" s="56">
        <v>44316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v>-266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51"/>
        <v>42020</v>
      </c>
      <c r="W1103" s="79" t="str">
        <f t="shared" si="52"/>
        <v>Acima de 120 dias</v>
      </c>
      <c r="X1103" s="80" t="str">
        <f t="shared" si="53"/>
        <v>92020</v>
      </c>
    </row>
    <row r="1104" spans="1:24" x14ac:dyDescent="0.35">
      <c r="A1104" s="56">
        <v>44316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v>-54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51"/>
        <v>102020</v>
      </c>
      <c r="W1104" s="79" t="str">
        <f t="shared" si="52"/>
        <v>31 a 60 dias</v>
      </c>
      <c r="X1104" s="80" t="str">
        <f t="shared" si="53"/>
        <v>42021</v>
      </c>
    </row>
    <row r="1105" spans="1:24" x14ac:dyDescent="0.35">
      <c r="A1105" s="56">
        <v>44316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v>-266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51"/>
        <v>62020</v>
      </c>
      <c r="W1105" s="79" t="str">
        <f t="shared" si="52"/>
        <v>Acima de 120 dias</v>
      </c>
      <c r="X1105" s="80" t="str">
        <f t="shared" si="53"/>
        <v>92020</v>
      </c>
    </row>
    <row r="1106" spans="1:24" x14ac:dyDescent="0.35">
      <c r="A1106" s="56">
        <v>44316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v>-144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51"/>
        <v>82020</v>
      </c>
      <c r="W1106" s="79" t="str">
        <f t="shared" si="52"/>
        <v>Acima de 120 dias</v>
      </c>
      <c r="X1106" s="80" t="str">
        <f t="shared" si="53"/>
        <v>42021</v>
      </c>
    </row>
    <row r="1107" spans="1:24" x14ac:dyDescent="0.35">
      <c r="A1107" s="56">
        <v>44316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v>-82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51"/>
        <v>82020</v>
      </c>
      <c r="W1107" s="79" t="str">
        <f t="shared" si="52"/>
        <v>61 a 90 dias</v>
      </c>
      <c r="X1107" s="80" t="str">
        <f t="shared" si="53"/>
        <v>22021</v>
      </c>
    </row>
    <row r="1108" spans="1:24" x14ac:dyDescent="0.35">
      <c r="A1108" s="56">
        <v>44316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v>-144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51"/>
        <v>82020</v>
      </c>
      <c r="W1108" s="79" t="str">
        <f t="shared" si="52"/>
        <v>Acima de 120 dias</v>
      </c>
      <c r="X1108" s="80" t="str">
        <f t="shared" si="53"/>
        <v>122020</v>
      </c>
    </row>
    <row r="1109" spans="1:24" x14ac:dyDescent="0.35">
      <c r="A1109" s="56">
        <v>44316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v>-82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51"/>
        <v>82020</v>
      </c>
      <c r="W1109" s="79" t="str">
        <f t="shared" si="52"/>
        <v>61 a 90 dias</v>
      </c>
      <c r="X1109" s="80" t="str">
        <f t="shared" si="53"/>
        <v>22021</v>
      </c>
    </row>
    <row r="1110" spans="1:24" x14ac:dyDescent="0.35">
      <c r="A1110" s="56">
        <v>44316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v>-82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51"/>
        <v>82020</v>
      </c>
      <c r="W1110" s="79" t="str">
        <f t="shared" si="52"/>
        <v>61 a 90 dias</v>
      </c>
      <c r="X1110" s="80" t="str">
        <f t="shared" si="53"/>
        <v>22021</v>
      </c>
    </row>
    <row r="1111" spans="1:24" x14ac:dyDescent="0.35">
      <c r="A1111" s="56">
        <v>44316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v>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51"/>
        <v>92020</v>
      </c>
      <c r="W1111" s="79" t="str">
        <f t="shared" si="52"/>
        <v>1 a 30 dias</v>
      </c>
      <c r="X1111" s="80" t="str">
        <f t="shared" si="53"/>
        <v>52021</v>
      </c>
    </row>
    <row r="1112" spans="1:24" x14ac:dyDescent="0.35">
      <c r="A1112" s="56">
        <v>44316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v>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51"/>
        <v>102020</v>
      </c>
      <c r="W1112" s="79" t="str">
        <f t="shared" si="52"/>
        <v>1 a 30 dias</v>
      </c>
      <c r="X1112" s="80" t="str">
        <f t="shared" si="53"/>
        <v>52021</v>
      </c>
    </row>
    <row r="1113" spans="1:24" x14ac:dyDescent="0.35">
      <c r="A1113" s="56">
        <v>44316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v>-23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51"/>
        <v>102020</v>
      </c>
      <c r="W1113" s="79" t="str">
        <f t="shared" si="52"/>
        <v>1 a 30 dias</v>
      </c>
      <c r="X1113" s="80" t="str">
        <f t="shared" si="53"/>
        <v>42021</v>
      </c>
    </row>
    <row r="1114" spans="1:24" x14ac:dyDescent="0.35">
      <c r="A1114" s="56">
        <v>44316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v>-113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51"/>
        <v>102020</v>
      </c>
      <c r="W1114" s="79" t="str">
        <f t="shared" si="52"/>
        <v>91 a 120 dias</v>
      </c>
      <c r="X1114" s="80" t="str">
        <f t="shared" si="53"/>
        <v>12021</v>
      </c>
    </row>
    <row r="1115" spans="1:24" x14ac:dyDescent="0.35">
      <c r="A1115" s="56">
        <v>44316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v>-82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51"/>
        <v>102020</v>
      </c>
      <c r="W1115" s="79" t="str">
        <f t="shared" si="52"/>
        <v>61 a 90 dias</v>
      </c>
      <c r="X1115" s="80" t="str">
        <f t="shared" si="53"/>
        <v>42021</v>
      </c>
    </row>
    <row r="1116" spans="1:24" x14ac:dyDescent="0.35">
      <c r="A1116" s="56">
        <v>44316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v>-113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51"/>
        <v>102020</v>
      </c>
      <c r="W1116" s="79" t="str">
        <f t="shared" si="52"/>
        <v>91 a 120 dias</v>
      </c>
      <c r="X1116" s="80" t="str">
        <f t="shared" si="53"/>
        <v>12021</v>
      </c>
    </row>
    <row r="1117" spans="1:24" x14ac:dyDescent="0.35">
      <c r="A1117" s="56">
        <v>44316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v>-113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51"/>
        <v>102020</v>
      </c>
      <c r="W1117" s="79" t="str">
        <f t="shared" si="52"/>
        <v>91 a 120 dias</v>
      </c>
      <c r="X1117" s="80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Normal="100" workbookViewId="0">
      <selection activeCell="G4" sqref="G4"/>
    </sheetView>
  </sheetViews>
  <sheetFormatPr defaultRowHeight="14.5" x14ac:dyDescent="0.35"/>
  <cols>
    <col min="1" max="1" width="39.36328125" style="13" customWidth="1"/>
    <col min="2" max="2" width="10.6328125" style="13" bestFit="1" customWidth="1"/>
    <col min="3" max="3" width="13.90625" style="13" bestFit="1" customWidth="1"/>
    <col min="4" max="4" width="13.453125" style="13" bestFit="1" customWidth="1"/>
    <col min="5" max="5" width="11.54296875" style="13" bestFit="1" customWidth="1"/>
    <col min="6" max="6" width="13.453125" style="13" bestFit="1" customWidth="1"/>
    <col min="7" max="7" width="12.54296875" style="13" bestFit="1" customWidth="1"/>
    <col min="8" max="8" width="13.90625" style="13" bestFit="1" customWidth="1"/>
    <col min="9" max="9" width="12.453125" style="13" bestFit="1" customWidth="1"/>
    <col min="10" max="10" width="8.6328125" style="13"/>
    <col min="11" max="11" width="10.453125" style="13" bestFit="1" customWidth="1"/>
    <col min="12" max="12" width="10.6328125" style="13" bestFit="1" customWidth="1"/>
    <col min="13" max="13" width="13.90625" style="13" bestFit="1" customWidth="1"/>
    <col min="14" max="14" width="9.90625" style="13" bestFit="1" customWidth="1"/>
  </cols>
  <sheetData>
    <row r="2" spans="1:14" x14ac:dyDescent="0.35">
      <c r="A2" s="2" t="s">
        <v>72</v>
      </c>
      <c r="B2" s="15"/>
    </row>
    <row r="3" spans="1:14" ht="29" x14ac:dyDescent="0.35">
      <c r="A3" s="28" t="s">
        <v>73</v>
      </c>
      <c r="B3" s="28" t="s">
        <v>74</v>
      </c>
      <c r="C3" s="28" t="s">
        <v>75</v>
      </c>
      <c r="D3" s="29" t="s">
        <v>76</v>
      </c>
      <c r="E3" s="29" t="s">
        <v>77</v>
      </c>
      <c r="F3" s="30" t="s">
        <v>81</v>
      </c>
    </row>
    <row r="4" spans="1:14" x14ac:dyDescent="0.35">
      <c r="A4" s="31" t="s">
        <v>78</v>
      </c>
      <c r="B4" s="31">
        <v>1</v>
      </c>
      <c r="C4" s="32">
        <v>1260000</v>
      </c>
      <c r="D4" s="32">
        <f>SUM(B13:B25)</f>
        <v>1019649</v>
      </c>
      <c r="E4" s="32">
        <f>C4-D4</f>
        <v>240351</v>
      </c>
      <c r="F4" s="33">
        <f>SUM(D13:D25)</f>
        <v>989257486.67991197</v>
      </c>
      <c r="G4" s="12">
        <f>F4*10%</f>
        <v>98925748.667991206</v>
      </c>
    </row>
    <row r="5" spans="1:14" x14ac:dyDescent="0.35">
      <c r="A5" s="31" t="s">
        <v>79</v>
      </c>
      <c r="B5" s="31">
        <v>2</v>
      </c>
      <c r="C5" s="32">
        <v>238800</v>
      </c>
      <c r="D5" s="32">
        <f>SUM(G13:G25)</f>
        <v>187910</v>
      </c>
      <c r="E5" s="32">
        <f>C5-D5</f>
        <v>50890</v>
      </c>
      <c r="F5" s="33">
        <f>SUM(I13:I25)</f>
        <v>187234954.68177146</v>
      </c>
    </row>
    <row r="6" spans="1:14" x14ac:dyDescent="0.35">
      <c r="A6" s="31" t="s">
        <v>80</v>
      </c>
      <c r="B6" s="31">
        <v>3</v>
      </c>
      <c r="C6" s="32">
        <v>1200</v>
      </c>
      <c r="D6" s="32">
        <f>SUM(L13:L14)</f>
        <v>1200</v>
      </c>
      <c r="E6" s="32">
        <f>C6-D6</f>
        <v>0</v>
      </c>
      <c r="F6" s="33">
        <f>SUM(N13:N14)</f>
        <v>1200000</v>
      </c>
    </row>
    <row r="7" spans="1:14" x14ac:dyDescent="0.35">
      <c r="A7" s="26"/>
      <c r="B7" s="15"/>
    </row>
    <row r="10" spans="1:14" ht="15" thickBot="1" x14ac:dyDescent="0.4"/>
    <row r="11" spans="1:14" ht="15" thickBot="1" x14ac:dyDescent="0.4">
      <c r="A11" s="107" t="s">
        <v>89</v>
      </c>
      <c r="B11" s="108"/>
      <c r="C11" s="108"/>
      <c r="D11" s="109"/>
      <c r="E11" s="1"/>
      <c r="F11" s="107" t="s">
        <v>87</v>
      </c>
      <c r="G11" s="108"/>
      <c r="H11" s="108"/>
      <c r="I11" s="109"/>
      <c r="J11" s="1"/>
      <c r="K11" s="107" t="s">
        <v>88</v>
      </c>
      <c r="L11" s="108"/>
      <c r="M11" s="108"/>
      <c r="N11" s="109"/>
    </row>
    <row r="12" spans="1:14" ht="15" thickBot="1" x14ac:dyDescent="0.4">
      <c r="A12" s="22" t="s">
        <v>86</v>
      </c>
      <c r="B12" s="23" t="s">
        <v>82</v>
      </c>
      <c r="C12" s="24" t="s">
        <v>83</v>
      </c>
      <c r="D12" s="25" t="s">
        <v>84</v>
      </c>
      <c r="E12" s="1"/>
      <c r="F12" s="22" t="s">
        <v>86</v>
      </c>
      <c r="G12" s="23" t="s">
        <v>82</v>
      </c>
      <c r="H12" s="24" t="s">
        <v>83</v>
      </c>
      <c r="I12" s="25" t="s">
        <v>84</v>
      </c>
      <c r="J12" s="1"/>
      <c r="K12" s="22" t="s">
        <v>86</v>
      </c>
      <c r="L12" s="23" t="s">
        <v>82</v>
      </c>
      <c r="M12" s="24" t="s">
        <v>83</v>
      </c>
      <c r="N12" s="25" t="s">
        <v>84</v>
      </c>
    </row>
    <row r="13" spans="1:14" x14ac:dyDescent="0.35">
      <c r="A13" s="17">
        <v>43790</v>
      </c>
      <c r="B13" s="18">
        <v>45191</v>
      </c>
      <c r="C13" s="19">
        <v>1000</v>
      </c>
      <c r="D13" s="20">
        <f t="shared" ref="D13:D22" si="0">B13*C13</f>
        <v>45191000</v>
      </c>
      <c r="E13" s="1"/>
      <c r="F13" s="17">
        <v>43790</v>
      </c>
      <c r="G13" s="18">
        <v>8308</v>
      </c>
      <c r="H13" s="19">
        <v>1000</v>
      </c>
      <c r="I13" s="20">
        <f t="shared" ref="I13:I22" si="1">G13*H13</f>
        <v>8308000</v>
      </c>
      <c r="J13" s="1"/>
      <c r="K13" s="17">
        <v>43790</v>
      </c>
      <c r="L13" s="18">
        <v>300</v>
      </c>
      <c r="M13" s="19">
        <v>1000</v>
      </c>
      <c r="N13" s="20">
        <f>L13*M13</f>
        <v>300000</v>
      </c>
    </row>
    <row r="14" spans="1:14" x14ac:dyDescent="0.35">
      <c r="A14" s="17">
        <v>43811</v>
      </c>
      <c r="B14" s="18">
        <v>110408</v>
      </c>
      <c r="C14" s="19">
        <v>1004.034326</v>
      </c>
      <c r="D14" s="20">
        <f t="shared" si="0"/>
        <v>110853421.865008</v>
      </c>
      <c r="E14" s="1"/>
      <c r="F14" s="17">
        <v>43811</v>
      </c>
      <c r="G14" s="18">
        <v>20044</v>
      </c>
      <c r="H14" s="19">
        <v>1008.557111</v>
      </c>
      <c r="I14" s="20">
        <f t="shared" si="1"/>
        <v>20215518.732884001</v>
      </c>
      <c r="J14" s="1"/>
      <c r="K14" s="17">
        <v>43811</v>
      </c>
      <c r="L14" s="18">
        <v>900</v>
      </c>
      <c r="M14" s="19">
        <v>1000</v>
      </c>
      <c r="N14" s="20">
        <f>L14*M14</f>
        <v>900000</v>
      </c>
    </row>
    <row r="15" spans="1:14" x14ac:dyDescent="0.35">
      <c r="A15" s="17">
        <v>43837</v>
      </c>
      <c r="B15" s="1">
        <v>0</v>
      </c>
      <c r="C15" s="19">
        <v>0</v>
      </c>
      <c r="D15" s="20">
        <f t="shared" si="0"/>
        <v>0</v>
      </c>
      <c r="E15" s="1"/>
      <c r="F15" s="17">
        <v>43837</v>
      </c>
      <c r="G15" s="18">
        <v>11000</v>
      </c>
      <c r="H15" s="19">
        <v>1017.476053</v>
      </c>
      <c r="I15" s="20">
        <f t="shared" si="1"/>
        <v>11192236.583000001</v>
      </c>
      <c r="J15" s="1"/>
      <c r="K15" s="110" t="s">
        <v>85</v>
      </c>
      <c r="L15" s="110"/>
      <c r="M15" s="110"/>
      <c r="N15" s="110"/>
    </row>
    <row r="16" spans="1:14" x14ac:dyDescent="0.35">
      <c r="A16" s="17">
        <v>43840</v>
      </c>
      <c r="B16" s="18">
        <v>82301</v>
      </c>
      <c r="C16" s="19">
        <v>1008.82355</v>
      </c>
      <c r="D16" s="20">
        <f t="shared" si="0"/>
        <v>83027186.988549992</v>
      </c>
      <c r="E16" s="1"/>
      <c r="F16" s="17">
        <v>43840</v>
      </c>
      <c r="G16" s="18">
        <v>4536</v>
      </c>
      <c r="H16" s="19">
        <v>1019.153496</v>
      </c>
      <c r="I16" s="20">
        <f t="shared" si="1"/>
        <v>4622880.2578560002</v>
      </c>
      <c r="J16" s="1"/>
      <c r="K16" s="21"/>
      <c r="L16" s="1"/>
      <c r="M16" s="1"/>
      <c r="N16" s="1"/>
    </row>
    <row r="17" spans="1:14" x14ac:dyDescent="0.35">
      <c r="A17" s="17">
        <v>43872</v>
      </c>
      <c r="B17" s="18">
        <v>79399</v>
      </c>
      <c r="C17" s="19">
        <v>1014.355942</v>
      </c>
      <c r="D17" s="20">
        <f t="shared" si="0"/>
        <v>80538847.438858002</v>
      </c>
      <c r="E17" s="1"/>
      <c r="F17" s="17">
        <v>43872</v>
      </c>
      <c r="G17" s="18">
        <v>14872</v>
      </c>
      <c r="H17" s="19">
        <v>1031.5198800000001</v>
      </c>
      <c r="I17" s="20">
        <f t="shared" si="1"/>
        <v>15340763.65536</v>
      </c>
      <c r="J17" s="1"/>
      <c r="K17" s="1"/>
      <c r="L17" s="1"/>
      <c r="M17" s="1"/>
      <c r="N17" s="1"/>
    </row>
    <row r="18" spans="1:14" x14ac:dyDescent="0.35">
      <c r="A18" s="17">
        <v>43902</v>
      </c>
      <c r="B18" s="18">
        <v>42883</v>
      </c>
      <c r="C18" s="19">
        <v>1019.235308</v>
      </c>
      <c r="D18" s="20">
        <f t="shared" si="0"/>
        <v>43707867.712963998</v>
      </c>
      <c r="E18" s="1"/>
      <c r="F18" s="17">
        <v>43902</v>
      </c>
      <c r="G18" s="18">
        <v>7985</v>
      </c>
      <c r="H18" s="19">
        <v>1042.7117450000001</v>
      </c>
      <c r="I18" s="20">
        <f t="shared" si="1"/>
        <v>8326053.2838250007</v>
      </c>
      <c r="J18" s="1"/>
      <c r="K18" s="1"/>
      <c r="L18" s="1"/>
      <c r="M18" s="1"/>
      <c r="N18" s="1"/>
    </row>
    <row r="19" spans="1:14" x14ac:dyDescent="0.35">
      <c r="A19" s="17">
        <v>43935</v>
      </c>
      <c r="B19" s="18">
        <v>22014</v>
      </c>
      <c r="C19" s="19">
        <v>1024.316699</v>
      </c>
      <c r="D19" s="20">
        <f t="shared" si="0"/>
        <v>22549307.811786</v>
      </c>
      <c r="E19" s="1"/>
      <c r="F19" s="17">
        <v>43935</v>
      </c>
      <c r="G19" s="18">
        <v>4072</v>
      </c>
      <c r="H19" s="19">
        <v>1054.8407460000001</v>
      </c>
      <c r="I19" s="20">
        <f t="shared" si="1"/>
        <v>4295311.5177120008</v>
      </c>
      <c r="J19" s="1"/>
      <c r="K19" s="1"/>
      <c r="L19" s="1"/>
      <c r="M19" s="1"/>
      <c r="N19" s="1"/>
    </row>
    <row r="20" spans="1:14" x14ac:dyDescent="0.35">
      <c r="A20" s="17">
        <v>43977</v>
      </c>
      <c r="B20" s="18">
        <v>17815</v>
      </c>
      <c r="C20" s="19">
        <v>1030.3475073499999</v>
      </c>
      <c r="D20" s="20">
        <f t="shared" si="0"/>
        <v>18355640.84344025</v>
      </c>
      <c r="E20" s="1"/>
      <c r="F20" s="17">
        <v>43977</v>
      </c>
      <c r="G20" s="18">
        <v>3268</v>
      </c>
      <c r="H20" s="19">
        <v>1069.9557609999999</v>
      </c>
      <c r="I20" s="20">
        <f t="shared" si="1"/>
        <v>3496615.4269479997</v>
      </c>
      <c r="J20" s="1"/>
      <c r="K20" s="1"/>
      <c r="L20" s="1"/>
      <c r="M20" s="1"/>
      <c r="N20" s="1"/>
    </row>
    <row r="21" spans="1:14" x14ac:dyDescent="0.35">
      <c r="A21" s="17">
        <v>44000</v>
      </c>
      <c r="B21" s="18">
        <v>33599</v>
      </c>
      <c r="C21" s="19">
        <v>1033.78770635</v>
      </c>
      <c r="D21" s="20">
        <f t="shared" si="0"/>
        <v>34734233.14565365</v>
      </c>
      <c r="E21" s="1"/>
      <c r="F21" s="17">
        <v>44000</v>
      </c>
      <c r="G21" s="18">
        <v>6136</v>
      </c>
      <c r="H21" s="19">
        <v>1078.4057929999999</v>
      </c>
      <c r="I21" s="20">
        <f t="shared" si="1"/>
        <v>6617097.9458479993</v>
      </c>
      <c r="J21" s="1"/>
      <c r="K21" s="1"/>
      <c r="L21" s="1"/>
      <c r="M21" s="1"/>
      <c r="N21" s="1"/>
    </row>
    <row r="22" spans="1:14" x14ac:dyDescent="0.35">
      <c r="A22" s="17">
        <v>44039</v>
      </c>
      <c r="B22" s="18">
        <v>62790</v>
      </c>
      <c r="C22" s="19">
        <v>1038.8347921</v>
      </c>
      <c r="D22" s="20">
        <f t="shared" si="0"/>
        <v>65228436.595959</v>
      </c>
      <c r="E22" s="1"/>
      <c r="F22" s="17">
        <v>44039</v>
      </c>
      <c r="G22" s="18">
        <v>11378</v>
      </c>
      <c r="H22" s="19">
        <v>1091.992397</v>
      </c>
      <c r="I22" s="20">
        <f t="shared" si="1"/>
        <v>12424689.493066</v>
      </c>
      <c r="J22" s="1"/>
      <c r="K22" s="1"/>
      <c r="L22" s="1"/>
      <c r="M22" s="1"/>
      <c r="N22" s="1"/>
    </row>
    <row r="23" spans="1:14" x14ac:dyDescent="0.35">
      <c r="A23" s="17">
        <v>44071</v>
      </c>
      <c r="B23" s="18">
        <v>264867</v>
      </c>
      <c r="C23" s="19">
        <v>968.04406328000005</v>
      </c>
      <c r="D23" s="20">
        <v>256402926.90878376</v>
      </c>
      <c r="E23" s="1"/>
      <c r="F23" s="17">
        <v>44071</v>
      </c>
      <c r="G23" s="18">
        <v>50586</v>
      </c>
      <c r="H23" s="19">
        <v>965.47488111999996</v>
      </c>
      <c r="I23" s="20">
        <v>48839512.336336315</v>
      </c>
      <c r="J23" s="1"/>
      <c r="K23" s="1"/>
      <c r="L23" s="1"/>
      <c r="M23" s="1"/>
      <c r="N23" s="1"/>
    </row>
    <row r="24" spans="1:14" x14ac:dyDescent="0.35">
      <c r="A24" s="17">
        <v>44098</v>
      </c>
      <c r="B24" s="18">
        <v>109965</v>
      </c>
      <c r="C24" s="19">
        <v>921.84210943000005</v>
      </c>
      <c r="D24" s="20">
        <v>101370367.56346996</v>
      </c>
      <c r="E24" s="1"/>
      <c r="F24" s="17">
        <v>44098</v>
      </c>
      <c r="G24" s="18">
        <v>20393</v>
      </c>
      <c r="H24" s="19">
        <v>946.83743686000003</v>
      </c>
      <c r="I24" s="20">
        <v>19308855.849885982</v>
      </c>
      <c r="J24" s="1"/>
      <c r="K24" s="1"/>
      <c r="L24" s="1"/>
      <c r="M24" s="1"/>
      <c r="N24" s="1"/>
    </row>
    <row r="25" spans="1:14" x14ac:dyDescent="0.35">
      <c r="A25" s="17">
        <v>44133</v>
      </c>
      <c r="B25" s="18">
        <v>148417</v>
      </c>
      <c r="C25" s="19">
        <v>857.70666301999995</v>
      </c>
      <c r="D25" s="20">
        <v>127298249.80543934</v>
      </c>
      <c r="E25" s="1"/>
      <c r="F25" s="17">
        <v>44133</v>
      </c>
      <c r="G25" s="18">
        <v>25332</v>
      </c>
      <c r="H25" s="19">
        <v>957.18536234999999</v>
      </c>
      <c r="I25" s="20">
        <v>24247419.599050201</v>
      </c>
      <c r="J25" s="1"/>
      <c r="K25" s="1"/>
      <c r="L25" s="1"/>
      <c r="M25" s="1"/>
      <c r="N25" s="1"/>
    </row>
    <row r="26" spans="1:14" x14ac:dyDescent="0.35">
      <c r="A26" s="17">
        <v>44000</v>
      </c>
      <c r="B26" s="18">
        <v>33599</v>
      </c>
      <c r="C26" s="19">
        <v>1033.78770635</v>
      </c>
      <c r="D26" s="20">
        <f>B26*C26</f>
        <v>34734233.14565365</v>
      </c>
      <c r="E26" s="1"/>
      <c r="F26" s="17">
        <v>44000</v>
      </c>
      <c r="G26" s="18">
        <v>6136</v>
      </c>
      <c r="H26" s="19">
        <v>1078.4057929999999</v>
      </c>
      <c r="I26" s="20">
        <f>G26*H26</f>
        <v>6617097.9458479993</v>
      </c>
      <c r="J26" s="1"/>
      <c r="K26" s="1"/>
      <c r="L26" s="1"/>
      <c r="M26" s="1"/>
      <c r="N26" s="1"/>
    </row>
    <row r="27" spans="1:14" x14ac:dyDescent="0.35">
      <c r="A27" s="17">
        <v>44039</v>
      </c>
      <c r="B27" s="18">
        <v>62790</v>
      </c>
      <c r="C27" s="19">
        <v>1038.8347921</v>
      </c>
      <c r="D27" s="20">
        <f>B27*C27</f>
        <v>65228436.595959</v>
      </c>
      <c r="E27" s="1"/>
      <c r="F27" s="17">
        <v>44039</v>
      </c>
      <c r="G27" s="18">
        <v>11378</v>
      </c>
      <c r="H27" s="19">
        <v>1091.992397</v>
      </c>
      <c r="I27" s="20">
        <f>G27*H27</f>
        <v>12424689.493066</v>
      </c>
      <c r="J27" s="1"/>
      <c r="K27" s="1"/>
      <c r="L27" s="1"/>
      <c r="M27" s="1"/>
      <c r="N27" s="1"/>
    </row>
    <row r="28" spans="1:14" x14ac:dyDescent="0.35">
      <c r="A28" s="17">
        <v>44071</v>
      </c>
      <c r="B28" s="18">
        <v>264867</v>
      </c>
      <c r="C28" s="19">
        <v>968.04406328000005</v>
      </c>
      <c r="D28" s="20">
        <v>256402926.90878376</v>
      </c>
      <c r="E28" s="1"/>
      <c r="F28" s="17">
        <v>44071</v>
      </c>
      <c r="G28" s="18">
        <v>50586</v>
      </c>
      <c r="H28" s="19">
        <v>965.47488111999996</v>
      </c>
      <c r="I28" s="20">
        <v>48839512.336336315</v>
      </c>
      <c r="J28" s="1"/>
      <c r="K28" s="1"/>
      <c r="L28" s="1"/>
      <c r="M28" s="1"/>
      <c r="N28" s="1"/>
    </row>
    <row r="29" spans="1:14" x14ac:dyDescent="0.35">
      <c r="A29" s="17">
        <v>44098</v>
      </c>
      <c r="B29" s="18">
        <v>109965</v>
      </c>
      <c r="C29" s="19">
        <v>921.84210943000005</v>
      </c>
      <c r="D29" s="20">
        <v>101370367.56346996</v>
      </c>
      <c r="E29" s="1"/>
      <c r="F29" s="17">
        <v>44098</v>
      </c>
      <c r="G29" s="18">
        <v>20393</v>
      </c>
      <c r="H29" s="19">
        <v>946.83743686000003</v>
      </c>
      <c r="I29" s="20">
        <v>19308855.849885982</v>
      </c>
      <c r="J29" s="1"/>
      <c r="K29" s="1"/>
      <c r="L29" s="1"/>
      <c r="M29" s="1"/>
      <c r="N29" s="1"/>
    </row>
    <row r="30" spans="1:14" x14ac:dyDescent="0.35">
      <c r="A30" s="17">
        <v>44133</v>
      </c>
      <c r="B30" s="18">
        <v>148417</v>
      </c>
      <c r="C30" s="19">
        <v>857.70666301999995</v>
      </c>
      <c r="D30" s="20">
        <v>127298249.80543934</v>
      </c>
      <c r="E30" s="1"/>
      <c r="F30" s="17">
        <v>44133</v>
      </c>
      <c r="G30" s="18">
        <v>25332</v>
      </c>
      <c r="H30" s="19">
        <v>957.18536234999999</v>
      </c>
      <c r="I30" s="20">
        <v>24247419.599050201</v>
      </c>
      <c r="J30" s="1"/>
      <c r="K30" s="1"/>
      <c r="L30" s="1"/>
      <c r="M30" s="1"/>
      <c r="N30" s="1"/>
    </row>
    <row r="31" spans="1:14" x14ac:dyDescent="0.35">
      <c r="A31" s="17"/>
      <c r="B31" s="18"/>
      <c r="C31" s="19"/>
      <c r="D31" s="20"/>
      <c r="E31" s="1"/>
      <c r="F31" s="17"/>
      <c r="G31" s="18"/>
      <c r="H31" s="19"/>
      <c r="I31" s="20"/>
      <c r="J31" s="1"/>
      <c r="K31" s="1"/>
      <c r="L31" s="1"/>
      <c r="M31" s="1"/>
      <c r="N31" s="1"/>
    </row>
    <row r="32" spans="1:14" x14ac:dyDescent="0.35">
      <c r="A32" s="17"/>
      <c r="B32" s="18"/>
      <c r="C32" s="19"/>
      <c r="D32" s="20"/>
      <c r="E32" s="1"/>
      <c r="F32" s="17"/>
      <c r="G32" s="18"/>
      <c r="H32" s="19"/>
      <c r="I32" s="20"/>
      <c r="J32" s="1"/>
      <c r="K32" s="1"/>
      <c r="L32" s="1"/>
      <c r="M32" s="1"/>
      <c r="N32" s="1"/>
    </row>
    <row r="33" spans="1:14" x14ac:dyDescent="0.35">
      <c r="A33"/>
    </row>
    <row r="34" spans="1:14" x14ac:dyDescent="0.35">
      <c r="A34"/>
    </row>
    <row r="35" spans="1:14" x14ac:dyDescent="0.35">
      <c r="A35"/>
    </row>
    <row r="36" spans="1:14" x14ac:dyDescent="0.35">
      <c r="J36" s="1"/>
      <c r="K36" s="1"/>
      <c r="L36" s="1"/>
      <c r="M36" s="1"/>
      <c r="N36" s="1"/>
    </row>
    <row r="37" spans="1:14" x14ac:dyDescent="0.35">
      <c r="J37" s="1"/>
      <c r="K37" s="1"/>
      <c r="L37" s="1"/>
      <c r="M37" s="1"/>
      <c r="N37" s="1"/>
    </row>
    <row r="38" spans="1:14" x14ac:dyDescent="0.35">
      <c r="J38" s="1"/>
      <c r="K38" s="1"/>
      <c r="L38" s="1"/>
      <c r="M38" s="1"/>
      <c r="N38" s="1"/>
    </row>
    <row r="39" spans="1:14" x14ac:dyDescent="0.35">
      <c r="J39" s="1"/>
      <c r="K39" s="1"/>
      <c r="L39" s="1"/>
      <c r="M39" s="1"/>
      <c r="N39" s="1"/>
    </row>
    <row r="40" spans="1:14" x14ac:dyDescent="0.35">
      <c r="J40" s="1"/>
      <c r="K40" s="1"/>
      <c r="L40" s="1"/>
      <c r="M40" s="1"/>
      <c r="N40" s="1"/>
    </row>
    <row r="41" spans="1:14" x14ac:dyDescent="0.35">
      <c r="A41" s="17"/>
      <c r="B41" s="18"/>
      <c r="C41" s="19"/>
      <c r="D41" s="20"/>
      <c r="E41" s="1"/>
      <c r="F41" s="17"/>
      <c r="G41" s="18"/>
      <c r="H41" s="19"/>
      <c r="I41" s="20"/>
      <c r="J41" s="1"/>
      <c r="K41" s="1"/>
      <c r="L41" s="1"/>
      <c r="M41" s="1"/>
      <c r="N41" s="1"/>
    </row>
    <row r="42" spans="1:14" x14ac:dyDescent="0.35">
      <c r="A42" s="17"/>
      <c r="B42" s="18"/>
      <c r="C42" s="19"/>
      <c r="D42" s="20"/>
      <c r="E42" s="1"/>
      <c r="F42" s="17"/>
      <c r="G42" s="18"/>
      <c r="H42" s="19"/>
      <c r="I42" s="20"/>
      <c r="J42" s="1"/>
      <c r="K42" s="1"/>
      <c r="L42" s="1"/>
      <c r="M42" s="1"/>
      <c r="N42" s="1"/>
    </row>
    <row r="43" spans="1:14" x14ac:dyDescent="0.35">
      <c r="A43" s="17"/>
      <c r="B43" s="18"/>
      <c r="C43" s="19"/>
      <c r="D43" s="20"/>
      <c r="E43" s="1"/>
      <c r="F43" s="17"/>
      <c r="G43" s="18"/>
      <c r="H43" s="19"/>
      <c r="I43" s="20"/>
      <c r="J43" s="1"/>
      <c r="K43" s="1"/>
      <c r="L43" s="1"/>
      <c r="M43" s="1"/>
      <c r="N43" s="1"/>
    </row>
    <row r="44" spans="1:14" x14ac:dyDescent="0.35">
      <c r="A44" s="17"/>
      <c r="B44" s="18"/>
      <c r="C44" s="19"/>
      <c r="D44" s="20"/>
      <c r="E44" s="1"/>
      <c r="F44" s="17"/>
      <c r="G44" s="18"/>
      <c r="H44" s="19"/>
      <c r="I44" s="20"/>
      <c r="J44" s="1"/>
      <c r="K44" s="1"/>
      <c r="L44" s="1"/>
      <c r="M44" s="1"/>
      <c r="N44" s="1"/>
    </row>
    <row r="45" spans="1:14" x14ac:dyDescent="0.35">
      <c r="A45" s="17"/>
      <c r="B45" s="18"/>
      <c r="C45" s="19"/>
      <c r="D45" s="20"/>
      <c r="E45" s="1"/>
      <c r="F45" s="17"/>
      <c r="G45" s="18"/>
      <c r="H45" s="19"/>
      <c r="I45" s="20"/>
      <c r="J45" s="1"/>
      <c r="K45" s="1"/>
      <c r="L45" s="1"/>
      <c r="M45" s="1"/>
      <c r="N45" s="1"/>
    </row>
    <row r="46" spans="1:14" x14ac:dyDescent="0.35">
      <c r="A46" s="17"/>
      <c r="B46" s="18"/>
      <c r="C46" s="19"/>
      <c r="D46" s="20"/>
      <c r="E46" s="1"/>
      <c r="F46" s="17"/>
      <c r="G46" s="18"/>
      <c r="H46" s="19"/>
      <c r="I46" s="20"/>
      <c r="J46" s="1"/>
      <c r="K46" s="1"/>
      <c r="L46" s="1"/>
      <c r="M46" s="1"/>
      <c r="N46" s="1"/>
    </row>
    <row r="47" spans="1:14" x14ac:dyDescent="0.35">
      <c r="A47" s="17"/>
      <c r="B47" s="18"/>
      <c r="C47" s="19"/>
      <c r="D47" s="20"/>
      <c r="E47" s="1"/>
      <c r="F47" s="17"/>
      <c r="G47" s="18"/>
      <c r="H47" s="19"/>
      <c r="I47" s="20"/>
      <c r="J47" s="1"/>
      <c r="K47" s="1"/>
      <c r="L47" s="1"/>
      <c r="M47" s="1"/>
      <c r="N47" s="1"/>
    </row>
    <row r="48" spans="1:14" x14ac:dyDescent="0.35">
      <c r="A48"/>
    </row>
    <row r="49" spans="1:1" x14ac:dyDescent="0.35">
      <c r="A49"/>
    </row>
    <row r="50" spans="1:1" x14ac:dyDescent="0.35">
      <c r="A50"/>
    </row>
    <row r="51" spans="1:1" x14ac:dyDescent="0.35">
      <c r="A51"/>
    </row>
    <row r="52" spans="1:1" x14ac:dyDescent="0.35">
      <c r="A52"/>
    </row>
    <row r="53" spans="1:1" x14ac:dyDescent="0.35">
      <c r="A53"/>
    </row>
    <row r="54" spans="1:1" x14ac:dyDescent="0.35">
      <c r="A54"/>
    </row>
    <row r="61" spans="1:1" x14ac:dyDescent="0.35">
      <c r="A61"/>
    </row>
    <row r="62" spans="1:1" x14ac:dyDescent="0.35">
      <c r="A62"/>
    </row>
    <row r="63" spans="1:1" x14ac:dyDescent="0.35">
      <c r="A63"/>
    </row>
    <row r="64" spans="1:1" x14ac:dyDescent="0.35">
      <c r="A64"/>
    </row>
    <row r="68" spans="1:1" x14ac:dyDescent="0.35">
      <c r="A68"/>
    </row>
    <row r="69" spans="1:1" x14ac:dyDescent="0.35">
      <c r="A69"/>
    </row>
    <row r="70" spans="1:1" x14ac:dyDescent="0.35">
      <c r="A70"/>
    </row>
    <row r="71" spans="1:1" x14ac:dyDescent="0.35">
      <c r="A71"/>
    </row>
    <row r="72" spans="1:1" x14ac:dyDescent="0.35">
      <c r="A72"/>
    </row>
    <row r="73" spans="1:1" x14ac:dyDescent="0.35">
      <c r="A73"/>
    </row>
    <row r="74" spans="1:1" x14ac:dyDescent="0.35">
      <c r="A74"/>
    </row>
    <row r="75" spans="1:1" x14ac:dyDescent="0.35">
      <c r="A75"/>
    </row>
    <row r="76" spans="1:1" x14ac:dyDescent="0.35">
      <c r="A76"/>
    </row>
    <row r="77" spans="1:1" x14ac:dyDescent="0.35">
      <c r="A77"/>
    </row>
    <row r="78" spans="1:1" x14ac:dyDescent="0.35">
      <c r="A78"/>
    </row>
    <row r="79" spans="1:1" x14ac:dyDescent="0.35">
      <c r="A79"/>
    </row>
    <row r="80" spans="1:1" x14ac:dyDescent="0.35">
      <c r="A80"/>
    </row>
    <row r="81" spans="1:1" x14ac:dyDescent="0.35">
      <c r="A81"/>
    </row>
    <row r="82" spans="1:1" x14ac:dyDescent="0.35">
      <c r="A82"/>
    </row>
    <row r="83" spans="1:1" x14ac:dyDescent="0.35">
      <c r="A83"/>
    </row>
    <row r="84" spans="1:1" x14ac:dyDescent="0.35">
      <c r="A84"/>
    </row>
    <row r="85" spans="1:1" x14ac:dyDescent="0.35">
      <c r="A85"/>
    </row>
    <row r="86" spans="1:1" x14ac:dyDescent="0.35">
      <c r="A86"/>
    </row>
    <row r="87" spans="1:1" x14ac:dyDescent="0.35">
      <c r="A87"/>
    </row>
    <row r="88" spans="1:1" x14ac:dyDescent="0.35">
      <c r="A88"/>
    </row>
    <row r="89" spans="1:1" x14ac:dyDescent="0.35">
      <c r="A89"/>
    </row>
    <row r="90" spans="1:1" x14ac:dyDescent="0.35">
      <c r="A90"/>
    </row>
    <row r="91" spans="1:1" x14ac:dyDescent="0.35">
      <c r="A91"/>
    </row>
    <row r="92" spans="1:1" x14ac:dyDescent="0.35">
      <c r="A92"/>
    </row>
    <row r="93" spans="1:1" x14ac:dyDescent="0.35">
      <c r="A93"/>
    </row>
    <row r="94" spans="1:1" x14ac:dyDescent="0.35">
      <c r="A94"/>
    </row>
    <row r="95" spans="1:1" x14ac:dyDescent="0.35">
      <c r="A95"/>
    </row>
    <row r="96" spans="1:1" x14ac:dyDescent="0.35">
      <c r="A96"/>
    </row>
    <row r="97" spans="1:1" x14ac:dyDescent="0.35">
      <c r="A97"/>
    </row>
    <row r="98" spans="1:1" x14ac:dyDescent="0.35">
      <c r="A98"/>
    </row>
    <row r="99" spans="1:1" x14ac:dyDescent="0.35">
      <c r="A99"/>
    </row>
    <row r="100" spans="1:1" x14ac:dyDescent="0.35">
      <c r="A100"/>
    </row>
    <row r="101" spans="1:1" x14ac:dyDescent="0.35">
      <c r="A101"/>
    </row>
    <row r="102" spans="1:1" x14ac:dyDescent="0.35">
      <c r="A102"/>
    </row>
    <row r="103" spans="1:1" x14ac:dyDescent="0.35">
      <c r="A103"/>
    </row>
    <row r="104" spans="1:1" x14ac:dyDescent="0.35">
      <c r="A104"/>
    </row>
    <row r="105" spans="1:1" x14ac:dyDescent="0.35">
      <c r="A105"/>
    </row>
    <row r="106" spans="1:1" x14ac:dyDescent="0.35">
      <c r="A106"/>
    </row>
    <row r="107" spans="1:1" x14ac:dyDescent="0.35">
      <c r="A107"/>
    </row>
    <row r="108" spans="1:1" x14ac:dyDescent="0.35">
      <c r="A108"/>
    </row>
    <row r="109" spans="1:1" x14ac:dyDescent="0.35">
      <c r="A109"/>
    </row>
    <row r="110" spans="1:1" x14ac:dyDescent="0.35">
      <c r="A110"/>
    </row>
    <row r="111" spans="1:1" x14ac:dyDescent="0.35">
      <c r="A111"/>
    </row>
    <row r="112" spans="1:1" x14ac:dyDescent="0.35">
      <c r="A112"/>
    </row>
    <row r="113" spans="1:1" x14ac:dyDescent="0.35">
      <c r="A113"/>
    </row>
    <row r="114" spans="1:1" x14ac:dyDescent="0.35">
      <c r="A114"/>
    </row>
    <row r="115" spans="1:1" x14ac:dyDescent="0.35">
      <c r="A115"/>
    </row>
    <row r="116" spans="1:1" x14ac:dyDescent="0.35">
      <c r="A116"/>
    </row>
    <row r="117" spans="1:1" x14ac:dyDescent="0.35">
      <c r="A117"/>
    </row>
    <row r="121" spans="1:1" x14ac:dyDescent="0.35">
      <c r="A121"/>
    </row>
    <row r="122" spans="1:1" x14ac:dyDescent="0.35">
      <c r="A122"/>
    </row>
    <row r="123" spans="1:1" x14ac:dyDescent="0.35">
      <c r="A123"/>
    </row>
    <row r="124" spans="1:1" x14ac:dyDescent="0.35">
      <c r="A124"/>
    </row>
    <row r="125" spans="1:1" x14ac:dyDescent="0.35">
      <c r="A125"/>
    </row>
    <row r="126" spans="1:1" x14ac:dyDescent="0.35">
      <c r="A126"/>
    </row>
    <row r="127" spans="1:1" x14ac:dyDescent="0.35">
      <c r="A127"/>
    </row>
    <row r="128" spans="1:1" x14ac:dyDescent="0.35">
      <c r="A128"/>
    </row>
    <row r="129" spans="1:1" x14ac:dyDescent="0.35">
      <c r="A129"/>
    </row>
    <row r="130" spans="1:1" x14ac:dyDescent="0.35">
      <c r="A130"/>
    </row>
    <row r="131" spans="1:1" x14ac:dyDescent="0.35">
      <c r="A131"/>
    </row>
    <row r="132" spans="1:1" x14ac:dyDescent="0.35">
      <c r="A132"/>
    </row>
    <row r="133" spans="1:1" x14ac:dyDescent="0.35">
      <c r="A133"/>
    </row>
    <row r="134" spans="1:1" x14ac:dyDescent="0.35">
      <c r="A134"/>
    </row>
    <row r="135" spans="1:1" x14ac:dyDescent="0.35">
      <c r="A135"/>
    </row>
    <row r="136" spans="1:1" x14ac:dyDescent="0.35">
      <c r="A136"/>
    </row>
    <row r="137" spans="1:1" x14ac:dyDescent="0.35">
      <c r="A137"/>
    </row>
    <row r="138" spans="1:1" x14ac:dyDescent="0.35">
      <c r="A138"/>
    </row>
    <row r="160" spans="1:1" x14ac:dyDescent="0.35">
      <c r="A160"/>
    </row>
    <row r="161" spans="1:1" x14ac:dyDescent="0.35">
      <c r="A161"/>
    </row>
    <row r="162" spans="1:1" x14ac:dyDescent="0.35">
      <c r="A162"/>
    </row>
    <row r="163" spans="1:1" x14ac:dyDescent="0.35">
      <c r="A163"/>
    </row>
    <row r="164" spans="1:1" x14ac:dyDescent="0.35">
      <c r="A164"/>
    </row>
    <row r="165" spans="1:1" x14ac:dyDescent="0.35">
      <c r="A165"/>
    </row>
    <row r="166" spans="1:1" x14ac:dyDescent="0.35">
      <c r="A166"/>
    </row>
    <row r="167" spans="1:1" x14ac:dyDescent="0.35">
      <c r="A167"/>
    </row>
    <row r="168" spans="1:1" x14ac:dyDescent="0.35">
      <c r="A168"/>
    </row>
    <row r="169" spans="1:1" x14ac:dyDescent="0.35">
      <c r="A169"/>
    </row>
    <row r="170" spans="1:1" x14ac:dyDescent="0.35">
      <c r="A170"/>
    </row>
    <row r="171" spans="1:1" x14ac:dyDescent="0.35">
      <c r="A171"/>
    </row>
    <row r="212" spans="1:1" x14ac:dyDescent="0.35">
      <c r="A212" s="6"/>
    </row>
    <row r="213" spans="1:1" x14ac:dyDescent="0.35">
      <c r="A213" s="6"/>
    </row>
    <row r="214" spans="1:1" x14ac:dyDescent="0.35">
      <c r="A214" s="6"/>
    </row>
    <row r="215" spans="1:1" x14ac:dyDescent="0.35">
      <c r="A215" s="6"/>
    </row>
    <row r="216" spans="1:1" x14ac:dyDescent="0.35">
      <c r="A216" s="6"/>
    </row>
    <row r="217" spans="1:1" x14ac:dyDescent="0.35">
      <c r="A217" s="6"/>
    </row>
    <row r="218" spans="1:1" x14ac:dyDescent="0.35">
      <c r="A218" s="6"/>
    </row>
    <row r="219" spans="1:1" x14ac:dyDescent="0.35">
      <c r="A219" s="6"/>
    </row>
    <row r="220" spans="1:1" x14ac:dyDescent="0.35">
      <c r="A220" s="6"/>
    </row>
    <row r="221" spans="1:1" x14ac:dyDescent="0.35">
      <c r="A221" s="6"/>
    </row>
    <row r="222" spans="1:1" x14ac:dyDescent="0.35">
      <c r="A222" s="6"/>
    </row>
    <row r="223" spans="1:1" x14ac:dyDescent="0.35">
      <c r="A223" s="6"/>
    </row>
    <row r="224" spans="1:1" x14ac:dyDescent="0.35">
      <c r="A224" s="6"/>
    </row>
    <row r="225" spans="1:1" x14ac:dyDescent="0.35">
      <c r="A225" s="6"/>
    </row>
    <row r="226" spans="1:1" x14ac:dyDescent="0.35">
      <c r="A226" s="6"/>
    </row>
    <row r="227" spans="1:1" x14ac:dyDescent="0.35">
      <c r="A227" s="6"/>
    </row>
    <row r="228" spans="1:1" x14ac:dyDescent="0.35">
      <c r="A228" s="6"/>
    </row>
    <row r="229" spans="1:1" x14ac:dyDescent="0.35">
      <c r="A229" s="6"/>
    </row>
    <row r="230" spans="1:1" x14ac:dyDescent="0.35">
      <c r="A230" s="6"/>
    </row>
    <row r="231" spans="1:1" x14ac:dyDescent="0.35">
      <c r="A231" s="6"/>
    </row>
    <row r="232" spans="1:1" x14ac:dyDescent="0.35">
      <c r="A232" s="6"/>
    </row>
    <row r="233" spans="1:1" x14ac:dyDescent="0.35">
      <c r="A233" s="6"/>
    </row>
    <row r="234" spans="1:1" x14ac:dyDescent="0.35">
      <c r="A234" s="6"/>
    </row>
    <row r="235" spans="1:1" x14ac:dyDescent="0.35">
      <c r="A235" s="6"/>
    </row>
    <row r="236" spans="1:1" x14ac:dyDescent="0.35">
      <c r="A236" s="6"/>
    </row>
    <row r="237" spans="1:1" x14ac:dyDescent="0.35">
      <c r="A237" s="6"/>
    </row>
    <row r="238" spans="1:1" x14ac:dyDescent="0.35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8" ma:contentTypeDescription="Crie um novo documento." ma:contentTypeScope="" ma:versionID="9ab585564f2ae01f53fb136fb6b76efc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da46fc5c50d11b30d84a578b422387da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D4AA8B0-4D03-48F2-B5BA-0521B57203E9}">
  <ds:schemaRefs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  <ds:schemaRef ds:uri="a9b44a8d-672c-4fa6-a764-7fe666b4d7c2"/>
    <ds:schemaRef ds:uri="6aea6d87-2ebc-48f1-993b-9d428a675762"/>
    <ds:schemaRef ds:uri="http://schemas.microsoft.com/office/infopath/2007/PartnerControls"/>
    <ds:schemaRef ds:uri="http://purl.org/dc/dcmitype/"/>
    <ds:schemaRef ds:uri="85359e72-e261-4750-a791-914f2016d7e0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FD1C0A8-60B3-4D19-9E85-196B934DD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2025-02-17T22:02:59Z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