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rue\Nova Estrutura\2. Securitização Financeira\1ªE - 1ª a 3ªS Consignados I &amp; BMG Angá &amp; Citibank\3. Operações\2. Fechamentos\2. Fechamento\2025\01\"/>
    </mc:Choice>
  </mc:AlternateContent>
  <xr:revisionPtr revIDLastSave="0" documentId="13_ncr:1_{22FA2D6E-A396-40FA-A77F-3B328A3020C1}" xr6:coauthVersionLast="47" xr6:coauthVersionMax="47" xr10:uidLastSave="{00000000-0000-0000-0000-000000000000}"/>
  <bookViews>
    <workbookView xWindow="28680" yWindow="-120" windowWidth="20730" windowHeight="1104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2" l="1"/>
  <c r="C8" i="17"/>
  <c r="P7" i="17"/>
  <c r="M21" i="17"/>
  <c r="O21" i="17"/>
  <c r="N21" i="17"/>
  <c r="DN6" i="15" l="1"/>
  <c r="C9" i="17"/>
  <c r="M19" i="17"/>
  <c r="F18" i="12" l="1"/>
  <c r="C11" i="12" s="1"/>
  <c r="C6" i="17" l="1"/>
  <c r="N19" i="17" l="1"/>
  <c r="E6" i="12"/>
  <c r="G4" i="18" l="1"/>
  <c r="F4" i="18"/>
  <c r="M26" i="17" l="1"/>
  <c r="O26" i="17"/>
  <c r="N26" i="17"/>
  <c r="N24" i="17"/>
  <c r="DF5" i="15" l="1"/>
  <c r="P28" i="12" l="1"/>
  <c r="K24" i="17" l="1"/>
  <c r="K19" i="17"/>
  <c r="DF7" i="15" l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BK111" i="15" s="1"/>
  <c r="BL111" i="15" s="1"/>
  <c r="BM111" i="15" s="1"/>
  <c r="BN111" i="15" s="1"/>
  <c r="BO111" i="15" s="1"/>
  <c r="BP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S5" i="15"/>
  <c r="BS7" i="15" s="1"/>
  <c r="BT5" i="15"/>
  <c r="BT7" i="15" s="1"/>
  <c r="BU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BK112" i="15" s="1"/>
  <c r="BL112" i="15" s="1"/>
  <c r="BM112" i="15" s="1"/>
  <c r="BN112" i="15" s="1"/>
  <c r="BO112" i="15" s="1"/>
  <c r="BP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BK103" i="15" s="1"/>
  <c r="BL103" i="15" s="1"/>
  <c r="BM103" i="15" s="1"/>
  <c r="BN103" i="15" s="1"/>
  <c r="BO103" i="15" s="1"/>
  <c r="BP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BK102" i="15" s="1"/>
  <c r="BL102" i="15" s="1"/>
  <c r="BM102" i="15" s="1"/>
  <c r="BN102" i="15" s="1"/>
  <c r="BO102" i="15" s="1"/>
  <c r="BP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BK94" i="15" s="1"/>
  <c r="BL94" i="15" s="1"/>
  <c r="BM94" i="15" s="1"/>
  <c r="BN94" i="15" s="1"/>
  <c r="BO94" i="15" s="1"/>
  <c r="BP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BK93" i="15" s="1"/>
  <c r="BL93" i="15" s="1"/>
  <c r="BM93" i="15" s="1"/>
  <c r="BN93" i="15" s="1"/>
  <c r="BO93" i="15" s="1"/>
  <c r="BP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BK85" i="15" s="1"/>
  <c r="BL85" i="15" s="1"/>
  <c r="BM85" i="15" s="1"/>
  <c r="BN85" i="15" s="1"/>
  <c r="BO85" i="15" s="1"/>
  <c r="BP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BK84" i="15" s="1"/>
  <c r="BL84" i="15" s="1"/>
  <c r="BM84" i="15" s="1"/>
  <c r="BN84" i="15" s="1"/>
  <c r="BO84" i="15" s="1"/>
  <c r="BP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BK76" i="15" s="1"/>
  <c r="BL76" i="15" s="1"/>
  <c r="BM76" i="15" s="1"/>
  <c r="BN76" i="15" s="1"/>
  <c r="BO76" i="15" s="1"/>
  <c r="BP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BK75" i="15" s="1"/>
  <c r="BL75" i="15" s="1"/>
  <c r="BM75" i="15" s="1"/>
  <c r="BN75" i="15" s="1"/>
  <c r="BO75" i="15" s="1"/>
  <c r="BP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BK67" i="15" s="1"/>
  <c r="BL67" i="15" s="1"/>
  <c r="BM67" i="15" s="1"/>
  <c r="BN67" i="15" s="1"/>
  <c r="BO67" i="15" s="1"/>
  <c r="BP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BK22" i="15" s="1"/>
  <c r="BL22" i="15" s="1"/>
  <c r="BM22" i="15" s="1"/>
  <c r="BN22" i="15" s="1"/>
  <c r="BO22" i="15" s="1"/>
  <c r="BP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BK31" i="15" s="1"/>
  <c r="BL31" i="15" s="1"/>
  <c r="BM31" i="15" s="1"/>
  <c r="BN31" i="15" s="1"/>
  <c r="BO31" i="15" s="1"/>
  <c r="BP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BK40" i="15" s="1"/>
  <c r="BL40" i="15" s="1"/>
  <c r="BM40" i="15" s="1"/>
  <c r="BN40" i="15" s="1"/>
  <c r="BO40" i="15" s="1"/>
  <c r="BP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BL49" i="15" s="1"/>
  <c r="BM49" i="15" s="1"/>
  <c r="BN49" i="15" s="1"/>
  <c r="BO49" i="15" s="1"/>
  <c r="BP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BK58" i="15" s="1"/>
  <c r="BL58" i="15" s="1"/>
  <c r="BM58" i="15" s="1"/>
  <c r="BN58" i="15" s="1"/>
  <c r="BO58" i="15" s="1"/>
  <c r="BP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BK13" i="15" s="1"/>
  <c r="BL13" i="15" s="1"/>
  <c r="BM13" i="15" s="1"/>
  <c r="BN13" i="15" s="1"/>
  <c r="BO13" i="15" s="1"/>
  <c r="BP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BK57" i="15" s="1"/>
  <c r="BL57" i="15" s="1"/>
  <c r="BM57" i="15" s="1"/>
  <c r="BN57" i="15" s="1"/>
  <c r="BO57" i="15" s="1"/>
  <c r="BP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BK12" i="15" s="1"/>
  <c r="BL12" i="15" s="1"/>
  <c r="BM12" i="15" s="1"/>
  <c r="BN12" i="15" s="1"/>
  <c r="BO12" i="15" s="1"/>
  <c r="BP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BK21" i="15" s="1"/>
  <c r="BL21" i="15" s="1"/>
  <c r="BM21" i="15" s="1"/>
  <c r="BN21" i="15" s="1"/>
  <c r="BO21" i="15" s="1"/>
  <c r="BP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BK30" i="15" s="1"/>
  <c r="BL30" i="15" s="1"/>
  <c r="BM30" i="15" s="1"/>
  <c r="BN30" i="15" s="1"/>
  <c r="BO30" i="15" s="1"/>
  <c r="BP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BK66" i="15" s="1"/>
  <c r="BL66" i="15" s="1"/>
  <c r="BM66" i="15" s="1"/>
  <c r="BN66" i="15" s="1"/>
  <c r="BO66" i="15" s="1"/>
  <c r="BP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BK39" i="15" s="1"/>
  <c r="BL39" i="15" s="1"/>
  <c r="BM39" i="15" s="1"/>
  <c r="BN39" i="15" s="1"/>
  <c r="BO39" i="15" s="1"/>
  <c r="BP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BK48" i="15" s="1"/>
  <c r="BL48" i="15" s="1"/>
  <c r="BM48" i="15" s="1"/>
  <c r="BN48" i="15" s="1"/>
  <c r="BO48" i="15" s="1"/>
  <c r="BP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BN4" i="15" s="1"/>
  <c r="BO4" i="15" s="1"/>
  <c r="BP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X5" i="15"/>
  <c r="BX7" i="15" s="1"/>
  <c r="BW5" i="15"/>
  <c r="BW7" i="15" s="1"/>
  <c r="Y45" i="15"/>
  <c r="Y44" i="15"/>
  <c r="Y35" i="15"/>
  <c r="Y36" i="15"/>
  <c r="BV5" i="15"/>
  <c r="BV7" i="15" s="1"/>
  <c r="BU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X8" i="15" l="1"/>
  <c r="BX11" i="15" s="1"/>
  <c r="BV8" i="15"/>
  <c r="BV10" i="15" s="1"/>
  <c r="BW8" i="15"/>
  <c r="BX9" i="15" l="1"/>
  <c r="BX10" i="15"/>
  <c r="BV9" i="15"/>
  <c r="BV11" i="15"/>
  <c r="BW10" i="15"/>
  <c r="BW11" i="15"/>
  <c r="BW9" i="15"/>
  <c r="D4" i="17" l="1"/>
  <c r="D5" i="17" s="1"/>
  <c r="D6" i="17" l="1"/>
  <c r="D7" i="17" s="1"/>
  <c r="D8" i="17" s="1"/>
  <c r="D9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Y5" i="15" l="1"/>
  <c r="BY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D10" i="17" l="1"/>
  <c r="D11" i="17" s="1"/>
  <c r="D12" i="17" s="1"/>
  <c r="BY8" i="15"/>
  <c r="BY11" i="15" s="1"/>
  <c r="BY9" i="15" l="1"/>
  <c r="BY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CA5" i="15"/>
  <c r="CA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Z5" i="15"/>
  <c r="BZ7" i="15" s="1"/>
  <c r="AB89" i="15"/>
  <c r="AB90" i="15"/>
  <c r="AB116" i="15"/>
  <c r="AB117" i="15"/>
  <c r="BZ8" i="15" l="1"/>
  <c r="BZ11" i="15" s="1"/>
  <c r="CA8" i="15"/>
  <c r="BZ10" i="15" l="1"/>
  <c r="BZ9" i="15"/>
  <c r="CA10" i="15"/>
  <c r="CA9" i="15"/>
  <c r="CA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CD5" i="15"/>
  <c r="CD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CC5" i="15"/>
  <c r="CC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CB5" i="15"/>
  <c r="CB7" i="15" s="1"/>
  <c r="AD81" i="15"/>
  <c r="AD80" i="15"/>
  <c r="AD63" i="15"/>
  <c r="AD62" i="15"/>
  <c r="CD8" i="15" l="1"/>
  <c r="CD11" i="15" s="1"/>
  <c r="CB8" i="15"/>
  <c r="CB11" i="15" s="1"/>
  <c r="CC8" i="15"/>
  <c r="CD9" i="15" l="1"/>
  <c r="CD10" i="15"/>
  <c r="CB9" i="15"/>
  <c r="CB10" i="15"/>
  <c r="CC10" i="15"/>
  <c r="CC9" i="15"/>
  <c r="CC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G5" i="15" l="1"/>
  <c r="CG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CF5" i="15"/>
  <c r="CF7" i="15" s="1"/>
  <c r="AH90" i="15"/>
  <c r="AH89" i="15"/>
  <c r="CE5" i="15"/>
  <c r="CE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G8" i="15" l="1"/>
  <c r="CE8" i="15"/>
  <c r="CE11" i="15" s="1"/>
  <c r="CF8" i="15"/>
  <c r="CE9" i="15" l="1"/>
  <c r="CE10" i="15"/>
  <c r="CG11" i="15"/>
  <c r="CG10" i="15"/>
  <c r="CG9" i="15"/>
  <c r="CF11" i="15"/>
  <c r="CF10" i="15"/>
  <c r="CF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H5" i="15" l="1"/>
  <c r="CH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H8" i="15" l="1"/>
  <c r="CH11" i="15" s="1"/>
  <c r="CH10" i="15" l="1"/>
  <c r="CH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I5" i="15" l="1"/>
  <c r="CI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I8" i="15" l="1"/>
  <c r="CI10" i="15" s="1"/>
  <c r="CI9" i="15" l="1"/>
  <c r="CI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K5" i="15"/>
  <c r="CK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J5" i="15"/>
  <c r="CJ7" i="15" s="1"/>
  <c r="CJ8" i="15" l="1"/>
  <c r="CJ10" i="15" s="1"/>
  <c r="CK8" i="15"/>
  <c r="CJ9" i="15" l="1"/>
  <c r="CJ11" i="15"/>
  <c r="CK9" i="15"/>
  <c r="CK11" i="15"/>
  <c r="CK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L5" i="15" l="1"/>
  <c r="CL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L8" i="15" l="1"/>
  <c r="CL10" i="15" s="1"/>
  <c r="AO43" i="15" l="1"/>
  <c r="AO45" i="15" s="1"/>
  <c r="CL11" i="15"/>
  <c r="CL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P5" i="15"/>
  <c r="CP7" i="15" s="1"/>
  <c r="AQ88" i="15"/>
  <c r="AQ79" i="15"/>
  <c r="AQ25" i="15"/>
  <c r="CO5" i="15"/>
  <c r="CO7" i="15" s="1"/>
  <c r="AP25" i="15"/>
  <c r="AP88" i="15"/>
  <c r="AP79" i="15"/>
  <c r="AO88" i="15"/>
  <c r="AO79" i="15"/>
  <c r="CM5" i="15"/>
  <c r="CM7" i="15" s="1"/>
  <c r="AO25" i="15"/>
  <c r="AS89" i="15" l="1"/>
  <c r="AS90" i="15"/>
  <c r="AS80" i="15"/>
  <c r="AS81" i="15"/>
  <c r="AS27" i="15"/>
  <c r="AS26" i="15"/>
  <c r="CQ5" i="15"/>
  <c r="CQ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N5" i="15"/>
  <c r="CN7" i="15" s="1"/>
  <c r="CM8" i="15"/>
  <c r="CM11" i="15" s="1"/>
  <c r="AO27" i="15"/>
  <c r="AO26" i="15"/>
  <c r="AO89" i="15"/>
  <c r="AO90" i="15"/>
  <c r="AO81" i="15"/>
  <c r="AO80" i="15"/>
  <c r="CQ8" i="15" l="1"/>
  <c r="CQ10" i="15" s="1"/>
  <c r="CN8" i="15"/>
  <c r="CN11" i="15" s="1"/>
  <c r="CP8" i="15"/>
  <c r="CO8" i="15"/>
  <c r="CM9" i="15"/>
  <c r="CM10" i="15"/>
  <c r="CQ9" i="15" l="1"/>
  <c r="CQ11" i="15"/>
  <c r="CN9" i="15"/>
  <c r="CN10" i="15"/>
  <c r="CP11" i="15"/>
  <c r="CP10" i="15"/>
  <c r="CP9" i="15"/>
  <c r="CO11" i="15"/>
  <c r="CO10" i="15"/>
  <c r="CO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R5" i="15"/>
  <c r="CR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R8" i="15" l="1"/>
  <c r="CR11" i="15" s="1"/>
  <c r="CR9" i="15" l="1"/>
  <c r="CR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Y5" i="15"/>
  <c r="CY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X5" i="15"/>
  <c r="CX7" i="15" s="1"/>
  <c r="AZ63" i="15"/>
  <c r="AZ62" i="15"/>
  <c r="AZ53" i="15"/>
  <c r="AZ54" i="15"/>
  <c r="CW5" i="15"/>
  <c r="CW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V5" i="15"/>
  <c r="CV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U5" i="15"/>
  <c r="CU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T5" i="15"/>
  <c r="CT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S5" i="15"/>
  <c r="CS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W8" i="15"/>
  <c r="CW10" i="15" s="1"/>
  <c r="CY8" i="15"/>
  <c r="CY11" i="15" s="1"/>
  <c r="CX8" i="15"/>
  <c r="CX11" i="15" s="1"/>
  <c r="CV8" i="15"/>
  <c r="CV11" i="15" s="1"/>
  <c r="CU8" i="15"/>
  <c r="CU11" i="15" s="1"/>
  <c r="CS8" i="15"/>
  <c r="CS9" i="15" s="1"/>
  <c r="CT8" i="15"/>
  <c r="CW9" i="15" l="1"/>
  <c r="CW11" i="15"/>
  <c r="AP17" i="15"/>
  <c r="AP18" i="15"/>
  <c r="CY9" i="15"/>
  <c r="CY10" i="15"/>
  <c r="CX9" i="15"/>
  <c r="CX10" i="15"/>
  <c r="CV9" i="15"/>
  <c r="CV10" i="15"/>
  <c r="CU10" i="15"/>
  <c r="CU9" i="15"/>
  <c r="CS11" i="15"/>
  <c r="CS10" i="15"/>
  <c r="CT11" i="15"/>
  <c r="CT10" i="15"/>
  <c r="CT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DB5" i="15"/>
  <c r="DB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DA5" i="15"/>
  <c r="DA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Z5" i="15"/>
  <c r="CZ7" i="15" s="1"/>
  <c r="BB44" i="15"/>
  <c r="BB45" i="15"/>
  <c r="BB17" i="15"/>
  <c r="BB18" i="15"/>
  <c r="BB63" i="15"/>
  <c r="BB62" i="15"/>
  <c r="BB71" i="15"/>
  <c r="BB72" i="15"/>
  <c r="BB89" i="15"/>
  <c r="BB90" i="15"/>
  <c r="DA8" i="15" l="1"/>
  <c r="DB8" i="15"/>
  <c r="DB11" i="15" s="1"/>
  <c r="CZ8" i="15"/>
  <c r="CZ11" i="15" s="1"/>
  <c r="CZ10" i="15" l="1"/>
  <c r="CZ9" i="15"/>
  <c r="DB9" i="15"/>
  <c r="DB10" i="15"/>
  <c r="DA11" i="15"/>
  <c r="DA10" i="15"/>
  <c r="DA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DC5" i="15"/>
  <c r="DC7" i="15" s="1"/>
  <c r="BE36" i="15"/>
  <c r="BE35" i="15"/>
  <c r="BE17" i="15"/>
  <c r="BE18" i="15"/>
  <c r="BE72" i="15"/>
  <c r="BE71" i="15"/>
  <c r="DC8" i="15" l="1"/>
  <c r="DC10" i="15" s="1"/>
  <c r="DC9" i="15" l="1"/>
  <c r="DC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DE5" i="15"/>
  <c r="DE7" i="15" s="1"/>
  <c r="BG17" i="15"/>
  <c r="BG18" i="15"/>
  <c r="BG26" i="15"/>
  <c r="BG27" i="15"/>
  <c r="BG108" i="15"/>
  <c r="BG107" i="15"/>
  <c r="BF98" i="15"/>
  <c r="BF99" i="15"/>
  <c r="BF44" i="15"/>
  <c r="BF45" i="15"/>
  <c r="DD5" i="15"/>
  <c r="DD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DF8" i="15" l="1"/>
  <c r="DF10" i="15" s="1"/>
  <c r="DD8" i="15"/>
  <c r="DD11" i="15" s="1"/>
  <c r="DE8" i="15"/>
  <c r="DD9" i="15" l="1"/>
  <c r="DD10" i="15"/>
  <c r="DF9" i="15"/>
  <c r="DF11" i="15"/>
  <c r="DE11" i="15"/>
  <c r="DE10" i="15"/>
  <c r="DE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BI52" i="15" l="1"/>
  <c r="BI7" i="15" l="1"/>
  <c r="BI54" i="15"/>
  <c r="BI53" i="15"/>
  <c r="BI8" i="15" l="1"/>
  <c r="BI9" i="15"/>
  <c r="BJ52" i="15" l="1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BI115" i="15" l="1"/>
  <c r="BJ34" i="15" l="1"/>
  <c r="BI116" i="15"/>
  <c r="BI117" i="15"/>
  <c r="BI34" i="15"/>
  <c r="BJ36" i="15" l="1"/>
  <c r="BJ35" i="15"/>
  <c r="BI36" i="15"/>
  <c r="BI35" i="15"/>
  <c r="BH88" i="15" l="1"/>
  <c r="BH90" i="15" l="1"/>
  <c r="BH89" i="15"/>
  <c r="BI25" i="15" l="1"/>
  <c r="BI27" i="15" l="1"/>
  <c r="BI26" i="15"/>
  <c r="BJ43" i="15" l="1"/>
  <c r="BI43" i="15"/>
  <c r="BJ44" i="15" l="1"/>
  <c r="BJ45" i="15"/>
  <c r="BI45" i="15"/>
  <c r="BI44" i="15"/>
  <c r="BK16" i="15" l="1"/>
  <c r="BJ16" i="15"/>
  <c r="BI16" i="15"/>
  <c r="BK18" i="15" l="1"/>
  <c r="BK17" i="15"/>
  <c r="BJ17" i="15"/>
  <c r="BJ18" i="15"/>
  <c r="BI18" i="15"/>
  <c r="BI17" i="15"/>
  <c r="BL16" i="15" l="1"/>
  <c r="BL17" i="15" l="1"/>
  <c r="BL18" i="15"/>
  <c r="BI61" i="15"/>
  <c r="BI62" i="15" l="1"/>
  <c r="BI63" i="15"/>
  <c r="BI106" i="15" l="1"/>
  <c r="BI70" i="15"/>
  <c r="BI79" i="15"/>
  <c r="BI97" i="15"/>
  <c r="BI88" i="15"/>
  <c r="BL115" i="15" l="1"/>
  <c r="BK115" i="15"/>
  <c r="BJ115" i="15"/>
  <c r="BI81" i="15"/>
  <c r="BI80" i="15"/>
  <c r="BI90" i="15"/>
  <c r="BI89" i="15"/>
  <c r="BI108" i="15"/>
  <c r="BI107" i="15"/>
  <c r="DG5" i="15"/>
  <c r="DG7" i="15" s="1"/>
  <c r="BI71" i="15"/>
  <c r="BI72" i="15"/>
  <c r="BI98" i="15"/>
  <c r="BI99" i="15"/>
  <c r="BL116" i="15" l="1"/>
  <c r="BL117" i="15"/>
  <c r="BK117" i="15"/>
  <c r="BK116" i="15"/>
  <c r="BJ116" i="15"/>
  <c r="BJ117" i="15"/>
  <c r="DG8" i="15"/>
  <c r="DG10" i="15" s="1"/>
  <c r="DG9" i="15" l="1"/>
  <c r="DG11" i="15"/>
  <c r="BL25" i="15" l="1"/>
  <c r="BK25" i="15"/>
  <c r="BJ25" i="15"/>
  <c r="BL27" i="15" l="1"/>
  <c r="BL26" i="15"/>
  <c r="BL70" i="15"/>
  <c r="BK70" i="15"/>
  <c r="BK27" i="15"/>
  <c r="BK26" i="15"/>
  <c r="BJ27" i="15"/>
  <c r="BJ26" i="15"/>
  <c r="BJ70" i="15"/>
  <c r="BL71" i="15" l="1"/>
  <c r="BL72" i="15"/>
  <c r="BL7" i="15"/>
  <c r="BK7" i="15"/>
  <c r="BK71" i="15"/>
  <c r="BK72" i="15"/>
  <c r="BJ71" i="15"/>
  <c r="BJ72" i="15"/>
  <c r="BJ7" i="15"/>
  <c r="BL9" i="15" l="1"/>
  <c r="BL8" i="15"/>
  <c r="BL97" i="15"/>
  <c r="BK97" i="15"/>
  <c r="BK8" i="15"/>
  <c r="BK9" i="15"/>
  <c r="BJ97" i="15"/>
  <c r="BJ9" i="15"/>
  <c r="BJ8" i="15"/>
  <c r="BL99" i="15" l="1"/>
  <c r="BL98" i="15"/>
  <c r="BK99" i="15"/>
  <c r="BK98" i="15"/>
  <c r="BJ99" i="15"/>
  <c r="BJ98" i="15"/>
  <c r="BL79" i="15" l="1"/>
  <c r="BK79" i="15"/>
  <c r="BJ79" i="15"/>
  <c r="BL61" i="15" l="1"/>
  <c r="BL81" i="15"/>
  <c r="BL80" i="15"/>
  <c r="BK61" i="15"/>
  <c r="BK81" i="15"/>
  <c r="BK80" i="15"/>
  <c r="BJ61" i="15"/>
  <c r="BJ81" i="15"/>
  <c r="BJ80" i="15"/>
  <c r="BL63" i="15" l="1"/>
  <c r="BL62" i="15"/>
  <c r="BK63" i="15"/>
  <c r="BK62" i="15"/>
  <c r="BJ62" i="15"/>
  <c r="BJ63" i="15"/>
  <c r="BL106" i="15" l="1"/>
  <c r="BK106" i="15"/>
  <c r="BJ106" i="15"/>
  <c r="BL52" i="15" l="1"/>
  <c r="BL43" i="15"/>
  <c r="BL34" i="15"/>
  <c r="BL107" i="15"/>
  <c r="BL108" i="15"/>
  <c r="BK34" i="15"/>
  <c r="BK43" i="15"/>
  <c r="BK52" i="15"/>
  <c r="BK108" i="15"/>
  <c r="BK107" i="15"/>
  <c r="BJ107" i="15"/>
  <c r="BJ108" i="15"/>
  <c r="BL45" i="15" l="1"/>
  <c r="BL44" i="15"/>
  <c r="BL36" i="15"/>
  <c r="BL35" i="15"/>
  <c r="BL53" i="15"/>
  <c r="BL54" i="15"/>
  <c r="BK36" i="15"/>
  <c r="BK35" i="15"/>
  <c r="BK53" i="15"/>
  <c r="BK54" i="15"/>
  <c r="BK44" i="15"/>
  <c r="BK45" i="15"/>
  <c r="BL88" i="15" l="1"/>
  <c r="DJ5" i="15"/>
  <c r="DJ7" i="15" s="1"/>
  <c r="DI5" i="15"/>
  <c r="DI7" i="15" s="1"/>
  <c r="BK88" i="15"/>
  <c r="DH5" i="15"/>
  <c r="DH7" i="15" s="1"/>
  <c r="BJ88" i="15"/>
  <c r="BL89" i="15" l="1"/>
  <c r="BL90" i="15"/>
  <c r="DJ8" i="15"/>
  <c r="DJ11" i="15" s="1"/>
  <c r="BK90" i="15"/>
  <c r="BK89" i="15"/>
  <c r="DH8" i="15"/>
  <c r="DH11" i="15" s="1"/>
  <c r="DI8" i="15"/>
  <c r="BJ90" i="15"/>
  <c r="BJ89" i="15"/>
  <c r="DJ9" i="15" l="1"/>
  <c r="DJ10" i="15"/>
  <c r="DH9" i="15"/>
  <c r="DH10" i="15"/>
  <c r="DI11" i="15"/>
  <c r="DI10" i="15"/>
  <c r="DI9" i="15"/>
  <c r="AT34" i="15" l="1"/>
  <c r="AT43" i="15"/>
  <c r="AQ97" i="15"/>
  <c r="AS52" i="15"/>
  <c r="BP60" i="15" l="1"/>
  <c r="BP59" i="15"/>
  <c r="BP61" i="15" s="1"/>
  <c r="BP32" i="15"/>
  <c r="BP34" i="15" s="1"/>
  <c r="BP33" i="15"/>
  <c r="BP6" i="15"/>
  <c r="BP5" i="15"/>
  <c r="BP7" i="15" s="1"/>
  <c r="BP87" i="15"/>
  <c r="BP86" i="15"/>
  <c r="BP88" i="15" s="1"/>
  <c r="BP42" i="15"/>
  <c r="BP41" i="15"/>
  <c r="BP43" i="15" s="1"/>
  <c r="BP51" i="15"/>
  <c r="BP50" i="15"/>
  <c r="BP52" i="15" s="1"/>
  <c r="BP77" i="15"/>
  <c r="BP79" i="15" s="1"/>
  <c r="BP78" i="15"/>
  <c r="BP69" i="15"/>
  <c r="BP68" i="15"/>
  <c r="BP70" i="15" s="1"/>
  <c r="BP104" i="15"/>
  <c r="BP106" i="15" s="1"/>
  <c r="BP105" i="15"/>
  <c r="BP14" i="15"/>
  <c r="BP16" i="15" s="1"/>
  <c r="BP15" i="15"/>
  <c r="BP114" i="15"/>
  <c r="BP113" i="15"/>
  <c r="BP115" i="15" s="1"/>
  <c r="BP96" i="15"/>
  <c r="BP95" i="15"/>
  <c r="BP97" i="15" s="1"/>
  <c r="BP23" i="15"/>
  <c r="BP25" i="15" s="1"/>
  <c r="BP24" i="15"/>
  <c r="BO61" i="15"/>
  <c r="BO52" i="15"/>
  <c r="BO34" i="15"/>
  <c r="BO43" i="15"/>
  <c r="BO70" i="15"/>
  <c r="BO79" i="15"/>
  <c r="BO88" i="15"/>
  <c r="BO106" i="15"/>
  <c r="BO16" i="15"/>
  <c r="BO7" i="15"/>
  <c r="BO115" i="15"/>
  <c r="BO97" i="15"/>
  <c r="BO25" i="15"/>
  <c r="BN43" i="15"/>
  <c r="BN34" i="15"/>
  <c r="BN52" i="15"/>
  <c r="BN88" i="15"/>
  <c r="BN70" i="15"/>
  <c r="BN106" i="15"/>
  <c r="BN79" i="15"/>
  <c r="BN16" i="15"/>
  <c r="BN61" i="15"/>
  <c r="BN7" i="15"/>
  <c r="BN115" i="15"/>
  <c r="BN97" i="15"/>
  <c r="BN25" i="15"/>
  <c r="AS53" i="15"/>
  <c r="AS54" i="15"/>
  <c r="AT35" i="15"/>
  <c r="AT36" i="15"/>
  <c r="AT44" i="15"/>
  <c r="AT45" i="15"/>
  <c r="AQ98" i="15"/>
  <c r="AQ99" i="15"/>
  <c r="K48" i="12"/>
  <c r="H48" i="12"/>
  <c r="M48" i="12"/>
  <c r="BM34" i="15"/>
  <c r="BM52" i="15"/>
  <c r="BM7" i="15"/>
  <c r="P46" i="12"/>
  <c r="P45" i="12"/>
  <c r="C48" i="12"/>
  <c r="P43" i="12"/>
  <c r="BM88" i="15"/>
  <c r="F48" i="12"/>
  <c r="N48" i="12"/>
  <c r="P44" i="12"/>
  <c r="BM43" i="15"/>
  <c r="L48" i="12"/>
  <c r="BM70" i="15"/>
  <c r="P47" i="12"/>
  <c r="BM106" i="15"/>
  <c r="BM79" i="15"/>
  <c r="D48" i="12"/>
  <c r="BM61" i="15"/>
  <c r="O48" i="12"/>
  <c r="BM16" i="15"/>
  <c r="BM115" i="15"/>
  <c r="J48" i="12"/>
  <c r="E48" i="12"/>
  <c r="G48" i="12"/>
  <c r="I48" i="12"/>
  <c r="BM97" i="15"/>
  <c r="BM25" i="15"/>
  <c r="BP45" i="15" l="1"/>
  <c r="BP44" i="15"/>
  <c r="BP90" i="15"/>
  <c r="BP89" i="15"/>
  <c r="BP54" i="15"/>
  <c r="BP53" i="15"/>
  <c r="BP18" i="15"/>
  <c r="BP17" i="15"/>
  <c r="BP8" i="15"/>
  <c r="BP9" i="15"/>
  <c r="BP108" i="15"/>
  <c r="BP107" i="15"/>
  <c r="DN5" i="15"/>
  <c r="DN7" i="15" s="1"/>
  <c r="BP99" i="15"/>
  <c r="BP98" i="15"/>
  <c r="BP72" i="15"/>
  <c r="BP71" i="15"/>
  <c r="BP35" i="15"/>
  <c r="BP36" i="15"/>
  <c r="BP62" i="15"/>
  <c r="BP63" i="15"/>
  <c r="BP117" i="15"/>
  <c r="BP116" i="15"/>
  <c r="BP27" i="15"/>
  <c r="BP26" i="15"/>
  <c r="BP80" i="15"/>
  <c r="BP81" i="15"/>
  <c r="BO71" i="15"/>
  <c r="BO72" i="15"/>
  <c r="DM5" i="15"/>
  <c r="DM7" i="15" s="1"/>
  <c r="BO18" i="15"/>
  <c r="BO17" i="15"/>
  <c r="BO36" i="15"/>
  <c r="BO35" i="15"/>
  <c r="BO107" i="15"/>
  <c r="BO108" i="15"/>
  <c r="BO53" i="15"/>
  <c r="BO54" i="15"/>
  <c r="BO81" i="15"/>
  <c r="BO80" i="15"/>
  <c r="BO44" i="15"/>
  <c r="BO45" i="15"/>
  <c r="BO98" i="15"/>
  <c r="BO99" i="15"/>
  <c r="BO116" i="15"/>
  <c r="BO117" i="15"/>
  <c r="BO8" i="15"/>
  <c r="BO9" i="15"/>
  <c r="BO90" i="15"/>
  <c r="BO89" i="15"/>
  <c r="BO63" i="15"/>
  <c r="BO62" i="15"/>
  <c r="BO27" i="15"/>
  <c r="BO26" i="15"/>
  <c r="BN81" i="15"/>
  <c r="BN80" i="15"/>
  <c r="BN45" i="15"/>
  <c r="BN44" i="15"/>
  <c r="BN107" i="15"/>
  <c r="BN108" i="15"/>
  <c r="BN116" i="15"/>
  <c r="BN117" i="15"/>
  <c r="DL5" i="15"/>
  <c r="DL7" i="15" s="1"/>
  <c r="BN9" i="15"/>
  <c r="BN8" i="15"/>
  <c r="BN90" i="15"/>
  <c r="BN89" i="15"/>
  <c r="BN62" i="15"/>
  <c r="BN63" i="15"/>
  <c r="BN54" i="15"/>
  <c r="BN53" i="15"/>
  <c r="BN99" i="15"/>
  <c r="BN98" i="15"/>
  <c r="BN71" i="15"/>
  <c r="BN72" i="15"/>
  <c r="BN36" i="15"/>
  <c r="BN35" i="15"/>
  <c r="BN18" i="15"/>
  <c r="BN17" i="15"/>
  <c r="BN27" i="15"/>
  <c r="BN26" i="15"/>
  <c r="BM108" i="15"/>
  <c r="BM107" i="15"/>
  <c r="BM81" i="15"/>
  <c r="BM80" i="15"/>
  <c r="BM90" i="15"/>
  <c r="BM89" i="15"/>
  <c r="F7" i="12"/>
  <c r="P48" i="12"/>
  <c r="F6" i="12"/>
  <c r="BM117" i="15"/>
  <c r="BM116" i="15"/>
  <c r="BM71" i="15"/>
  <c r="BM72" i="15"/>
  <c r="BM17" i="15"/>
  <c r="BM18" i="15"/>
  <c r="BM26" i="15"/>
  <c r="BM27" i="15"/>
  <c r="DK5" i="15"/>
  <c r="DK7" i="15" s="1"/>
  <c r="BM53" i="15"/>
  <c r="BM54" i="15"/>
  <c r="BM63" i="15"/>
  <c r="BM62" i="15"/>
  <c r="BM36" i="15"/>
  <c r="BM35" i="15"/>
  <c r="BM8" i="15"/>
  <c r="BM9" i="15"/>
  <c r="BM45" i="15"/>
  <c r="BM44" i="15"/>
  <c r="BM99" i="15"/>
  <c r="BM98" i="15"/>
  <c r="DN8" i="15" l="1"/>
  <c r="DN11" i="15" s="1"/>
  <c r="DN9" i="15"/>
  <c r="DM8" i="15"/>
  <c r="DM11" i="15" s="1"/>
  <c r="DK8" i="15"/>
  <c r="DL8" i="15"/>
  <c r="DK10" i="15"/>
  <c r="DK9" i="15"/>
  <c r="DK11" i="15"/>
  <c r="DN10" i="15" l="1"/>
  <c r="DM9" i="15"/>
  <c r="DM10" i="15"/>
  <c r="DL11" i="15"/>
  <c r="DL10" i="15"/>
  <c r="DL9" i="15"/>
</calcChain>
</file>

<file path=xl/sharedStrings.xml><?xml version="1.0" encoding="utf-8"?>
<sst xmlns="http://schemas.openxmlformats.org/spreadsheetml/2006/main" count="6793" uniqueCount="220">
  <si>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</si>
  <si>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</si>
  <si>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</si>
  <si>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</si>
  <si>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</si>
  <si>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</si>
  <si>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</si>
  <si>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</si>
  <si>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</si>
  <si>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</si>
  <si>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</si>
  <si>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</si>
  <si>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</si>
  <si>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</si>
  <si>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</si>
  <si>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</si>
  <si>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</si>
  <si>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</si>
  <si>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</si>
  <si>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</si>
  <si>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</si>
  <si>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</si>
  <si>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</si>
  <si>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</si>
  <si>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</si>
  <si>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</si>
  <si>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</si>
  <si>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</si>
  <si>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</si>
  <si>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</si>
  <si>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</si>
  <si>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</si>
  <si>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</si>
  <si>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</si>
  <si>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</si>
  <si>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</si>
  <si>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</si>
  <si>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</si>
  <si>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</si>
  <si>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</si>
  <si>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</si>
  <si>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</si>
  <si>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</si>
  <si>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</si>
  <si>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</si>
  <si>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</si>
  <si>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</si>
  <si>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</si>
  <si>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</si>
  <si>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</si>
  <si>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</si>
  <si>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</si>
  <si>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</si>
  <si>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</si>
  <si>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</si>
  <si>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</si>
  <si>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</si>
  <si>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</si>
  <si>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</si>
  <si>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</si>
  <si>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</si>
  <si>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</si>
  <si>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</si>
  <si>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</si>
  <si>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</si>
  <si>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</si>
  <si>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</si>
  <si>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</si>
  <si>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</si>
  <si>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</si>
  <si>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</si>
  <si>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</si>
  <si>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</si>
  <si>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</si>
  <si>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</si>
  <si>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</si>
  <si>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</si>
  <si>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</si>
  <si>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</si>
  <si>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</si>
  <si>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</si>
  <si>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</si>
  <si>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</si>
  <si>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</si>
  <si>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</si>
  <si>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</si>
  <si>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</si>
  <si>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</si>
  <si>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</si>
  <si>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</si>
  <si>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</si>
  <si>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</si>
  <si>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</si>
  <si>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</si>
  <si>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</si>
  <si>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</si>
  <si>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</si>
  <si>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</si>
  <si>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</si>
  <si>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</si>
  <si>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</si>
  <si>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</si>
  <si>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</si>
  <si>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</si>
  <si>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</si>
  <si>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</si>
  <si>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</si>
  <si>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</si>
  <si>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</si>
  <si>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</si>
  <si>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</si>
  <si>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</si>
  <si>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</si>
  <si>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</si>
  <si>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</si>
  <si>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</si>
  <si>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</si>
  <si>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</si>
  <si>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</si>
  <si>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</si>
  <si>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</si>
  <si>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</si>
  <si>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</si>
  <si>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</si>
  <si>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</si>
  <si>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</si>
  <si>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</si>
  <si>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</si>
  <si>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</si>
  <si>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</si>
  <si>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</si>
  <si>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</si>
  <si>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</si>
  <si>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</si>
  <si>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</si>
  <si>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</si>
  <si>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</si>
  <si>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</si>
  <si>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</si>
  <si>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</si>
  <si>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</si>
  <si>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</si>
  <si>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</si>
  <si>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</si>
  <si>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</si>
  <si>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</si>
  <si>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</si>
  <si>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</si>
  <si>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</si>
  <si>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</si>
  <si>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</si>
  <si>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</si>
  <si>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</si>
  <si>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</si>
  <si>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</si>
  <si>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</si>
  <si>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</si>
  <si>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</si>
  <si>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</si>
  <si>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</si>
  <si>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</si>
  <si>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</si>
  <si>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</si>
  <si>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</si>
  <si>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</si>
  <si>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</si>
  <si>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</si>
  <si>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</si>
  <si>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</si>
  <si>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</si>
  <si>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</si>
  <si>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</si>
  <si>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</si>
  <si>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</si>
  <si>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</si>
  <si>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</si>
  <si>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</si>
  <si>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</si>
  <si>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</si>
  <si>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</si>
  <si>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</si>
  <si>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</si>
  <si>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</si>
  <si>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</si>
  <si>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</si>
  <si>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</si>
  <si>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</si>
  <si>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</si>
  <si>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</si>
  <si>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</si>
  <si>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</si>
  <si>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</si>
  <si>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</si>
  <si>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</si>
  <si>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</si>
  <si>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</si>
  <si>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</si>
  <si>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</si>
  <si>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</si>
  <si>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</si>
  <si>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</si>
  <si>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</si>
  <si>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</si>
  <si>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</si>
  <si>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</si>
  <si>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</si>
  <si>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</si>
  <si>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</si>
  <si>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</si>
  <si>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</si>
  <si>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</si>
  <si>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Considerando a clausula 5.6.5 (i) da Debenture e o Saldo Devedor residual da 1ª série após ultimo pagamento, foi acionado um Evento de Aceleração, sendo que com isso o Regime de Amortização 2 foi ativado.
Este regime, por sua vez, exige que todo o recurso seja alocado para a 1ª Série até o limite de 98% do valor de emissão, sendo que após isso, o recurso excedente da cascata é direcionado a um fundo para poder, quando possível, resgatar a operação.
Diante disso, o Juros da CSCF21 (2ª Série) será incorporado mensalmente até o resgate da CSCF11 (1ª Série).</t>
  </si>
  <si>
    <t>JUROS (Incorporação)</t>
  </si>
  <si>
    <t xml:space="preserve">TED 318.0000BANCO BMG S	</t>
  </si>
  <si>
    <t>Fundo Soberano (Aplicações recebimentos até 10/01/2025) Valor Líquido 16/01/2025</t>
  </si>
  <si>
    <t>Fundo de Reserva (Valor Bruto 16/01/2025)</t>
  </si>
  <si>
    <t>Fundo de Litígio (Valor Bruto 16/01/2025)</t>
  </si>
  <si>
    <t>DI</t>
  </si>
  <si>
    <t>Plus</t>
  </si>
  <si>
    <t>Recebíveis Conta Corrente (Créditos até 10/01/2025)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</si>
</sst>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1320389</xdr:colOff>
      <xdr:row>17</xdr:row>
      <xdr:rowOff>97043</xdr:rowOff>
    </xdr:from>
    <xdr:to>
      <xdr:col>1</xdr:col>
      <xdr:colOff>1839669</xdr:colOff>
      <xdr:row>26</xdr:row>
      <xdr:rowOff>31713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AFE896F9-1B89-C81E-FE1A-FE653E845D1A}"/>
            </a:ext>
          </a:extLst>
        </xdr:cNvPr>
        <xdr:cNvSpPr/>
      </xdr:nvSpPr>
      <xdr:spPr>
        <a:xfrm rot="10800000">
          <a:off x="1925507" y="3145043"/>
          <a:ext cx="519280" cy="1548317"/>
        </a:xfrm>
        <a:prstGeom prst="downArrow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204374</xdr:colOff>
      <xdr:row>18</xdr:row>
      <xdr:rowOff>39486</xdr:rowOff>
    </xdr:from>
    <xdr:to>
      <xdr:col>130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131</xdr:col>
      <xdr:colOff>0</xdr:colOff>
      <xdr:row>0</xdr:row>
      <xdr:rowOff>99785</xdr:rowOff>
    </xdr:from>
    <xdr:to>
      <xdr:col>138</xdr:col>
      <xdr:colOff>478425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131</xdr:col>
      <xdr:colOff>54429</xdr:colOff>
      <xdr:row>24</xdr:row>
      <xdr:rowOff>9071</xdr:rowOff>
    </xdr:from>
    <xdr:to>
      <xdr:col>138</xdr:col>
      <xdr:colOff>363309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131</xdr:col>
      <xdr:colOff>0</xdr:colOff>
      <xdr:row>31</xdr:row>
      <xdr:rowOff>0</xdr:rowOff>
    </xdr:from>
    <xdr:to>
      <xdr:col>139</xdr:col>
      <xdr:colOff>36282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140</xdr:col>
      <xdr:colOff>0</xdr:colOff>
      <xdr:row>1</xdr:row>
      <xdr:rowOff>0</xdr:rowOff>
    </xdr:from>
    <xdr:to>
      <xdr:col>148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149</xdr:col>
      <xdr:colOff>136071</xdr:colOff>
      <xdr:row>1</xdr:row>
      <xdr:rowOff>81643</xdr:rowOff>
    </xdr:from>
    <xdr:to>
      <xdr:col>159</xdr:col>
      <xdr:colOff>286923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140</xdr:col>
      <xdr:colOff>0</xdr:colOff>
      <xdr:row>15</xdr:row>
      <xdr:rowOff>0</xdr:rowOff>
    </xdr:from>
    <xdr:to>
      <xdr:col>148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122</xdr:col>
      <xdr:colOff>184300</xdr:colOff>
      <xdr:row>0</xdr:row>
      <xdr:rowOff>0</xdr:rowOff>
    </xdr:from>
    <xdr:to>
      <xdr:col>129</xdr:col>
      <xdr:colOff>207645</xdr:colOff>
      <xdr:row>17</xdr:row>
      <xdr:rowOff>1930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148</xdr:col>
      <xdr:colOff>535215</xdr:colOff>
      <xdr:row>11</xdr:row>
      <xdr:rowOff>99787</xdr:rowOff>
    </xdr:from>
    <xdr:to>
      <xdr:col>161</xdr:col>
      <xdr:colOff>134951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69</xdr:col>
      <xdr:colOff>153261</xdr:colOff>
      <xdr:row>12</xdr:row>
      <xdr:rowOff>9071</xdr:rowOff>
    </xdr:from>
    <xdr:to>
      <xdr:col>94</xdr:col>
      <xdr:colOff>130767</xdr:colOff>
      <xdr:row>31</xdr:row>
      <xdr:rowOff>104174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apiceimobiliaria.sharepoint.com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5" x14ac:dyDescent="0.35"/>
  <cols>
    <col min="1" max="1" width="8.90625" customWidth="1"/>
    <col min="2" max="2" width="55.6328125" bestFit="1" customWidth="1"/>
    <col min="3" max="3" width="22.36328125" style="3" customWidth="1"/>
    <col min="4" max="4" width="17" bestFit="1" customWidth="1"/>
    <col min="7" max="7" width="74" bestFit="1" customWidth="1"/>
  </cols>
  <sheetData>
    <row r="2" spans="1:7" x14ac:dyDescent="0.35">
      <c r="B2" s="2" t="s">
        <v>12</v>
      </c>
    </row>
    <row r="3" spans="1:7" x14ac:dyDescent="0.35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5">
      <c r="F4" t="s">
        <v>48</v>
      </c>
      <c r="G4" t="s">
        <v>49</v>
      </c>
    </row>
    <row r="5" spans="1:7" x14ac:dyDescent="0.35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5">
      <c r="B6" s="2" t="s">
        <v>15</v>
      </c>
      <c r="F6" t="s">
        <v>51</v>
      </c>
      <c r="G6" t="s">
        <v>16</v>
      </c>
    </row>
    <row r="7" spans="1:7" ht="23.25" customHeight="1" x14ac:dyDescent="0.35">
      <c r="B7" s="6"/>
      <c r="F7" t="s">
        <v>52</v>
      </c>
      <c r="G7" t="s">
        <v>53</v>
      </c>
    </row>
    <row r="8" spans="1:7" x14ac:dyDescent="0.35">
      <c r="B8" s="2" t="s">
        <v>16</v>
      </c>
      <c r="F8" t="s">
        <v>54</v>
      </c>
      <c r="G8" t="s">
        <v>44</v>
      </c>
    </row>
    <row r="9" spans="1:7" x14ac:dyDescent="0.35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5">
      <c r="B10" t="s">
        <v>19</v>
      </c>
      <c r="F10" t="s">
        <v>57</v>
      </c>
      <c r="G10" t="s">
        <v>58</v>
      </c>
    </row>
    <row r="11" spans="1:7" x14ac:dyDescent="0.35">
      <c r="B11" t="s">
        <v>20</v>
      </c>
      <c r="F11" t="s">
        <v>59</v>
      </c>
      <c r="G11" t="s">
        <v>60</v>
      </c>
    </row>
    <row r="12" spans="1:7" x14ac:dyDescent="0.35">
      <c r="B12" t="s">
        <v>21</v>
      </c>
      <c r="F12" t="s">
        <v>61</v>
      </c>
      <c r="G12" t="s">
        <v>62</v>
      </c>
    </row>
    <row r="13" spans="1:7" x14ac:dyDescent="0.35">
      <c r="B13" t="s">
        <v>22</v>
      </c>
      <c r="F13" t="s">
        <v>63</v>
      </c>
      <c r="G13" t="s">
        <v>64</v>
      </c>
    </row>
    <row r="14" spans="1:7" x14ac:dyDescent="0.35">
      <c r="B14" s="2" t="s">
        <v>23</v>
      </c>
      <c r="C14" s="7"/>
      <c r="F14" t="s">
        <v>65</v>
      </c>
      <c r="G14" t="s">
        <v>66</v>
      </c>
    </row>
    <row r="15" spans="1:7" ht="19.5" customHeight="1" x14ac:dyDescent="0.35">
      <c r="C15" s="8"/>
      <c r="F15" t="s">
        <v>67</v>
      </c>
      <c r="G15" t="s">
        <v>68</v>
      </c>
    </row>
    <row r="16" spans="1:7" x14ac:dyDescent="0.35">
      <c r="B16" s="2" t="s">
        <v>24</v>
      </c>
      <c r="C16" s="8"/>
    </row>
    <row r="17" spans="2:3" x14ac:dyDescent="0.35">
      <c r="B17" s="2" t="s">
        <v>25</v>
      </c>
      <c r="C17" s="2" t="s">
        <v>18</v>
      </c>
    </row>
    <row r="18" spans="2:3" x14ac:dyDescent="0.35">
      <c r="B18" t="s">
        <v>26</v>
      </c>
      <c r="C18" s="3">
        <v>0</v>
      </c>
    </row>
    <row r="19" spans="2:3" x14ac:dyDescent="0.35">
      <c r="B19" t="s">
        <v>27</v>
      </c>
      <c r="C19" s="3">
        <v>323.66000000000003</v>
      </c>
    </row>
    <row r="20" spans="2:3" x14ac:dyDescent="0.35">
      <c r="B20" t="s">
        <v>28</v>
      </c>
      <c r="C20" s="3">
        <v>0</v>
      </c>
    </row>
    <row r="21" spans="2:3" x14ac:dyDescent="0.35">
      <c r="B21" t="s">
        <v>29</v>
      </c>
      <c r="C21" s="3">
        <v>0</v>
      </c>
    </row>
    <row r="22" spans="2:3" x14ac:dyDescent="0.35">
      <c r="B22" t="s">
        <v>30</v>
      </c>
      <c r="C22" s="3">
        <v>0</v>
      </c>
    </row>
    <row r="23" spans="2:3" x14ac:dyDescent="0.35">
      <c r="B23" t="s">
        <v>31</v>
      </c>
      <c r="C23" s="3">
        <v>0</v>
      </c>
    </row>
    <row r="24" spans="2:3" x14ac:dyDescent="0.35">
      <c r="B24" t="s">
        <v>32</v>
      </c>
      <c r="C24" s="3">
        <v>0</v>
      </c>
    </row>
    <row r="25" spans="2:3" x14ac:dyDescent="0.35">
      <c r="B25" s="2" t="s">
        <v>33</v>
      </c>
      <c r="C25" s="7">
        <f>SUM(C18:C24)</f>
        <v>323.66000000000003</v>
      </c>
    </row>
    <row r="26" spans="2:3" ht="19.5" customHeight="1" x14ac:dyDescent="0.35">
      <c r="C26" s="8"/>
    </row>
    <row r="27" spans="2:3" x14ac:dyDescent="0.35">
      <c r="B27" s="2" t="s">
        <v>34</v>
      </c>
    </row>
    <row r="28" spans="2:3" x14ac:dyDescent="0.35">
      <c r="B28" s="2" t="s">
        <v>25</v>
      </c>
      <c r="C28" s="2" t="s">
        <v>18</v>
      </c>
    </row>
    <row r="29" spans="2:3" x14ac:dyDescent="0.35">
      <c r="B29" t="s">
        <v>26</v>
      </c>
      <c r="C29" s="3">
        <v>6907.94</v>
      </c>
    </row>
    <row r="30" spans="2:3" x14ac:dyDescent="0.35">
      <c r="B30" t="s">
        <v>27</v>
      </c>
      <c r="C30" s="3">
        <v>0</v>
      </c>
    </row>
    <row r="31" spans="2:3" x14ac:dyDescent="0.35">
      <c r="B31" t="s">
        <v>28</v>
      </c>
      <c r="C31" s="3">
        <v>0</v>
      </c>
    </row>
    <row r="32" spans="2:3" x14ac:dyDescent="0.35">
      <c r="B32" t="s">
        <v>29</v>
      </c>
      <c r="C32" s="3">
        <v>0</v>
      </c>
    </row>
    <row r="33" spans="2:3" x14ac:dyDescent="0.35">
      <c r="B33" t="s">
        <v>30</v>
      </c>
      <c r="C33" s="3">
        <v>0</v>
      </c>
    </row>
    <row r="34" spans="2:3" x14ac:dyDescent="0.35">
      <c r="B34" t="s">
        <v>31</v>
      </c>
      <c r="C34" s="3">
        <v>0</v>
      </c>
    </row>
    <row r="35" spans="2:3" x14ac:dyDescent="0.35">
      <c r="B35" t="s">
        <v>32</v>
      </c>
      <c r="C35" s="3">
        <v>0</v>
      </c>
    </row>
    <row r="36" spans="2:3" x14ac:dyDescent="0.35">
      <c r="B36" s="2" t="s">
        <v>33</v>
      </c>
      <c r="C36" s="7">
        <f>SUM(C29:C35)</f>
        <v>6907.94</v>
      </c>
    </row>
    <row r="37" spans="2:3" ht="18.75" customHeight="1" x14ac:dyDescent="0.35">
      <c r="B37" s="6"/>
      <c r="C37" s="9"/>
    </row>
    <row r="38" spans="2:3" x14ac:dyDescent="0.35">
      <c r="B38" s="2" t="s">
        <v>35</v>
      </c>
    </row>
    <row r="39" spans="2:3" x14ac:dyDescent="0.35">
      <c r="B39" s="2" t="s">
        <v>36</v>
      </c>
      <c r="C39" s="2" t="s">
        <v>37</v>
      </c>
    </row>
    <row r="40" spans="2:3" x14ac:dyDescent="0.35">
      <c r="B40" t="s">
        <v>11</v>
      </c>
      <c r="C40" s="3">
        <v>13916.699999999993</v>
      </c>
    </row>
    <row r="41" spans="2:3" x14ac:dyDescent="0.35">
      <c r="B41" t="s">
        <v>38</v>
      </c>
      <c r="C41" s="3">
        <v>3954600.9199999985</v>
      </c>
    </row>
    <row r="42" spans="2:3" x14ac:dyDescent="0.35">
      <c r="B42" t="s">
        <v>10</v>
      </c>
      <c r="C42" s="3">
        <v>2115805.7799999984</v>
      </c>
    </row>
    <row r="43" spans="2:3" x14ac:dyDescent="0.35">
      <c r="B43" t="s">
        <v>1</v>
      </c>
      <c r="C43" s="3">
        <v>4804032.8899999997</v>
      </c>
    </row>
    <row r="44" spans="2:3" x14ac:dyDescent="0.35">
      <c r="B44" s="2" t="s">
        <v>33</v>
      </c>
      <c r="C44" s="7">
        <f>SUM(C40:C43)</f>
        <v>10888356.289999995</v>
      </c>
    </row>
    <row r="45" spans="2:3" ht="19.5" customHeight="1" x14ac:dyDescent="0.35"/>
    <row r="46" spans="2:3" x14ac:dyDescent="0.35">
      <c r="B46" s="2" t="s">
        <v>39</v>
      </c>
      <c r="C46" s="2" t="s">
        <v>40</v>
      </c>
    </row>
    <row r="47" spans="2:3" x14ac:dyDescent="0.35">
      <c r="B47" t="s">
        <v>41</v>
      </c>
      <c r="C47" s="3">
        <v>543514.09</v>
      </c>
    </row>
    <row r="48" spans="2:3" x14ac:dyDescent="0.35">
      <c r="B48" t="s">
        <v>42</v>
      </c>
      <c r="C48" s="3">
        <v>100203.55</v>
      </c>
    </row>
    <row r="49" spans="2:3" x14ac:dyDescent="0.35">
      <c r="B49" t="s">
        <v>43</v>
      </c>
      <c r="C49" s="3">
        <v>2864747.23</v>
      </c>
    </row>
    <row r="50" spans="2:3" x14ac:dyDescent="0.35">
      <c r="B50" s="2" t="s">
        <v>33</v>
      </c>
      <c r="C50" s="7">
        <f>SUM(C47:C49)</f>
        <v>3508464.87</v>
      </c>
    </row>
    <row r="51" spans="2:3" ht="19.5" customHeight="1" x14ac:dyDescent="0.35"/>
    <row r="52" spans="2:3" x14ac:dyDescent="0.35">
      <c r="B52" s="2" t="s">
        <v>44</v>
      </c>
    </row>
    <row r="53" spans="2:3" x14ac:dyDescent="0.35">
      <c r="B53" s="2" t="s">
        <v>45</v>
      </c>
      <c r="C53" s="2" t="s">
        <v>40</v>
      </c>
    </row>
    <row r="54" spans="2:3" x14ac:dyDescent="0.35">
      <c r="B54" t="s">
        <v>7</v>
      </c>
      <c r="C54" s="3">
        <v>191388.41</v>
      </c>
    </row>
    <row r="55" spans="2:3" x14ac:dyDescent="0.35">
      <c r="B55" t="s">
        <v>6</v>
      </c>
      <c r="C55" s="3">
        <v>286727.45999999996</v>
      </c>
    </row>
    <row r="56" spans="2:3" x14ac:dyDescent="0.35">
      <c r="B56" t="s">
        <v>5</v>
      </c>
      <c r="C56" s="3">
        <v>505462.86999999994</v>
      </c>
    </row>
    <row r="57" spans="2:3" x14ac:dyDescent="0.35">
      <c r="B57" t="s">
        <v>8</v>
      </c>
      <c r="C57" s="3">
        <v>17105.79</v>
      </c>
    </row>
    <row r="58" spans="2:3" x14ac:dyDescent="0.35">
      <c r="B58" t="s">
        <v>9</v>
      </c>
      <c r="C58" s="3">
        <v>42140</v>
      </c>
    </row>
    <row r="59" spans="2:3" x14ac:dyDescent="0.35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1.453125" style="41" bestFit="1" customWidth="1"/>
    <col min="22" max="22" width="20.36328125" style="79" bestFit="1" customWidth="1"/>
    <col min="23" max="16384" width="8.6328125" style="8"/>
  </cols>
  <sheetData>
    <row r="1" spans="1:22" x14ac:dyDescent="0.35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5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5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5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5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5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5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5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5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5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5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5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5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5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5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5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5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5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5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5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5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5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5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5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5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5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5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5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5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5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5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5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5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5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5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5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5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5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5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5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5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5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5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5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5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5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5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5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5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5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5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5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5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5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5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5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5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5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5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5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5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5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5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5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5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5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5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5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5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5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5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5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5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5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5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5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5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5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5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5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5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5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5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5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5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5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5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5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5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5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5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5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5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5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5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5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5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5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5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5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5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5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5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5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5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5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5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5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5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5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5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5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5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5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5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5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5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5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5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5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5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5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5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5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5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5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5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5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5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5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5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5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5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5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5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5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5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5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5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5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5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5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5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5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5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5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5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5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5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5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5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5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5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5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5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5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5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5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5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5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5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5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5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5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5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5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5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5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5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5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5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5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5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5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5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5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5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5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5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5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5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5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5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5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5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5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5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5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5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5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5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5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5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5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5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5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5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5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5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5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5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5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5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5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5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5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5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5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5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5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5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5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5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5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5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5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5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5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5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5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5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5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5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5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5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5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5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5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5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5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5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5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5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5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5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5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5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5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5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5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5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5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5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5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5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5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5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5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5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5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5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5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5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5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5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5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5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5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5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5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5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5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5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5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5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5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5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5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5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5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5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5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5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5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5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5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5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5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5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5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5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5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5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5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5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5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5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5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5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5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5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5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5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5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5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5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5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5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5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5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5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5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5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5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5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5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5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5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5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5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5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5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5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5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5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5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5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5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5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5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5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5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5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5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5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5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5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5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5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5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5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5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5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5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5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5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5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5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5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5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5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5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5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5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5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5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5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5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5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5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5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5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5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5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5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5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5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5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5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5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5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5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5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5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5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5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5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5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5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5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5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5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5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5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5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5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5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5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5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5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5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5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5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5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5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5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5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5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5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5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5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5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5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5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5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5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5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5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5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5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5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5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5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5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5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5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5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5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5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5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5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5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5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5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5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5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5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5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5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5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5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5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5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5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5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5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5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5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5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5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5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5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5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5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5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5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5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5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5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5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5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5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5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5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5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5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5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5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5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5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5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5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5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5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5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5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5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5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5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5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5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5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5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5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5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5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5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5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5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5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5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5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5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5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5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5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5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5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5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5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5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5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5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5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5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5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5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5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5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5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5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5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5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5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5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5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5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5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5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5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5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5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5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5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5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5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5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5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5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5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5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5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5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5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5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5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5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5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5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5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5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5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5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5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5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5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5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5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5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5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5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5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5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5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5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5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5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5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5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5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5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5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5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5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5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5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5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5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5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5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5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5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5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5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5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5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5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5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5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5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5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5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5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5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5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5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5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5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5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5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5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5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5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5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5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5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5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5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5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5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5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5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5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5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5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5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5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5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5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5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5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5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5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5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5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5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5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5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5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5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5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5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5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5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5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5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5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5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5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5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5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5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5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5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5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5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5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5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5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5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5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5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5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5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5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5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5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5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5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5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5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5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5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5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5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5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5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5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5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5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5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5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5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5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5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5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5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5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5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5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5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5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5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5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5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5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5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5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5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5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5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5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5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5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5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5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5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5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5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5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5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5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5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5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5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5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5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5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5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5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5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5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5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5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5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5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5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5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5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5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5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5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5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5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5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5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5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5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5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5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5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5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5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5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5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5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5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5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5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5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5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5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5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5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5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5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5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5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5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5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5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5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5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5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5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5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5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5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5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5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5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5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5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5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5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5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5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5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5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5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5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5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5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5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5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5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5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5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5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5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5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5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5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5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5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5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5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5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5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5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5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5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5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5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5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5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5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5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5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5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5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5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5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5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5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5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5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5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5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5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5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5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5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5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5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5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5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5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5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5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5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5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5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5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5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5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5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5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5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5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5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5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5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5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5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5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5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5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5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5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5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5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5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5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5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5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5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5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5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5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5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5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5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5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5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5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5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5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5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5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5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5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5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5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5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5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5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5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5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5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5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5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5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5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5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5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5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5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5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5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5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5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5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5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5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5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5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5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5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5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5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5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5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5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5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5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5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5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5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5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5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5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5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5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5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5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5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5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5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5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5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5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5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5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5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5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5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5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5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5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5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5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5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5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5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5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5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5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5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5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5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5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5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5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5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5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5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5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5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5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5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5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5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5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5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5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5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5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5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5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5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5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5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5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5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5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5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5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5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5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5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5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5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5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5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5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5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5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5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5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5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5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5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5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5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5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5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5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5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5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5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5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5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5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5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5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5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5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5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5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5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5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5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5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5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5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5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5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5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5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5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5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5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5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5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5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5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5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5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5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5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5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5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5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5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5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5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5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5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5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5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5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5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5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5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5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5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5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5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5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5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5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5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5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5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5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5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5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5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5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5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5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5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5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5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5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5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5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5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5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5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5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5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5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5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5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5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5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5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5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5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5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5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5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5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5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5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5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5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5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5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5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5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5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5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5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5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5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5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5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5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5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5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5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5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5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5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5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5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5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5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5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5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5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5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5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5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5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5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5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5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5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5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5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5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5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5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5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5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5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5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5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5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5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5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5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5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5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5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5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5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5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5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5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5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5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5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5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5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5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5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5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5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5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5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5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5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5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5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5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5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5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5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5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5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5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5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C7" sqref="C7"/>
    </sheetView>
  </sheetViews>
  <sheetFormatPr defaultColWidth="8.6328125" defaultRowHeight="14.5" x14ac:dyDescent="0.35"/>
  <cols>
    <col min="1" max="1" width="3.36328125" style="13" bestFit="1" customWidth="1"/>
    <col min="2" max="2" width="87.453125" style="13" bestFit="1" customWidth="1"/>
    <col min="3" max="3" width="26.453125" style="12" bestFit="1" customWidth="1"/>
    <col min="4" max="4" width="29.08984375" style="13" customWidth="1"/>
    <col min="5" max="5" width="29.453125" style="13" bestFit="1" customWidth="1"/>
    <col min="6" max="6" width="17.90625" style="13" bestFit="1" customWidth="1"/>
    <col min="7" max="7" width="12.453125" style="13" bestFit="1" customWidth="1"/>
    <col min="8" max="8" width="13.90625" style="13" bestFit="1" customWidth="1"/>
    <col min="9" max="9" width="13.453125" style="13" bestFit="1" customWidth="1"/>
    <col min="10" max="10" width="13.36328125" style="13" customWidth="1"/>
    <col min="11" max="11" width="13.453125" style="13" bestFit="1" customWidth="1"/>
    <col min="12" max="15" width="13.453125" style="13" customWidth="1"/>
    <col min="16" max="16" width="15.08984375" style="13" bestFit="1" customWidth="1"/>
    <col min="17" max="21" width="12.453125" style="13" customWidth="1"/>
    <col min="22" max="22" width="13.54296875" style="13" customWidth="1"/>
    <col min="23" max="36" width="9.08984375" customWidth="1"/>
    <col min="37" max="16384" width="8.6328125" style="13"/>
  </cols>
  <sheetData>
    <row r="1" spans="2:10" x14ac:dyDescent="0.35">
      <c r="E1" s="12"/>
    </row>
    <row r="2" spans="2:10" x14ac:dyDescent="0.35">
      <c r="B2" s="2" t="s">
        <v>12</v>
      </c>
    </row>
    <row r="3" spans="2:10" x14ac:dyDescent="0.35">
      <c r="B3" s="2" t="s">
        <v>202</v>
      </c>
      <c r="C3" s="27">
        <v>45657</v>
      </c>
    </row>
    <row r="4" spans="2:10" ht="19.5" customHeight="1" x14ac:dyDescent="0.35">
      <c r="B4" s="6"/>
      <c r="C4" s="15"/>
      <c r="I4" s="12"/>
    </row>
    <row r="5" spans="2:10" x14ac:dyDescent="0.35">
      <c r="B5" s="2" t="s">
        <v>171</v>
      </c>
      <c r="C5" s="15"/>
      <c r="E5" s="2" t="s">
        <v>166</v>
      </c>
      <c r="F5" s="2" t="s">
        <v>58</v>
      </c>
      <c r="I5" s="12"/>
    </row>
    <row r="6" spans="2:10" x14ac:dyDescent="0.35">
      <c r="B6" s="14" t="s">
        <v>69</v>
      </c>
      <c r="C6" s="16">
        <v>76939728.109692886</v>
      </c>
      <c r="D6" s="2" t="s">
        <v>167</v>
      </c>
      <c r="E6" s="12">
        <f>'Ordem de Aplicação dos Recursos'!N7*'Histórico Integralizações'!D4</f>
        <v>74696719.156957775</v>
      </c>
      <c r="F6" s="64">
        <f>1-E6/(P29+P34+P35+P36+P43+P44+P45)</f>
        <v>7.6228058270328192E-2</v>
      </c>
      <c r="I6" s="12"/>
    </row>
    <row r="7" spans="2:10" x14ac:dyDescent="0.35">
      <c r="B7" s="14" t="s">
        <v>70</v>
      </c>
      <c r="C7" s="16">
        <v>15656281.4921421</v>
      </c>
      <c r="D7" s="2" t="s">
        <v>168</v>
      </c>
      <c r="E7" s="12">
        <v>74696719.156957775</v>
      </c>
      <c r="F7" s="64">
        <f>1-E7/(P29+P34+P35+P36+P43+P44+P45)</f>
        <v>7.6228058270328192E-2</v>
      </c>
      <c r="H7" s="12"/>
      <c r="I7" s="12"/>
    </row>
    <row r="8" spans="2:10" x14ac:dyDescent="0.35">
      <c r="B8" s="14" t="s">
        <v>140</v>
      </c>
      <c r="C8" s="16">
        <v>12927000</v>
      </c>
      <c r="E8" s="12"/>
      <c r="H8" s="64"/>
      <c r="I8" s="12"/>
    </row>
    <row r="9" spans="2:10" x14ac:dyDescent="0.35">
      <c r="B9" s="14"/>
      <c r="C9" s="16"/>
      <c r="E9" s="12"/>
      <c r="H9" s="12"/>
      <c r="I9" s="12"/>
    </row>
    <row r="10" spans="2:10" x14ac:dyDescent="0.35">
      <c r="B10" s="54" t="s">
        <v>143</v>
      </c>
      <c r="C10" s="16"/>
      <c r="D10" s="92"/>
      <c r="E10" s="92"/>
      <c r="F10" s="92"/>
    </row>
    <row r="11" spans="2:10" x14ac:dyDescent="0.35">
      <c r="B11" s="14" t="s">
        <v>219</v>
      </c>
      <c r="C11" s="16">
        <f>F18</f>
        <v>7661.23</v>
      </c>
      <c r="D11" s="93"/>
      <c r="E11" s="16"/>
      <c r="F11" s="6"/>
      <c r="I11" s="27"/>
      <c r="J11" s="12"/>
    </row>
    <row r="12" spans="2:10" x14ac:dyDescent="0.35">
      <c r="B12" s="14" t="s">
        <v>214</v>
      </c>
      <c r="C12" s="16">
        <v>4554892.2700000005</v>
      </c>
      <c r="D12" s="54" t="s">
        <v>209</v>
      </c>
      <c r="E12" s="94"/>
      <c r="F12" s="16"/>
      <c r="I12" s="27"/>
      <c r="J12" s="12"/>
    </row>
    <row r="13" spans="2:10" x14ac:dyDescent="0.35">
      <c r="B13" s="14" t="s">
        <v>215</v>
      </c>
      <c r="C13" s="16">
        <v>220152.21</v>
      </c>
      <c r="D13" s="54" t="s">
        <v>86</v>
      </c>
      <c r="E13" s="54" t="s">
        <v>210</v>
      </c>
      <c r="F13" s="54" t="s">
        <v>40</v>
      </c>
      <c r="H13" s="12"/>
      <c r="I13" s="27"/>
      <c r="J13" s="12"/>
    </row>
    <row r="14" spans="2:10" x14ac:dyDescent="0.35">
      <c r="B14" s="14" t="s">
        <v>216</v>
      </c>
      <c r="C14" s="16">
        <v>145101.22</v>
      </c>
      <c r="D14" s="27">
        <v>45666</v>
      </c>
      <c r="E14" s="12" t="s">
        <v>213</v>
      </c>
      <c r="F14" s="16">
        <v>7661.23</v>
      </c>
      <c r="I14" s="27"/>
      <c r="J14" s="12"/>
    </row>
    <row r="15" spans="2:10" x14ac:dyDescent="0.35">
      <c r="B15" s="14"/>
      <c r="C15" s="16"/>
      <c r="D15" s="27"/>
      <c r="E15" s="12"/>
      <c r="F15" s="16"/>
      <c r="I15" s="27"/>
      <c r="J15" s="12"/>
    </row>
    <row r="16" spans="2:10" x14ac:dyDescent="0.35">
      <c r="B16" s="14"/>
      <c r="C16" s="16">
        <v>4712023.91</v>
      </c>
      <c r="D16" s="27"/>
      <c r="E16" s="12"/>
      <c r="F16" s="12"/>
      <c r="I16" s="27"/>
      <c r="J16" s="12"/>
    </row>
    <row r="17" spans="1:21" x14ac:dyDescent="0.35">
      <c r="B17" s="14"/>
      <c r="C17" s="16">
        <f>C16-C12</f>
        <v>157131.63999999966</v>
      </c>
      <c r="D17" s="89"/>
      <c r="E17" s="88"/>
      <c r="F17" s="88"/>
      <c r="I17" s="27"/>
      <c r="J17" s="12"/>
    </row>
    <row r="18" spans="1:21" x14ac:dyDescent="0.35">
      <c r="B18" s="14"/>
      <c r="C18" s="16"/>
      <c r="D18" s="88"/>
      <c r="E18" s="88"/>
      <c r="F18" s="93">
        <f>SUM(F14:F17)</f>
        <v>7661.23</v>
      </c>
      <c r="I18" s="27"/>
      <c r="J18" s="12"/>
    </row>
    <row r="19" spans="1:21" x14ac:dyDescent="0.35">
      <c r="B19" s="14" t="s">
        <v>217</v>
      </c>
      <c r="C19" s="16"/>
      <c r="D19" s="88"/>
      <c r="E19" s="91"/>
      <c r="F19" s="88"/>
      <c r="J19" s="12"/>
    </row>
    <row r="20" spans="1:21" x14ac:dyDescent="0.35">
      <c r="B20" s="16" t="s">
        <v>218</v>
      </c>
      <c r="C20" s="16"/>
      <c r="D20" s="88"/>
      <c r="E20" s="88"/>
      <c r="F20" s="88"/>
      <c r="J20" s="12"/>
    </row>
    <row r="21" spans="1:21" x14ac:dyDescent="0.35">
      <c r="B21" s="16"/>
      <c r="C21" s="16"/>
      <c r="D21" s="88"/>
      <c r="E21" s="88"/>
      <c r="J21" s="12"/>
    </row>
    <row r="22" spans="1:21" x14ac:dyDescent="0.35">
      <c r="D22" s="16"/>
      <c r="E22" s="16"/>
      <c r="F22" s="16"/>
      <c r="G22" s="12"/>
    </row>
    <row r="23" spans="1:21" x14ac:dyDescent="0.35">
      <c r="B23" s="6"/>
    </row>
    <row r="24" spans="1:21" x14ac:dyDescent="0.35">
      <c r="B24" s="11" t="s">
        <v>94</v>
      </c>
      <c r="C24" s="102" t="s">
        <v>129</v>
      </c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66"/>
    </row>
    <row r="25" spans="1:21" x14ac:dyDescent="0.35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5">
      <c r="A26" s="71"/>
      <c r="B26" s="27">
        <v>45574</v>
      </c>
      <c r="C26" s="3">
        <v>609243.85390099953</v>
      </c>
      <c r="D26" s="3">
        <v>2166324.2810399984</v>
      </c>
      <c r="E26" s="3">
        <v>2149060.5872749994</v>
      </c>
      <c r="F26" s="3">
        <v>2101505.119090002</v>
      </c>
      <c r="G26" s="3">
        <v>1808933.8633359976</v>
      </c>
      <c r="H26" s="3">
        <v>1821880.7551800008</v>
      </c>
      <c r="I26" s="3">
        <v>4636788.6994199986</v>
      </c>
      <c r="J26" s="12">
        <v>4510277.473902002</v>
      </c>
      <c r="K26" s="12">
        <v>10618725.813931003</v>
      </c>
      <c r="L26" s="12">
        <v>28421705.656810008</v>
      </c>
      <c r="M26" s="12">
        <v>15675391.186998004</v>
      </c>
      <c r="N26" s="12">
        <v>16563808.081129001</v>
      </c>
      <c r="O26" s="12">
        <v>1918237.7929200011</v>
      </c>
      <c r="P26" s="36">
        <f t="shared" ref="P26:P27" si="1">SUM(C26:O26)</f>
        <v>93001883.164932027</v>
      </c>
      <c r="Q26" s="3"/>
      <c r="R26" s="3"/>
      <c r="S26" s="3"/>
      <c r="T26" s="3"/>
      <c r="U26" s="3"/>
    </row>
    <row r="27" spans="1:21" x14ac:dyDescent="0.35">
      <c r="A27" s="71"/>
      <c r="B27" s="27">
        <v>45607</v>
      </c>
      <c r="C27" s="3">
        <v>555031.80787900032</v>
      </c>
      <c r="D27" s="3">
        <v>1984040.3686299992</v>
      </c>
      <c r="E27" s="3">
        <v>1948858.4211610008</v>
      </c>
      <c r="F27" s="3">
        <v>1957693.6149600034</v>
      </c>
      <c r="G27" s="3">
        <v>1675572.7393100022</v>
      </c>
      <c r="H27" s="3">
        <v>1712569.3740440009</v>
      </c>
      <c r="I27" s="3">
        <v>4379377.8648580033</v>
      </c>
      <c r="J27" s="12">
        <v>4308090.881733004</v>
      </c>
      <c r="K27" s="12">
        <v>10140642.82112</v>
      </c>
      <c r="L27" s="12">
        <v>27171954.286481019</v>
      </c>
      <c r="M27" s="12">
        <v>15126470.972733986</v>
      </c>
      <c r="N27" s="12">
        <v>15819897.930825982</v>
      </c>
      <c r="O27" s="12">
        <v>1788946.1721740009</v>
      </c>
      <c r="P27" s="36">
        <f t="shared" si="1"/>
        <v>88569147.255910009</v>
      </c>
      <c r="Q27" s="3"/>
      <c r="R27" s="3"/>
      <c r="S27" s="3"/>
      <c r="T27" s="3"/>
      <c r="U27" s="3"/>
    </row>
    <row r="28" spans="1:21" x14ac:dyDescent="0.35">
      <c r="A28" s="71"/>
      <c r="B28" s="27">
        <v>45636</v>
      </c>
      <c r="C28" s="3">
        <v>494444.10899799975</v>
      </c>
      <c r="D28" s="3">
        <v>1813490.6354910026</v>
      </c>
      <c r="E28" s="3">
        <v>1775531.7151279999</v>
      </c>
      <c r="F28" s="3">
        <v>1804200.5614989989</v>
      </c>
      <c r="G28" s="3">
        <v>1538234.1440509974</v>
      </c>
      <c r="H28" s="3">
        <v>1572121.0678490011</v>
      </c>
      <c r="I28" s="3">
        <v>4109384.2523860019</v>
      </c>
      <c r="J28" s="3">
        <v>4127701.339484998</v>
      </c>
      <c r="K28" s="3">
        <v>9700390.9534560069</v>
      </c>
      <c r="L28" s="3">
        <v>25973641.859778982</v>
      </c>
      <c r="M28" s="3">
        <v>14493035.391872967</v>
      </c>
      <c r="N28" s="3">
        <v>15247570.001222992</v>
      </c>
      <c r="O28" s="3">
        <v>1727832.5790169996</v>
      </c>
      <c r="P28" s="36">
        <f>SUM(C28:O28)</f>
        <v>84377578.610234961</v>
      </c>
      <c r="Q28" s="3"/>
      <c r="R28" s="3"/>
      <c r="S28" s="3"/>
      <c r="T28" s="3"/>
      <c r="U28" s="3"/>
    </row>
    <row r="29" spans="1:21" x14ac:dyDescent="0.35">
      <c r="A29" s="71"/>
      <c r="B29" s="27">
        <v>45667</v>
      </c>
      <c r="C29" s="3">
        <v>420009.67501000006</v>
      </c>
      <c r="D29" s="3">
        <v>1605228.7893279996</v>
      </c>
      <c r="E29" s="3">
        <v>1573512.4017360003</v>
      </c>
      <c r="F29" s="3">
        <v>1607214.3601779987</v>
      </c>
      <c r="G29" s="3">
        <v>1327597.1156770014</v>
      </c>
      <c r="H29" s="3">
        <v>1428322.6674110028</v>
      </c>
      <c r="I29" s="3">
        <v>3727960.0045879963</v>
      </c>
      <c r="J29" s="3">
        <v>3818907.6619260018</v>
      </c>
      <c r="K29" s="3">
        <v>8889585.5043599904</v>
      </c>
      <c r="L29" s="3">
        <v>24171605.607731033</v>
      </c>
      <c r="M29" s="3">
        <v>13554645.149175007</v>
      </c>
      <c r="N29" s="3">
        <v>14379951.145755017</v>
      </c>
      <c r="O29" s="3">
        <v>1640460.6293370016</v>
      </c>
      <c r="P29" s="36">
        <f>SUM(C29:O29)</f>
        <v>78145000.712212056</v>
      </c>
      <c r="Q29" s="3"/>
      <c r="R29" s="3"/>
      <c r="S29" s="3"/>
      <c r="T29" s="8"/>
      <c r="U29" s="8"/>
    </row>
    <row r="30" spans="1:21" x14ac:dyDescent="0.35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5">
      <c r="A31" s="10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5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 x14ac:dyDescent="0.35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 x14ac:dyDescent="0.35">
      <c r="B34" s="8" t="s">
        <v>2</v>
      </c>
      <c r="C34" s="3">
        <v>12535.420473000002</v>
      </c>
      <c r="D34" s="3">
        <v>33064.235344999994</v>
      </c>
      <c r="E34" s="3">
        <v>30484.513869000002</v>
      </c>
      <c r="F34" s="3">
        <v>52045.002510000013</v>
      </c>
      <c r="G34" s="3">
        <v>55392.701109000001</v>
      </c>
      <c r="H34" s="3">
        <v>25545.322460999996</v>
      </c>
      <c r="I34" s="3">
        <v>102406.24065400001</v>
      </c>
      <c r="J34" s="3">
        <v>104755.56809400002</v>
      </c>
      <c r="K34" s="3">
        <v>199937.98319900007</v>
      </c>
      <c r="L34" s="3">
        <v>572883.19090999989</v>
      </c>
      <c r="M34" s="3">
        <v>230327.84961999996</v>
      </c>
      <c r="N34" s="3">
        <v>188869.00569399993</v>
      </c>
      <c r="O34" s="3">
        <v>33291.107549</v>
      </c>
      <c r="P34" s="3">
        <f>SUM(C34:O34)</f>
        <v>1641538.141487</v>
      </c>
      <c r="Q34" s="3"/>
      <c r="R34" s="3"/>
      <c r="S34" s="3"/>
      <c r="T34" s="3"/>
      <c r="U34" s="3"/>
    </row>
    <row r="35" spans="2:22" x14ac:dyDescent="0.35">
      <c r="B35" s="8" t="s">
        <v>3</v>
      </c>
      <c r="C35" s="3">
        <v>6426.5709590000006</v>
      </c>
      <c r="D35" s="3">
        <v>10962.308605</v>
      </c>
      <c r="E35" s="3">
        <v>19435.639661000001</v>
      </c>
      <c r="F35" s="3">
        <v>7299.9004199999999</v>
      </c>
      <c r="G35" s="3">
        <v>28814.221264</v>
      </c>
      <c r="H35" s="3">
        <v>2348.211726</v>
      </c>
      <c r="I35" s="3">
        <v>55196.982031</v>
      </c>
      <c r="J35" s="3">
        <v>21039.702883999998</v>
      </c>
      <c r="K35" s="3">
        <v>143943.43147399995</v>
      </c>
      <c r="L35" s="3">
        <v>186306.16577800002</v>
      </c>
      <c r="M35" s="3">
        <v>126039.89638999999</v>
      </c>
      <c r="N35" s="3">
        <v>102879.18270800001</v>
      </c>
      <c r="O35" s="3">
        <v>12489.326649999999</v>
      </c>
      <c r="P35" s="3">
        <f>SUM(C35:O35)</f>
        <v>723181.54055000003</v>
      </c>
      <c r="Q35" s="3"/>
      <c r="R35" s="3"/>
      <c r="S35" s="3"/>
      <c r="T35" s="3"/>
      <c r="U35" s="3"/>
    </row>
    <row r="36" spans="2:22" s="13" customFormat="1" x14ac:dyDescent="0.35">
      <c r="B36" s="8" t="s">
        <v>4</v>
      </c>
      <c r="C36" s="3">
        <v>0</v>
      </c>
      <c r="D36" s="3">
        <v>2208.337485</v>
      </c>
      <c r="E36" s="3">
        <v>5975.3871469999995</v>
      </c>
      <c r="F36" s="3">
        <v>2374.9238640000003</v>
      </c>
      <c r="G36" s="3">
        <v>6288.8890370000008</v>
      </c>
      <c r="H36" s="3">
        <v>9493.8096279999991</v>
      </c>
      <c r="I36" s="3">
        <v>14312.610634000001</v>
      </c>
      <c r="J36" s="3">
        <v>26013.719873999999</v>
      </c>
      <c r="K36" s="3">
        <v>36020.936957999998</v>
      </c>
      <c r="L36" s="3">
        <v>129764.06076000001</v>
      </c>
      <c r="M36" s="3">
        <v>57665.425116999992</v>
      </c>
      <c r="N36" s="3">
        <v>57223.290395000011</v>
      </c>
      <c r="O36" s="3">
        <v>3501.0688129999999</v>
      </c>
      <c r="P36" s="3">
        <f>SUM(C36:O36)</f>
        <v>350842.45971200004</v>
      </c>
      <c r="Q36" s="3"/>
      <c r="R36" s="3"/>
      <c r="S36" s="3"/>
      <c r="T36" s="3"/>
      <c r="U36" s="3"/>
    </row>
    <row r="37" spans="2:22" x14ac:dyDescent="0.35">
      <c r="B37" s="8" t="s">
        <v>92</v>
      </c>
      <c r="C37" s="3">
        <v>6537.2314340000003</v>
      </c>
      <c r="D37" s="3">
        <v>2477.550397</v>
      </c>
      <c r="E37" s="3">
        <v>4529.6958320000003</v>
      </c>
      <c r="F37" s="3">
        <v>12975.691611999999</v>
      </c>
      <c r="G37" s="3">
        <v>4386.9452520000004</v>
      </c>
      <c r="H37" s="3">
        <v>0</v>
      </c>
      <c r="I37" s="3">
        <v>20469.448892999997</v>
      </c>
      <c r="J37" s="3">
        <v>21687.418578000001</v>
      </c>
      <c r="K37" s="3">
        <v>39569.672323999999</v>
      </c>
      <c r="L37" s="3">
        <v>82601.675938</v>
      </c>
      <c r="M37" s="3">
        <v>14223.547802999999</v>
      </c>
      <c r="N37" s="3">
        <v>60798.474973000004</v>
      </c>
      <c r="O37" s="3">
        <v>0</v>
      </c>
      <c r="P37" s="3">
        <f>SUM(C37:O37)</f>
        <v>270257.35303600004</v>
      </c>
      <c r="Q37" s="3"/>
      <c r="R37" s="3"/>
      <c r="S37" s="3"/>
      <c r="T37" s="3"/>
      <c r="U37" s="3"/>
      <c r="V37" s="35"/>
    </row>
    <row r="38" spans="2:22" s="13" customFormat="1" x14ac:dyDescent="0.35">
      <c r="B38" s="8" t="s">
        <v>93</v>
      </c>
      <c r="C38" s="3">
        <v>386323.34183300001</v>
      </c>
      <c r="D38" s="3">
        <v>1073640.3990590002</v>
      </c>
      <c r="E38" s="3">
        <v>946624.96521099994</v>
      </c>
      <c r="F38" s="3">
        <v>851618.30634000036</v>
      </c>
      <c r="G38" s="3">
        <v>355515.64631100011</v>
      </c>
      <c r="H38" s="3">
        <v>509512.82898099982</v>
      </c>
      <c r="I38" s="3">
        <v>1401488.492138</v>
      </c>
      <c r="J38" s="3">
        <v>1259701.1662939999</v>
      </c>
      <c r="K38" s="3">
        <v>2224562.2617870006</v>
      </c>
      <c r="L38" s="3">
        <v>5846032.7682000054</v>
      </c>
      <c r="M38" s="3">
        <v>3001081.874656002</v>
      </c>
      <c r="N38" s="3">
        <v>2986580.5651989994</v>
      </c>
      <c r="O38" s="3">
        <v>543533.85146300017</v>
      </c>
      <c r="P38" s="3">
        <f>SUM(C38:O38)</f>
        <v>21386216.467472009</v>
      </c>
      <c r="Q38" s="3"/>
      <c r="R38" s="3"/>
      <c r="S38" s="3"/>
      <c r="T38" s="36"/>
      <c r="U38" s="36"/>
      <c r="V38" s="3"/>
    </row>
    <row r="39" spans="2:22" s="13" customFormat="1" x14ac:dyDescent="0.35">
      <c r="B39" s="8"/>
      <c r="C39" s="36">
        <f t="shared" ref="C39:O39" si="3">SUM(C34:C38)</f>
        <v>411822.56469900004</v>
      </c>
      <c r="D39" s="36">
        <f t="shared" si="3"/>
        <v>1122352.8308910001</v>
      </c>
      <c r="E39" s="36">
        <f t="shared" si="3"/>
        <v>1007050.2017199999</v>
      </c>
      <c r="F39" s="36">
        <f t="shared" si="3"/>
        <v>926313.82474600035</v>
      </c>
      <c r="G39" s="36">
        <f t="shared" si="3"/>
        <v>450398.40297300013</v>
      </c>
      <c r="H39" s="36">
        <f t="shared" si="3"/>
        <v>546900.1727959998</v>
      </c>
      <c r="I39" s="36">
        <f t="shared" si="3"/>
        <v>1593873.7743500001</v>
      </c>
      <c r="J39" s="36">
        <f t="shared" si="3"/>
        <v>1433197.5757239999</v>
      </c>
      <c r="K39" s="36">
        <f t="shared" si="3"/>
        <v>2644034.2857420007</v>
      </c>
      <c r="L39" s="36">
        <f t="shared" si="3"/>
        <v>6817587.8615860054</v>
      </c>
      <c r="M39" s="36">
        <f t="shared" si="3"/>
        <v>3429338.593586002</v>
      </c>
      <c r="N39" s="36">
        <f t="shared" si="3"/>
        <v>3396350.5189689994</v>
      </c>
      <c r="O39" s="36">
        <f t="shared" si="3"/>
        <v>592815.35447500017</v>
      </c>
      <c r="P39" s="36">
        <f>SUM(P34:P38)</f>
        <v>24372035.962257009</v>
      </c>
      <c r="Q39" s="36"/>
      <c r="R39" s="36"/>
      <c r="S39" s="36"/>
      <c r="T39" s="8"/>
      <c r="U39" s="8"/>
      <c r="V39" s="3"/>
    </row>
    <row r="40" spans="2:22" s="13" customFormat="1" x14ac:dyDescent="0.35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 x14ac:dyDescent="0.35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 x14ac:dyDescent="0.35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 x14ac:dyDescent="0.35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 x14ac:dyDescent="0.35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 x14ac:dyDescent="0.35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2:22" s="13" customFormat="1" x14ac:dyDescent="0.35">
      <c r="B46" s="8" t="s">
        <v>92</v>
      </c>
      <c r="C46" s="3">
        <v>0</v>
      </c>
      <c r="D46" s="3">
        <v>1386.2762539999999</v>
      </c>
      <c r="E46" s="3">
        <v>0</v>
      </c>
      <c r="F46" s="3">
        <v>0</v>
      </c>
      <c r="G46" s="3">
        <v>1125.646565</v>
      </c>
      <c r="H46" s="3">
        <v>0</v>
      </c>
      <c r="I46" s="3">
        <v>3075.2574870000003</v>
      </c>
      <c r="J46" s="3">
        <v>6891.2560759999997</v>
      </c>
      <c r="K46" s="3">
        <v>342.511526</v>
      </c>
      <c r="L46" s="3">
        <v>8205.2725620000001</v>
      </c>
      <c r="M46" s="3">
        <v>6612.3659749999988</v>
      </c>
      <c r="N46" s="3">
        <v>14474.256044</v>
      </c>
      <c r="O46" s="3">
        <v>0</v>
      </c>
      <c r="P46" s="3">
        <f>SUM(C46:O46)</f>
        <v>42112.842489000002</v>
      </c>
      <c r="Q46" s="36"/>
      <c r="R46" s="36"/>
      <c r="S46" s="36"/>
      <c r="T46" s="8"/>
      <c r="U46" s="8"/>
      <c r="V46" s="3"/>
    </row>
    <row r="47" spans="2:22" s="13" customFormat="1" x14ac:dyDescent="0.35">
      <c r="B47" s="8" t="s">
        <v>93</v>
      </c>
      <c r="C47" s="3">
        <v>451738.98049499997</v>
      </c>
      <c r="D47" s="3">
        <v>1114951.3747410004</v>
      </c>
      <c r="E47" s="3">
        <v>1092454.7365489996</v>
      </c>
      <c r="F47" s="3">
        <v>1134272.1064450005</v>
      </c>
      <c r="G47" s="3">
        <v>681279.70878500049</v>
      </c>
      <c r="H47" s="3">
        <v>521490.87072499987</v>
      </c>
      <c r="I47" s="3">
        <v>1887983.1475839997</v>
      </c>
      <c r="J47" s="3">
        <v>1302185.2474089994</v>
      </c>
      <c r="K47" s="3">
        <v>2451536.6631609998</v>
      </c>
      <c r="L47" s="3">
        <v>5798024.2615280058</v>
      </c>
      <c r="M47" s="3">
        <v>3119363.9008210022</v>
      </c>
      <c r="N47" s="3">
        <v>2615579.969999</v>
      </c>
      <c r="O47" s="3">
        <v>501394.65331499994</v>
      </c>
      <c r="P47" s="3">
        <f>SUM(C47:O47)</f>
        <v>22672255.621557008</v>
      </c>
      <c r="Q47" s="36"/>
      <c r="R47" s="36"/>
      <c r="S47" s="36"/>
      <c r="T47" s="8"/>
      <c r="U47" s="8"/>
      <c r="V47" s="3"/>
    </row>
    <row r="48" spans="2:22" s="13" customFormat="1" x14ac:dyDescent="0.35">
      <c r="B48" s="8"/>
      <c r="C48" s="36">
        <f t="shared" ref="C48:O48" si="5">SUM(C43:C47)</f>
        <v>451738.98049499997</v>
      </c>
      <c r="D48" s="36">
        <f t="shared" si="5"/>
        <v>1116337.6509950003</v>
      </c>
      <c r="E48" s="36">
        <f t="shared" si="5"/>
        <v>1092454.7365489996</v>
      </c>
      <c r="F48" s="36">
        <f t="shared" si="5"/>
        <v>1134272.1064450005</v>
      </c>
      <c r="G48" s="36">
        <f t="shared" si="5"/>
        <v>682405.35535000043</v>
      </c>
      <c r="H48" s="36">
        <f t="shared" si="5"/>
        <v>521490.87072499987</v>
      </c>
      <c r="I48" s="36">
        <f t="shared" si="5"/>
        <v>1891058.4050709996</v>
      </c>
      <c r="J48" s="36">
        <f t="shared" si="5"/>
        <v>1309076.5034849993</v>
      </c>
      <c r="K48" s="36">
        <f t="shared" si="5"/>
        <v>2451879.174687</v>
      </c>
      <c r="L48" s="36">
        <f t="shared" si="5"/>
        <v>5806229.5340900058</v>
      </c>
      <c r="M48" s="36">
        <f t="shared" si="5"/>
        <v>3125976.2667960022</v>
      </c>
      <c r="N48" s="36">
        <f t="shared" si="5"/>
        <v>2630054.2260429999</v>
      </c>
      <c r="O48" s="36">
        <f t="shared" si="5"/>
        <v>501394.65331499994</v>
      </c>
      <c r="P48" s="36">
        <f>SUM(P43:P47)</f>
        <v>22714368.464046009</v>
      </c>
      <c r="Q48" s="36"/>
      <c r="R48" s="36"/>
      <c r="S48" s="36"/>
      <c r="T48" s="8"/>
      <c r="U48" s="8"/>
      <c r="V48" s="3"/>
    </row>
    <row r="49" spans="2:36" x14ac:dyDescent="0.35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5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5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5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5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5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5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5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5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5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5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5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5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5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5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5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5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5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5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5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5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5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5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5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5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5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5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5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5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5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5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5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5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5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5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5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5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5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5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5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5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5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5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5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5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5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5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5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5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5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5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5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5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5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5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5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5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5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5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5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5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5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5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5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5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5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5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5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5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5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5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5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5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5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5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5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5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5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5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5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5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5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5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5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5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5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5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5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5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5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5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5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5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5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5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5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5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5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5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5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5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5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5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5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5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5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5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5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5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5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5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5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5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5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5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5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5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5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5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5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5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5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5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5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5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5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5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5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5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5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5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5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5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5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5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5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5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5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5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5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5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5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5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5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5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5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5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5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5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5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5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5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5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5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5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5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5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5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5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5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5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5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5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5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5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5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5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5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5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5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5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5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5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5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5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5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5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5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5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5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5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5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5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5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5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5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5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5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5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5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5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5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5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5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5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5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5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5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5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5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5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5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5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5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5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5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5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5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5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5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5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5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5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5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5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5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5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5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5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5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5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5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5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5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5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5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5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5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5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5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5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5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5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5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5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5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5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5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5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5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5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5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5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5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5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5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5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5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5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5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5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5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5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5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5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5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5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5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5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5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5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5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5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5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5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5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5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5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5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5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5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5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5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5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5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5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5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5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5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5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5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5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5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5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5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5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5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5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5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5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5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5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5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5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5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5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5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5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5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5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5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5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5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5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5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5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5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5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5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5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5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5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5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5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5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5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5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5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5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5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5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5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5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5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5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5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5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5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5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5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5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5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5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5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5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5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5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5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5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5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5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5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5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5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5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5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5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5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5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5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5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5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5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5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5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5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5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5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5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5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5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5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5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5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5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5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5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5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5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5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5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5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5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5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5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5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5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5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5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5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5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5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5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5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5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5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5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5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5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5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5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5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5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5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5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5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5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5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5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5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5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5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5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5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5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5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5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5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5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5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5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5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5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5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5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5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5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5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5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5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5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5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5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5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5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5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5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5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5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5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5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5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5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5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5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5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5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5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5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5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5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5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5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5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5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5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5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5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5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5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5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5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5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5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5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5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5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5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5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5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5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5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5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5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5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5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5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5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5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5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5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5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5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5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5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5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5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5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5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5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5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5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5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5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5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5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5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5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5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5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5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5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5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5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5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5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5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5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5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5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5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5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5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5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5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5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5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5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5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5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5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5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5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5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5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5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5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5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5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5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5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5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5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5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5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5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5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5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5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5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5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5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5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5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5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5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5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5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5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5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5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5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5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5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5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5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5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5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5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5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5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5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5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5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5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5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5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5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5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5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5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5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5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5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5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5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5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5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5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5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5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5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5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5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5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5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5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5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5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5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5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5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5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5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5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5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5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5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5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5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5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5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5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5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5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5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5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5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5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5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5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5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5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5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5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5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5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5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5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5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5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5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5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5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5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5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5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5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5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5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5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5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5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5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5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5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5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5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5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5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5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5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5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5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5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5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5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5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5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5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5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5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5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5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5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5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5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5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5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5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5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5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5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5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5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5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5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5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5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5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5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5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5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5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5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5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5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5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5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5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5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5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5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5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5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5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5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5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5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5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5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5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5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5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5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5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5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5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5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5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5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5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5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5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5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5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5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5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5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5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5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5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5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5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5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5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5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5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5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5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5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5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5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5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5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5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5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5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5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5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5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5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5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5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5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5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5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5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5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5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5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5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5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5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5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5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5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5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5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5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5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5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5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5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5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5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5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5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5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5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5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5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5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5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5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5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5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5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5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5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5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5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5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5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5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5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5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5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5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5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5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5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5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5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5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5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5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5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5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5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5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5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5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5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5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5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5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5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5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5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5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5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5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5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5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5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5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5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5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5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5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5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5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5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5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5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5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5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5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5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5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5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5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5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5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5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5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5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5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5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5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5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5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5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5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5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5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5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5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5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5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5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5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5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5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5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5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5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5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5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5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5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5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5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5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5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5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5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5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5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5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5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5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5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5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5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5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5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5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5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5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5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5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5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5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5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5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5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5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5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5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5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5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5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5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5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5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5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5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5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5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5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5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5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5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5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5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5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5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5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5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5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5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5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5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5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5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5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5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5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5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5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5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5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5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5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5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5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5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5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5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5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5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5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5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5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5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5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5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5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5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5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5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5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5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5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5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5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5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5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5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5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5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5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5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5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5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5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5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5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5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5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5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5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5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5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5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5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5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5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5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5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5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5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5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5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5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5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5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5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5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5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5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5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5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5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5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5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5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5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5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5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5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5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5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5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5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5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5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5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5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5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5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5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5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5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5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5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5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5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5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5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5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5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5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5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5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5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5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5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5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5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5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5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5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5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5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5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5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5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5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5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5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5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5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5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5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5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5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5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5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5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5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5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5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5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5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5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5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5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5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5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5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5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5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5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5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5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5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5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5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5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5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5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5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5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5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5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5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5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5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5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5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5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5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5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5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5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5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5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5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5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5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5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5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5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5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5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5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5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5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5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5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5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5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5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5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5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5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5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5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5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5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5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5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5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5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5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5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5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5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5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5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5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5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5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5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5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5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5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5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5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5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5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5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5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5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5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5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5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5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5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5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5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5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5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5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5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5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5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5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5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5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5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5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5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5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5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5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5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5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5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5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5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5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5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5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5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5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5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5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5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5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5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5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5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5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5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5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5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5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5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5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5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5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5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5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5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5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5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5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5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5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5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5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5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5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5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5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5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5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5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5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5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5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5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5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5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5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5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5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5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5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5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5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5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5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5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5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5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5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5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5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5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5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5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5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5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5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5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5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5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5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5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5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5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5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5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5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5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5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5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5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5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5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5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5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5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5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5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5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5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5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5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5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5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5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5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5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5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5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5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5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5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5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5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5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5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5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5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5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5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5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5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5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5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5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5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5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5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5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5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5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5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5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5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5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5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5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5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5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5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5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5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5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5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5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5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5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5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5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5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5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5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5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5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5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5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5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5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5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5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5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5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5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5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5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5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5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5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5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5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5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5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5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5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5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5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5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5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5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5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5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5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5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5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5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5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5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5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5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5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5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5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5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5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5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5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5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5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5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5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5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5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5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5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5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5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5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5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5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5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5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5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5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5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5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5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5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5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5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5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5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5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5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5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5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5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5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5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5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5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5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5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5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5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5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5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5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5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5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5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5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5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5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5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5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5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5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5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5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5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5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5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5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5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5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5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5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5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5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5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5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5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5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5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5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5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5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5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5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5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5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5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5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5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5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5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5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5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5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5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5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5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5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5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5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5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5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5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5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5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5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5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5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5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5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5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5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5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5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5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5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5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5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5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5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5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5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5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5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5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5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5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5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5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5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5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5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5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5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5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5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5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5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5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5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5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5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5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5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5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5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5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5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5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5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5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5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5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5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5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5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5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5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5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5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5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5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5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5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5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5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5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5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5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5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5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5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5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5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5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5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5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5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5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5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5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5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5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5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5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5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5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5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5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5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5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5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5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5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5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5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5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5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5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5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5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5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5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5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5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5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5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5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5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5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5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5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5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5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5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5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5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5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5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5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5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5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5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5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5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5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5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5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5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5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5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5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5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5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5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5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5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5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5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5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5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5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5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5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5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5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5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5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5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5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5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5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5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5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5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5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5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5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5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5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5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5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5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5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5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5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5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5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5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5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5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5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5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5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5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5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5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5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5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5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5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5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5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5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5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5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5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5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5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5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5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5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5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5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5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5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5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5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5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5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5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5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5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5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5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5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5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5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5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5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5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5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5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5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5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5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5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5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5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5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5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5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5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5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5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5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5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5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5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5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5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5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5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5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5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5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5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5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5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5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5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5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5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5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5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5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5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5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5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5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5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5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5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5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5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5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5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5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5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5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5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5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5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5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5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5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5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5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5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5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5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5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5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5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5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5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5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5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5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5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5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5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5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5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5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5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5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5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5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5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5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5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5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5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5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5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5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5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5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5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5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5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5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5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5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5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5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5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5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5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5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5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5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5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5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5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5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5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5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5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5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5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5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5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5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5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5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5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5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5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5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5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5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5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5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5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5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5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5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5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5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5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5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5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5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5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5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5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5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5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5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5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5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5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5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5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5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5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5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5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5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5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5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5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5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5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5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5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5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5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5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5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5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5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5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5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5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5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5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5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5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5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5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5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5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5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5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5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5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5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5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5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5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5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5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5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5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5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5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5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5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5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5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5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5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5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5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5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5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5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5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5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5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5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5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5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5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5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5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5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5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5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5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5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5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5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5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5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5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5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5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5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5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5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5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5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5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5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5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5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5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5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5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5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5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5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5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5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5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5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5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5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5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5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5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5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5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5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5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5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5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5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5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5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5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5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5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5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5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5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5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5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5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5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5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5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5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5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5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5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5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5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5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5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5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5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5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5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5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5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5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5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5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5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5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5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5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5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5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5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5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5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5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5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5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5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5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5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5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5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5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5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5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5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5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5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5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5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5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5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5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5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5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5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5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5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5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5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5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5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5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5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5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5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5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5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5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5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5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5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5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5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5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5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5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5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5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5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5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5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5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5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5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5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5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5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5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5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5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5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5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5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5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5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5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5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5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5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5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5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5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5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5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5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5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5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5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5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5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5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5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5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5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5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5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5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5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5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5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5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5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5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5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5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5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5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5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5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5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5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5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5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5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5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5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5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5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5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5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5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5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5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5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5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5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5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5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5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5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5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5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5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5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5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5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5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5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5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5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5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5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5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5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5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5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5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5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5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5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5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5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5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5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5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5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5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5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5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5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5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5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5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5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5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5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5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5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5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5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5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5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5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5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5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5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5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5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5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5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5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5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5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5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5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5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5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5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5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5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5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5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5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5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5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5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5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5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5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5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5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5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5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5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5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5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5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5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5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5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5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5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5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5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5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5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5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5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5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5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5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5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5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5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5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5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5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5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5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5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5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5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5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5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5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5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5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5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5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5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5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5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5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5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5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5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5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5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5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5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5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5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5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5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5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5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5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5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5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5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5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5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5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5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5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5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5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5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5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5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5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5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5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5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5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5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5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5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5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5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5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5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5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5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5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5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5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5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5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5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5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5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5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5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5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5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5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5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5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5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5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5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5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5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5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5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5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5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5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5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5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5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5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5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5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5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5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5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5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5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5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5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5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5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5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5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5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5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5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5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5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5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5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5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5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5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5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5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5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5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5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5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5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5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5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5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5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5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5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5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5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5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5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5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5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5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5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5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5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5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5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5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5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5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5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5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5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5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5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5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5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5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5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5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5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5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5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5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5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5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5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5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5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5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5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5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5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5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5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5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5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5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5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5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5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5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5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5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5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5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5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5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5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5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5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5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5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5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5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5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5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5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5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5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5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5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5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5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5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5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5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5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5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5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5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5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5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5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5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5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5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5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5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5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5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5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5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5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5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5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5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5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5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5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5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5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5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5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5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5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5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5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5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5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5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5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5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5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5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5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5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5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5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5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5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5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5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5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5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5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5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5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5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5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5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5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5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5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5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5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5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5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5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5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5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5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5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5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5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5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5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5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5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5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5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5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5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5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5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5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5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5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5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5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5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5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5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5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5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5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5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5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5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5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5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5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5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5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5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5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5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5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5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5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5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5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5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5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5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5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5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5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5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5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5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5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5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5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5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5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5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5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5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5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5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5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5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5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5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5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5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5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5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5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5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5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5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5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5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5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5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5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5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5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5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5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5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5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5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5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5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5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5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5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5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5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5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5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5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5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5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5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5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5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5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5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5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5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5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5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5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5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5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5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5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5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5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5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5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5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5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5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5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5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5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5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5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5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5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5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5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5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5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5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5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5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5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5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5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5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5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5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5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5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5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5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5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5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5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5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5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5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5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5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5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5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5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5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5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5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5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5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5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5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5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5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5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5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5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5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5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5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5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5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5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5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5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5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5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5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5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5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5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5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5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5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5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5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5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5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5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5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5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5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5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5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5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5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5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5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5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5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5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5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5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5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5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5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5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5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5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5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5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5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5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5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5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5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5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5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5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5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5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5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5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5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5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5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5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5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5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5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5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5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5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5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5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5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5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5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5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5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5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5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5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5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5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5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5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5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5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5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5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5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5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5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5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5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5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5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5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5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5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5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5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5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5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5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5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5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5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5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5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5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5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5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5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5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5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5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5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5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5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5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5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5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5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5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5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5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5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5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5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5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5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5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5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5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5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5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5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5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5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5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5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5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5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5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5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5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5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5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5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5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5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5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5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5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5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5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5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5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5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5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5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5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5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5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5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5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5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5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5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5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5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5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5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5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5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5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5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5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5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5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5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5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5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5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5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5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5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5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5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5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5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5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5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5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5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5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5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5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5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5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5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5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5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5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5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5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5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5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5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5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5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5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5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5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5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5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5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5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5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5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5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5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5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5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5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5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5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5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5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5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5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5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5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5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5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5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5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5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5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5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5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5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5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5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5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5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5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5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5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5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5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5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5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5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5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5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5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5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5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5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5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5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5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5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5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5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5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5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5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5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5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5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5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5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5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5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5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5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5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5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5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5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5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5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5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5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5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5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5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5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5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5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5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5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5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5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5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5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5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5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5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5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5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5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5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5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5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5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5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5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5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5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5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5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5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5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5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5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5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5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5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5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5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5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5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5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5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5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5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5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5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5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5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5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5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5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5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5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5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5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5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5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5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5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5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5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5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5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5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5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5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5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5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5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5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5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5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5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5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5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5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5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5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5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5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5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5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5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5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5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5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5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5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5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5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5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5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5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5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5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5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5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5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5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5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5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5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5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5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5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5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5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5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5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5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5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5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5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5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5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5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5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5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5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5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5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5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5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5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5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5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5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5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5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5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5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5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5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5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5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5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5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5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5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5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5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5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5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5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5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5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5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5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5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5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5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5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5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5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5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5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5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5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5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5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5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5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5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5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5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5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5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5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5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5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5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5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5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5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5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5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5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5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5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5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5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5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5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5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5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5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5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5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5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5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5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5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5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5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5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5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5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5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5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5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5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5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5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5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5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5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5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5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5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5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5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5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5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5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5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5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5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5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5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5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5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5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5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5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5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5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5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5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5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5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5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5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5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5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5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5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5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5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5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5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5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5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5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5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5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5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5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5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5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5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5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5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5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5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5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5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5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5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5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5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5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5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5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5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5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5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5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5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5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5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5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5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5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5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5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5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5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5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5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5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5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5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5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5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5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5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5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5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5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5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5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5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5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5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5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5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5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5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5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5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5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5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5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5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5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5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5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5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5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5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5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5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5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5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5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5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5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5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5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5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5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5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5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5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5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5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5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5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5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5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5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5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5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5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5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5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5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5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5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5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5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5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5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5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5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5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5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5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5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5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5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5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5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5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5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5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5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5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5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5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5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5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5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5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5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5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5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5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5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5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5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5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5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5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5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5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5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5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5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5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5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5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5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5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5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5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5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5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5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5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5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5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5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5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5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5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5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5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5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5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5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5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5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5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5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5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5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5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5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5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5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5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5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5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5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5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5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5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5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5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5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5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5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5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5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5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5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5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5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5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5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5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5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5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5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5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5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5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5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5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5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5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5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5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5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5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5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5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5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5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5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5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5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5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5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5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5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5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5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5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5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5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5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5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5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5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5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5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5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5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5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5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5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5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5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5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5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5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5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5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5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5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5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5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5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5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5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5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5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5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5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5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5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5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5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5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5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5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5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5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5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5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5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5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5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5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5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5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5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5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5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5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5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5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5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5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5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5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5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5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5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5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5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5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5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5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5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5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5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5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5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5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5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5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5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5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5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5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5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5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5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5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5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5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5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5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5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5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5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5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5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5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5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5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5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5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5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5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5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5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5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5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5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5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5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5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5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5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5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5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5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5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5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5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5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5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5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5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5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5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5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5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5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5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5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5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5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5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5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5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5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5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5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5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5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5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5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5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5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5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5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5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5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5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5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5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5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5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5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5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5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5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5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5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5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5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5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5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5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5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5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5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5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5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5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5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5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5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5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5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5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5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5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5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5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5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5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5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5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5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5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5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5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5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5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5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5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5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5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5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5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5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5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5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5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5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5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5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5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5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5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5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5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5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5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5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5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5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5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5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5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5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5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5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5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5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5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5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5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5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5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5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5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5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5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5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5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5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5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5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5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5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5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5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5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5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5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5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5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5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5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5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5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5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5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5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5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5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5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5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5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5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5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5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5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5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5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5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5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5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5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5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5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5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5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5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5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5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5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5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5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5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5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5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5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5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5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5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5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5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5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5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5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5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5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5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5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5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5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5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5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5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5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5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5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5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5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5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5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5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5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5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5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5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5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5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5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5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5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5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5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5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5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5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5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5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5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5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5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5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5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5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5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5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5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5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5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5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5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5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5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5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5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5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5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5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5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5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5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5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5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5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5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5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5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5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5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5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5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5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5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5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5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5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5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5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5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5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5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5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5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5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5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5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5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5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5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5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5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5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5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5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5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5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5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5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5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5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5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5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5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5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5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5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5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5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5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5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5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5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5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5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5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5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5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5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5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5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5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5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5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5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5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5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5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5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5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5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5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5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5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5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5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5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5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5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5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5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5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5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5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5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5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5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5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5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5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5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5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5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5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5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5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5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5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5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5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5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5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5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5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5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5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5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5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5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5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5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5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5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5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5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5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5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5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5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5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5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5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5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5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5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5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5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5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5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5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5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5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5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5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5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5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5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5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5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5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5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5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5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5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5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5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5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5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5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5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5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5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5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5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5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5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5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5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5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5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5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5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5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5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5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5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5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5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5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5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5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5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5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5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5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5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5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5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5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5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5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5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5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5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5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5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5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5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5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5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5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5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5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5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5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5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5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5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5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5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5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5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5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5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5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5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5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5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5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5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5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5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5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5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5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5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5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5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5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5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5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5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5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5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5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5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5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5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5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5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5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5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5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5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5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5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5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5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5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5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5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5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5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5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5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5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5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5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5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5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5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5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5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5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5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5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5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5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5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5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5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5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5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5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5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5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5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5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5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5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5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5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5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5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5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5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5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5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5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5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5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5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5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5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5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5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5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5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5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5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5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5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5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5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5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5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5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5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5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5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5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5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5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5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5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5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5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5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5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5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5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5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5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5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5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5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5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5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5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5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5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5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5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5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5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5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5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5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5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5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5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5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5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5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5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5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5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5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5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5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5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5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5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5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5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5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5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5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5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5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5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5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5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5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5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5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5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5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5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5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5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5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5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5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5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5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5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5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5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5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5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5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5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5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5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5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5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5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5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5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5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5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5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5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5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5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5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5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5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5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5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5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5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5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5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5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5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5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5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5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5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5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5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5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5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5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5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5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5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5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5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5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5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5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5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5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5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5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5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5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5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5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5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5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5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5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5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5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5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5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5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5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5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5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5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5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5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5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5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5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5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5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5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5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5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5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5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5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5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5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5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5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5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5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5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5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5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5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5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5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5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5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5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5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5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5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5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5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5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5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5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5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5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5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5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5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5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5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5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5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5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5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5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5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5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5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5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5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5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5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5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5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5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5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5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5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5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5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5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5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5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5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5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5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5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5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5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5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5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5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5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5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5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5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5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5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5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5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5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5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5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5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5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5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5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5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5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5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5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5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5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5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5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5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5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5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5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5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5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5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5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5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5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5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5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5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5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5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5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5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5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5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5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5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5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5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5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5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5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5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5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5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5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5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5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5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5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5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5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5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5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5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5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5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5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5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5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5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5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5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5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5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5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5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5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5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5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5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5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5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5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5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5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5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5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5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5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5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5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5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5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5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5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5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5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5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5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5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5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5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5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5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5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5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5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5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5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5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5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5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5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5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5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5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5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5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5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5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5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5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5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5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5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5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5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5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5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5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5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5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5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5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5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5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5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5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5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5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5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5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5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5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5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5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5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5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5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5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5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5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5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5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5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5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5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5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5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5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5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5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5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5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5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5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5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5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5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5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5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5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5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5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5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5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5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5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5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5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5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5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5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5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5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5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5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5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5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5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5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5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5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5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5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5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5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5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5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5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5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5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5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5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5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5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5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5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5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5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5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5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5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5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5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5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5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5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5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5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5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5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5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5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5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5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5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5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5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5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5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5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5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5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5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5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5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5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5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5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5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5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5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5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5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5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5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5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5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5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5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5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5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5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5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5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5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5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5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5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5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5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5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5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5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5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5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5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5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5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5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5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5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5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5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5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5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5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5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5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5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5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5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5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5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5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5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5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5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5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5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5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5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5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5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5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5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5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5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5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5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5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5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5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5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5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5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5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5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5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5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5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5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5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5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5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5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5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5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5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5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5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5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5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5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5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5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5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5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5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5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5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5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5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5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5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5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5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5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5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5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5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5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5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5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5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5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5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5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5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5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5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5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5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5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5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5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5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5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5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5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5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5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5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5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5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5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5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5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5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5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5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5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5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5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5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5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5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5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5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5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5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5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5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5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5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5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5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5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5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5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5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5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5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5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5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5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5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5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5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5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5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5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5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5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5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5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5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5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5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5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5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5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5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5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5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5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5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5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5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5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5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5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5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5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5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5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5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5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5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5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5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5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5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5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5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5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5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5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5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5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5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5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5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5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5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5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5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5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5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5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5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5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5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5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5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5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5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5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5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5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5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5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5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5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5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5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5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5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5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5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5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5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5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5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5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5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5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5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5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5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5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5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5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5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5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5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5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5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5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5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5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5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5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5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5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5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5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5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5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5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5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5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5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5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5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5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5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5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5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5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5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5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5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5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5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5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5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5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5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5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5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5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5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5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5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5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5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5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5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5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5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5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5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5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5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5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5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5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5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5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5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5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5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5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5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5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5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5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5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5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5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5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5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5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5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5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5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5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5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5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5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5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5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5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5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5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5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5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5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5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5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5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5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5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5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5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5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5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5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5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5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5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5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5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5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5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5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5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5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5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5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5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5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5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5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5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5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5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5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5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5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5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5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5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5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5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5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5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5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5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5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5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5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5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5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5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5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5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5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5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5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5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5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5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5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5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5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5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5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5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5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5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5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5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5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5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5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5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5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5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5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5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5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5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5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5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5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5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5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5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5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5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5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5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5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5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5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5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5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5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5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5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5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5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5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5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5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5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5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5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5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5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5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5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5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5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5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5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5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5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5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5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5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5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5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5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5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5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5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5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5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5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5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5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5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5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5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5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5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5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5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5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5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5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5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5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5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5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5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5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5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5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5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5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5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5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5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5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5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5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5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5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5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5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5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5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5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5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5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5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5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5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5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5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5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5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5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5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5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5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5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5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5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5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5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5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5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5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5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5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5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5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5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5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5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5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5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5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5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5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5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5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5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5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5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5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5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5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5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5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5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5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5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5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5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5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5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5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5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5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5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5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5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5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5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5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5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5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5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5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5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5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5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5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5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5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5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5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5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5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5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5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5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5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5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5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5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5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5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5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5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5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5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5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5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5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5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5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5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5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5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5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5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5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5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5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5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5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5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5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5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5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5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5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5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5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5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5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5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5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5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5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5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5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5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5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5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5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5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5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5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5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5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5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5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5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5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5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5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5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5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5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5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5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5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5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5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5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5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5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5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5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5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5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5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5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5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5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5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5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5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5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5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5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5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5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5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5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5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5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5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5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5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5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5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5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5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5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5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5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5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5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5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5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5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5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5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5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5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5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5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5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5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5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5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5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5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5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5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5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5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5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5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5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5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5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5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5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5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5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5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5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5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5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5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5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5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5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5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5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5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5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5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5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5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5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5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5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5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5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5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5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5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5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5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5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5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5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5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5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5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5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5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5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5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5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5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5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5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5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5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5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5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5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5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5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5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5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5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5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5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5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5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5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5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5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5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5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5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5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5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5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5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5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5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5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5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5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5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5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5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5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5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5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5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5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5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5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5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5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5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5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5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5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5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5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5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5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5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5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5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5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5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5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5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5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5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5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5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5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5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5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5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5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5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5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5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5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5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5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5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5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5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5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5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5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5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5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5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5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5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5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5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5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5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5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5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5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5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5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5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5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5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5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5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5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5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5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5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5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5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5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5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5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5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5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5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5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5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5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5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5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5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5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5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5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5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5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5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5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5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5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5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5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5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5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5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5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5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5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5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5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5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5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5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5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5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5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5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5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5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5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5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5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5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5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5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5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5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5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5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5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5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5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5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5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5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5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5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5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5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5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5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5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5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5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5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5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5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5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5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5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5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5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5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5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5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5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5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5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5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5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5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5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5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5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5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5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5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5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5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5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5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5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5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5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5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5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5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5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5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5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5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5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5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5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5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5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5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5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5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5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5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5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5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5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5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5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5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5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5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5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5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5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5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5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5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5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5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5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5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5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5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5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5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5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5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5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5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5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5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5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5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5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5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5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5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5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5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5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5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5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5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5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5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5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5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5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5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5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5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5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5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5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5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5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5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5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5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5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5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5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5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5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5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5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5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5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5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5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5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5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5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5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5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5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5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5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5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5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5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5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5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5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5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5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5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5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5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5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5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5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5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5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5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5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5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5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5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5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5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5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5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5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5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5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5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5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5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5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5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5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5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5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5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5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5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5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5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5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5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5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5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5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5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5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5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5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5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5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5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5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5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5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5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5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5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5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5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5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5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5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5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5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5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5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5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5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5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5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5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5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5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5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5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5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5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5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5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5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5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5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5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5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5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5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5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5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5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5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5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5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5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5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5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5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5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5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5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5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5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5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5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5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5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5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5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5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5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5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5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5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5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5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5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5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5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5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5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5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5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5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5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5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5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5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5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5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5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5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5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5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5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5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5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5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5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5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5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5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5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5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5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5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5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5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5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5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5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5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5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5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5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5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5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5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5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5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5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5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5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5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5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5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5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5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5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5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5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5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5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5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5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5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5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5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5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5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5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5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5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5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5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5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5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5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5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5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5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5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5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5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5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5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5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5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5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5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5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5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5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5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5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5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5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5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5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5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5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5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5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5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5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5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5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5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5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5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5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5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5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5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5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5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5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5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5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5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5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5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5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5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5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5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5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5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5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5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5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5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5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5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5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5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5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5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5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5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5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5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5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5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5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5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5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5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5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9"/>
  <sheetViews>
    <sheetView showGridLines="0" zoomScale="85" zoomScaleNormal="85" workbookViewId="0">
      <selection activeCell="B3" sqref="B3:D12"/>
    </sheetView>
  </sheetViews>
  <sheetFormatPr defaultRowHeight="14.5" x14ac:dyDescent="0.35"/>
  <cols>
    <col min="2" max="2" width="59.54296875" customWidth="1"/>
    <col min="3" max="3" width="15.453125" style="3" bestFit="1" customWidth="1"/>
    <col min="4" max="4" width="15.453125" bestFit="1" customWidth="1"/>
    <col min="5" max="5" width="14.08984375" bestFit="1" customWidth="1"/>
    <col min="6" max="6" width="13.6328125" style="5" bestFit="1" customWidth="1"/>
    <col min="8" max="8" width="2.08984375" customWidth="1"/>
    <col min="10" max="10" width="4.6328125" customWidth="1"/>
    <col min="11" max="11" width="46.6328125" bestFit="1" customWidth="1"/>
    <col min="12" max="12" width="11.90625" bestFit="1" customWidth="1"/>
    <col min="13" max="13" width="14.453125" bestFit="1" customWidth="1"/>
    <col min="14" max="14" width="20.90625" bestFit="1" customWidth="1"/>
    <col min="15" max="15" width="14.90625" bestFit="1" customWidth="1"/>
    <col min="16" max="16" width="21.54296875" bestFit="1" customWidth="1"/>
    <col min="17" max="17" width="20.90625" bestFit="1" customWidth="1"/>
  </cols>
  <sheetData>
    <row r="2" spans="2:17" x14ac:dyDescent="0.35">
      <c r="K2" s="2" t="s">
        <v>206</v>
      </c>
    </row>
    <row r="3" spans="2:17" x14ac:dyDescent="0.35">
      <c r="B3" s="2" t="s">
        <v>162</v>
      </c>
      <c r="C3" s="2" t="s">
        <v>40</v>
      </c>
      <c r="D3" s="2" t="s">
        <v>163</v>
      </c>
    </row>
    <row r="4" spans="2:17" x14ac:dyDescent="0.35">
      <c r="B4" s="2" t="s">
        <v>144</v>
      </c>
      <c r="C4" s="3">
        <f>'Capa Final'!C11</f>
        <v>7661.23</v>
      </c>
      <c r="D4" s="3">
        <f>C4</f>
        <v>7661.23</v>
      </c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5">
      <c r="B5" s="2" t="s">
        <v>142</v>
      </c>
      <c r="C5" s="3">
        <f>'Capa Final'!C12</f>
        <v>4554892.2700000005</v>
      </c>
      <c r="D5" s="3">
        <f>D4+C5</f>
        <v>4562553.5000000009</v>
      </c>
      <c r="K5" s="58">
        <v>45677</v>
      </c>
      <c r="L5" s="59" t="s">
        <v>155</v>
      </c>
      <c r="M5" s="60">
        <v>2.5819999999999999E-2</v>
      </c>
      <c r="N5" s="61">
        <v>0.82051612779303573</v>
      </c>
      <c r="O5" s="62" t="s">
        <v>203</v>
      </c>
    </row>
    <row r="6" spans="2:17" x14ac:dyDescent="0.35">
      <c r="B6" s="2" t="s">
        <v>208</v>
      </c>
      <c r="C6" s="3">
        <f>(('Capa Final'!C6+'Capa Final'!C7)*0.25%)-'Capa Final'!C13</f>
        <v>11337.814004587475</v>
      </c>
      <c r="D6" s="3">
        <f>D5-C6</f>
        <v>4551215.685995413</v>
      </c>
      <c r="E6" s="5"/>
      <c r="J6" s="5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5">
      <c r="B7" s="2" t="s">
        <v>164</v>
      </c>
      <c r="C7" s="3">
        <v>0</v>
      </c>
      <c r="D7" s="3">
        <f t="shared" ref="D7:D12" si="0">D6-C7</f>
        <v>4551215.685995413</v>
      </c>
      <c r="E7" s="5"/>
      <c r="J7" s="5"/>
      <c r="K7" s="63" t="s">
        <v>204</v>
      </c>
      <c r="L7" s="59" t="s">
        <v>78</v>
      </c>
      <c r="M7" s="61">
        <v>1.9416361900525998</v>
      </c>
      <c r="N7" s="61">
        <v>73.257286730000004</v>
      </c>
      <c r="O7" s="61">
        <v>0</v>
      </c>
      <c r="P7" s="65">
        <f>N7*'Histórico Integralizações'!D4</f>
        <v>74696719.156957775</v>
      </c>
      <c r="Q7" s="65"/>
    </row>
    <row r="8" spans="2:17" x14ac:dyDescent="0.35">
      <c r="B8" s="2" t="s">
        <v>145</v>
      </c>
      <c r="C8" s="3">
        <f>N5*'Histórico Integralizações'!D4</f>
        <v>836638.44918804104</v>
      </c>
      <c r="D8" s="3">
        <f>D7-C8</f>
        <v>3714577.236807372</v>
      </c>
      <c r="E8" s="5"/>
      <c r="J8" s="5"/>
    </row>
    <row r="9" spans="2:17" x14ac:dyDescent="0.35">
      <c r="B9" s="2" t="s">
        <v>146</v>
      </c>
      <c r="C9" s="3">
        <f>M7*'Histórico Integralizações'!D4</f>
        <v>1979787.3995509434</v>
      </c>
      <c r="D9" s="3">
        <f>D8-C9</f>
        <v>1734789.8372564286</v>
      </c>
      <c r="K9" s="57" t="s">
        <v>150</v>
      </c>
      <c r="L9" s="57" t="s">
        <v>151</v>
      </c>
      <c r="M9" s="57" t="s">
        <v>152</v>
      </c>
      <c r="N9" s="57" t="s">
        <v>212</v>
      </c>
      <c r="O9" s="57" t="s">
        <v>154</v>
      </c>
    </row>
    <row r="10" spans="2:17" x14ac:dyDescent="0.35">
      <c r="B10" s="2" t="s">
        <v>148</v>
      </c>
      <c r="C10" s="3">
        <v>1734789.8372564286</v>
      </c>
      <c r="D10" s="3">
        <f>D9-C10</f>
        <v>0</v>
      </c>
      <c r="K10" s="58">
        <v>45677</v>
      </c>
      <c r="L10" s="59" t="s">
        <v>161</v>
      </c>
      <c r="M10" s="60">
        <v>0</v>
      </c>
      <c r="N10" s="61">
        <v>0.96878045646300848</v>
      </c>
      <c r="O10" s="62" t="s">
        <v>203</v>
      </c>
      <c r="P10" s="99"/>
    </row>
    <row r="11" spans="2:17" x14ac:dyDescent="0.35">
      <c r="B11" s="2" t="s">
        <v>147</v>
      </c>
      <c r="C11" s="3">
        <v>0</v>
      </c>
      <c r="D11" s="3">
        <f>D10-C11</f>
        <v>0</v>
      </c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5">
      <c r="B12" s="2" t="s">
        <v>165</v>
      </c>
      <c r="C12" s="3">
        <v>0</v>
      </c>
      <c r="D12" s="3">
        <f t="shared" si="0"/>
        <v>0</v>
      </c>
      <c r="K12" s="63" t="s">
        <v>204</v>
      </c>
      <c r="L12" s="59" t="s">
        <v>79</v>
      </c>
      <c r="M12" s="61">
        <v>0</v>
      </c>
      <c r="N12" s="61">
        <v>83.982042399999997</v>
      </c>
      <c r="O12" s="61">
        <v>0</v>
      </c>
    </row>
    <row r="16" spans="2:17" x14ac:dyDescent="0.35">
      <c r="K16" s="2" t="s">
        <v>207</v>
      </c>
    </row>
    <row r="18" spans="2:16" x14ac:dyDescent="0.35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2:16" x14ac:dyDescent="0.35">
      <c r="K19" s="58">
        <f>K5</f>
        <v>45677</v>
      </c>
      <c r="L19" s="59" t="s">
        <v>155</v>
      </c>
      <c r="M19" s="97">
        <f>M5</f>
        <v>2.5819999999999999E-2</v>
      </c>
      <c r="N19" s="61">
        <f>N5</f>
        <v>0.82051612779303573</v>
      </c>
      <c r="O19" s="62" t="s">
        <v>203</v>
      </c>
    </row>
    <row r="20" spans="2:16" x14ac:dyDescent="0.35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2:16" x14ac:dyDescent="0.35">
      <c r="K21" s="63" t="s">
        <v>204</v>
      </c>
      <c r="L21" s="59" t="s">
        <v>78</v>
      </c>
      <c r="M21" s="61">
        <f>M7</f>
        <v>1.9416361900525998</v>
      </c>
      <c r="N21" s="61">
        <f>N7</f>
        <v>73.257286730000004</v>
      </c>
      <c r="O21" s="61">
        <f>O7</f>
        <v>0</v>
      </c>
      <c r="P21" s="5"/>
    </row>
    <row r="23" spans="2:16" x14ac:dyDescent="0.35">
      <c r="K23" s="57" t="s">
        <v>150</v>
      </c>
      <c r="L23" s="57" t="s">
        <v>151</v>
      </c>
      <c r="M23" s="57" t="s">
        <v>152</v>
      </c>
      <c r="N23" s="57" t="s">
        <v>212</v>
      </c>
      <c r="O23" s="57" t="s">
        <v>154</v>
      </c>
    </row>
    <row r="24" spans="2:16" x14ac:dyDescent="0.35">
      <c r="K24" s="58">
        <f>K10</f>
        <v>45677</v>
      </c>
      <c r="L24" s="59" t="s">
        <v>161</v>
      </c>
      <c r="M24" s="60">
        <v>0</v>
      </c>
      <c r="N24" s="61">
        <f>N10</f>
        <v>0.96878045646300848</v>
      </c>
      <c r="O24" s="62" t="s">
        <v>203</v>
      </c>
    </row>
    <row r="25" spans="2:16" x14ac:dyDescent="0.35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2:16" x14ac:dyDescent="0.35">
      <c r="K26" s="63" t="s">
        <v>204</v>
      </c>
      <c r="L26" s="59" t="s">
        <v>79</v>
      </c>
      <c r="M26" s="61">
        <f>M12</f>
        <v>0</v>
      </c>
      <c r="N26" s="61">
        <f>N12</f>
        <v>83.982042399999997</v>
      </c>
      <c r="O26" s="61">
        <f>O12</f>
        <v>0</v>
      </c>
    </row>
    <row r="29" spans="2:16" ht="145" x14ac:dyDescent="0.35">
      <c r="B29" s="100" t="s">
        <v>211</v>
      </c>
      <c r="N29" s="6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R143"/>
  <sheetViews>
    <sheetView showGridLines="0" zoomScale="85" zoomScaleNormal="85" workbookViewId="0">
      <selection activeCell="A4" sqref="A4"/>
    </sheetView>
  </sheetViews>
  <sheetFormatPr defaultColWidth="8.6328125" defaultRowHeight="14.5" x14ac:dyDescent="0.35"/>
  <cols>
    <col min="1" max="1" width="8.6328125" style="1"/>
    <col min="2" max="2" width="33.08984375" style="13" bestFit="1" customWidth="1"/>
    <col min="3" max="3" width="17.08984375" style="76" bestFit="1" customWidth="1"/>
    <col min="4" max="4" width="12.6328125" style="13" bestFit="1" customWidth="1"/>
    <col min="5" max="5" width="1.90625" style="20" customWidth="1"/>
    <col min="6" max="6" width="44.453125" style="20" bestFit="1" customWidth="1"/>
    <col min="7" max="7" width="17" style="1" hidden="1" customWidth="1"/>
    <col min="8" max="44" width="17.90625" style="1" hidden="1" customWidth="1"/>
    <col min="45" max="48" width="17.90625" style="1" customWidth="1"/>
    <col min="49" max="68" width="19.54296875" style="1" bestFit="1" customWidth="1"/>
    <col min="69" max="69" width="19.54296875" style="1" customWidth="1"/>
    <col min="70" max="70" width="61.36328125" style="1" bestFit="1" customWidth="1"/>
    <col min="71" max="71" width="14.08984375" style="1" hidden="1" customWidth="1"/>
    <col min="72" max="73" width="14.453125" style="1" hidden="1" customWidth="1"/>
    <col min="74" max="93" width="18" style="1" hidden="1" customWidth="1"/>
    <col min="94" max="118" width="18" style="1" bestFit="1" customWidth="1"/>
    <col min="119" max="119" width="18" style="1" customWidth="1"/>
    <col min="120" max="120" width="18.08984375" style="1" bestFit="1" customWidth="1"/>
    <col min="121" max="121" width="8" style="1" bestFit="1" customWidth="1"/>
    <col min="122" max="122" width="8.90625" style="1" bestFit="1" customWidth="1"/>
    <col min="123" max="16384" width="8.6328125" style="1"/>
  </cols>
  <sheetData>
    <row r="1" spans="1:122" x14ac:dyDescent="0.35">
      <c r="BP1" s="98"/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90" t="s">
        <v>205</v>
      </c>
      <c r="CZ1" s="90" t="s">
        <v>205</v>
      </c>
      <c r="DA1" s="90" t="s">
        <v>205</v>
      </c>
      <c r="DB1" s="90" t="s">
        <v>205</v>
      </c>
      <c r="DC1" s="90" t="s">
        <v>205</v>
      </c>
      <c r="DD1" s="90" t="s">
        <v>205</v>
      </c>
      <c r="DE1" s="90" t="s">
        <v>205</v>
      </c>
      <c r="DF1" s="90" t="s">
        <v>205</v>
      </c>
      <c r="DG1" s="90" t="s">
        <v>205</v>
      </c>
      <c r="DH1" s="90" t="s">
        <v>205</v>
      </c>
      <c r="DI1" s="90" t="s">
        <v>205</v>
      </c>
      <c r="DJ1" s="90" t="s">
        <v>205</v>
      </c>
      <c r="DK1" s="90" t="s">
        <v>205</v>
      </c>
      <c r="DL1" s="90" t="s">
        <v>205</v>
      </c>
      <c r="DM1" s="90" t="s">
        <v>205</v>
      </c>
      <c r="DN1" s="90" t="s">
        <v>205</v>
      </c>
      <c r="DO1" s="71"/>
    </row>
    <row r="2" spans="1:122" x14ac:dyDescent="0.35">
      <c r="B2" s="42"/>
      <c r="C2" s="77"/>
      <c r="D2" s="42"/>
      <c r="E2" s="43"/>
      <c r="F2" s="13"/>
      <c r="G2" s="104" t="s">
        <v>116</v>
      </c>
      <c r="H2" s="104"/>
      <c r="I2" s="104"/>
      <c r="J2" s="104"/>
      <c r="K2" s="104"/>
      <c r="L2" s="104"/>
      <c r="M2" s="104"/>
      <c r="N2" s="104"/>
      <c r="O2" s="10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71"/>
      <c r="BR2" s="71"/>
      <c r="BS2" s="75" t="s">
        <v>174</v>
      </c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95"/>
      <c r="DP2" s="105" t="s">
        <v>138</v>
      </c>
      <c r="DQ2" s="106"/>
      <c r="DR2" s="107"/>
    </row>
    <row r="3" spans="1:122" x14ac:dyDescent="0.35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P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38">
        <f t="shared" si="2"/>
        <v>45474</v>
      </c>
      <c r="BL3" s="38">
        <f t="shared" si="2"/>
        <v>45505</v>
      </c>
      <c r="BM3" s="38">
        <f t="shared" si="2"/>
        <v>45536</v>
      </c>
      <c r="BN3" s="38">
        <f t="shared" si="2"/>
        <v>45566</v>
      </c>
      <c r="BO3" s="38">
        <f t="shared" si="2"/>
        <v>45597</v>
      </c>
      <c r="BP3" s="38">
        <f t="shared" si="2"/>
        <v>45627</v>
      </c>
      <c r="BQ3" s="43"/>
      <c r="BR3" s="43"/>
      <c r="BS3" s="75" t="s">
        <v>175</v>
      </c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95"/>
      <c r="DP3" s="51" t="s">
        <v>130</v>
      </c>
      <c r="DQ3" s="51" t="s">
        <v>135</v>
      </c>
      <c r="DR3" s="51" t="s">
        <v>136</v>
      </c>
    </row>
    <row r="4" spans="1:122" x14ac:dyDescent="0.35">
      <c r="A4" s="44">
        <v>43770</v>
      </c>
      <c r="B4" s="3">
        <v>38924808.920000054</v>
      </c>
      <c r="C4" s="69">
        <f>(_xlfn.DAYS('Capa Final'!$C$3,'Razões de Garantia'!A4)/30)-1</f>
        <v>61.9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P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49">
        <f t="shared" si="5"/>
        <v>56</v>
      </c>
      <c r="BL4" s="49">
        <f t="shared" si="5"/>
        <v>57</v>
      </c>
      <c r="BM4" s="49">
        <f t="shared" si="5"/>
        <v>58</v>
      </c>
      <c r="BN4" s="49">
        <f t="shared" si="5"/>
        <v>59</v>
      </c>
      <c r="BO4" s="49">
        <f t="shared" si="5"/>
        <v>60</v>
      </c>
      <c r="BP4" s="49">
        <f t="shared" si="5"/>
        <v>61</v>
      </c>
      <c r="BQ4" s="73"/>
      <c r="BR4" s="73"/>
      <c r="BS4" s="74">
        <v>44237</v>
      </c>
      <c r="BT4" s="74">
        <v>44264</v>
      </c>
      <c r="BU4" s="74">
        <v>44298</v>
      </c>
      <c r="BV4" s="74">
        <v>44327</v>
      </c>
      <c r="BW4" s="74">
        <v>44358</v>
      </c>
      <c r="BX4" s="74">
        <v>44389</v>
      </c>
      <c r="BY4" s="74">
        <v>44418</v>
      </c>
      <c r="BZ4" s="74">
        <v>44449</v>
      </c>
      <c r="CA4" s="74">
        <v>44480</v>
      </c>
      <c r="CB4" s="74">
        <v>44511</v>
      </c>
      <c r="CC4" s="74">
        <v>44539</v>
      </c>
      <c r="CD4" s="74">
        <v>44572</v>
      </c>
      <c r="CE4" s="74">
        <v>44601</v>
      </c>
      <c r="CF4" s="74">
        <v>44630</v>
      </c>
      <c r="CG4" s="74">
        <v>44662</v>
      </c>
      <c r="CH4" s="74">
        <v>44691</v>
      </c>
      <c r="CI4" s="74">
        <v>44721</v>
      </c>
      <c r="CJ4" s="74">
        <v>44753</v>
      </c>
      <c r="CK4" s="74">
        <v>44782</v>
      </c>
      <c r="CL4" s="74">
        <v>44816</v>
      </c>
      <c r="CM4" s="74">
        <v>44845</v>
      </c>
      <c r="CN4" s="74">
        <v>44875</v>
      </c>
      <c r="CO4" s="74">
        <v>44904</v>
      </c>
      <c r="CP4" s="74">
        <v>44936</v>
      </c>
      <c r="CQ4" s="74">
        <v>44966</v>
      </c>
      <c r="CR4" s="74">
        <v>44994</v>
      </c>
      <c r="CS4" s="74">
        <v>45028</v>
      </c>
      <c r="CT4" s="74">
        <v>45056</v>
      </c>
      <c r="CU4" s="74">
        <v>45089</v>
      </c>
      <c r="CV4" s="74">
        <v>45118</v>
      </c>
      <c r="CW4" s="74">
        <v>45147</v>
      </c>
      <c r="CX4" s="74">
        <v>45181</v>
      </c>
      <c r="CY4" s="74">
        <v>45209</v>
      </c>
      <c r="CZ4" s="74">
        <v>45240</v>
      </c>
      <c r="DA4" s="74">
        <v>45271</v>
      </c>
      <c r="DB4" s="74">
        <v>45301</v>
      </c>
      <c r="DC4" s="74">
        <v>45331</v>
      </c>
      <c r="DD4" s="74">
        <v>45362</v>
      </c>
      <c r="DE4" s="74">
        <v>45391</v>
      </c>
      <c r="DF4" s="74">
        <v>45422</v>
      </c>
      <c r="DG4" s="74">
        <v>45454</v>
      </c>
      <c r="DH4" s="74">
        <v>45488</v>
      </c>
      <c r="DI4" s="74">
        <v>45513</v>
      </c>
      <c r="DJ4" s="74">
        <v>45545</v>
      </c>
      <c r="DK4" s="74">
        <v>45574</v>
      </c>
      <c r="DL4" s="74">
        <v>45607</v>
      </c>
      <c r="DM4" s="74">
        <v>45636</v>
      </c>
      <c r="DN4" s="74">
        <v>45667</v>
      </c>
      <c r="DO4" s="96"/>
      <c r="DP4" s="52">
        <v>1</v>
      </c>
      <c r="DQ4" s="53">
        <v>7.4999999999999997E-3</v>
      </c>
      <c r="DR4" s="53">
        <v>0.01</v>
      </c>
    </row>
    <row r="5" spans="1:122" x14ac:dyDescent="0.35">
      <c r="A5" s="44">
        <v>43800</v>
      </c>
      <c r="B5" s="3">
        <v>124635322.41000016</v>
      </c>
      <c r="C5" s="69">
        <f>(_xlfn.DAYS('Capa Final'!$C$3,'Razões de Garantia'!A5)/30)-1</f>
        <v>60.9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v>852017.9046339998</v>
      </c>
      <c r="BK5" s="20">
        <v>856486.52654800005</v>
      </c>
      <c r="BL5" s="20">
        <v>855740.31158900005</v>
      </c>
      <c r="BM5" s="20">
        <v>855641.80528500001</v>
      </c>
      <c r="BN5" s="20">
        <v>850973.54459899978</v>
      </c>
      <c r="BO5" s="20">
        <v>848809.23612700007</v>
      </c>
      <c r="BP5" s="20">
        <f>SUM('Capa Final'!$C$37:$C$38)+SUM('Capa Final'!$C$46:$C$47)</f>
        <v>844599.55376200005</v>
      </c>
      <c r="BQ5" s="20"/>
      <c r="BR5" s="38" t="s">
        <v>177</v>
      </c>
      <c r="BS5" s="20">
        <f>U6+U15+U24+U33+U42+U51+U60</f>
        <v>320668.64416699996</v>
      </c>
      <c r="BT5" s="20">
        <f>V6+V15+V24+V33+V42+V51+V60+V69</f>
        <v>250731.07251400003</v>
      </c>
      <c r="BU5" s="20">
        <f>W6+W15+W24+W33+W42+W51+W60+W69+W78</f>
        <v>1341038.3369740001</v>
      </c>
      <c r="BV5" s="20">
        <f>X6+X15+X24+X33+X42+X51+X60+X69+X78+X87</f>
        <v>1498867.1788479998</v>
      </c>
      <c r="BW5" s="20">
        <f>Y6+Y15+Y24+Y33+Y42+Y51+Y60+Y69+Y78+Y87+Y96</f>
        <v>1862368.5810830002</v>
      </c>
      <c r="BX5" s="20">
        <f>Z6+Z15+Z24+Z33+Z42+Z51+Z60+Z69+Z78+Z87+Z96+Z105</f>
        <v>1661974.8797579999</v>
      </c>
      <c r="BY5" s="20">
        <f t="shared" ref="BY5:DN5" si="7">AA6+AA15+AA24+AA33+AA42+AA51+AA60+AA69+AA78+AA87+AA96+AA105+AA114</f>
        <v>3354751.1847930001</v>
      </c>
      <c r="BZ5" s="20">
        <f t="shared" si="7"/>
        <v>2138008.7625599997</v>
      </c>
      <c r="CA5" s="20">
        <f t="shared" si="7"/>
        <v>1799977.3733440002</v>
      </c>
      <c r="CB5" s="20">
        <f t="shared" si="7"/>
        <v>2137182.3154779999</v>
      </c>
      <c r="CC5" s="20">
        <f t="shared" si="7"/>
        <v>1256482.1290470001</v>
      </c>
      <c r="CD5" s="20">
        <f t="shared" si="7"/>
        <v>1227886.762506</v>
      </c>
      <c r="CE5" s="20">
        <f t="shared" si="7"/>
        <v>1350405.9052700002</v>
      </c>
      <c r="CF5" s="20">
        <f t="shared" si="7"/>
        <v>991176.22347900004</v>
      </c>
      <c r="CG5" s="20">
        <f t="shared" si="7"/>
        <v>951026.37112900009</v>
      </c>
      <c r="CH5" s="20">
        <f t="shared" si="7"/>
        <v>1247335.071767</v>
      </c>
      <c r="CI5" s="20">
        <f t="shared" si="7"/>
        <v>801214.25869599998</v>
      </c>
      <c r="CJ5" s="20">
        <f t="shared" si="7"/>
        <v>799373.37436100002</v>
      </c>
      <c r="CK5" s="20">
        <f t="shared" si="7"/>
        <v>1306261.3744880001</v>
      </c>
      <c r="CL5" s="20">
        <f t="shared" si="7"/>
        <v>869096.86458100006</v>
      </c>
      <c r="CM5" s="20">
        <f t="shared" si="7"/>
        <v>911255.75852300005</v>
      </c>
      <c r="CN5" s="20">
        <f t="shared" si="7"/>
        <v>361014.90022199997</v>
      </c>
      <c r="CO5" s="20">
        <f t="shared" si="7"/>
        <v>699757.51509400003</v>
      </c>
      <c r="CP5" s="20">
        <f t="shared" si="7"/>
        <v>925022.49587800005</v>
      </c>
      <c r="CQ5" s="20">
        <f t="shared" si="7"/>
        <v>705853.20497199998</v>
      </c>
      <c r="CR5" s="20">
        <f t="shared" si="7"/>
        <v>474960.72356999997</v>
      </c>
      <c r="CS5" s="20">
        <f t="shared" si="7"/>
        <v>475957.78966500011</v>
      </c>
      <c r="CT5" s="20">
        <f t="shared" si="7"/>
        <v>377404.98641600006</v>
      </c>
      <c r="CU5" s="20">
        <f t="shared" si="7"/>
        <v>414389.81759200001</v>
      </c>
      <c r="CV5" s="20">
        <f t="shared" si="7"/>
        <v>765557.97734700004</v>
      </c>
      <c r="CW5" s="20">
        <f t="shared" si="7"/>
        <v>432938.117753</v>
      </c>
      <c r="CX5" s="20">
        <f t="shared" si="7"/>
        <v>561132.89704200008</v>
      </c>
      <c r="CY5" s="20">
        <f t="shared" si="7"/>
        <v>451988.55549200001</v>
      </c>
      <c r="CZ5" s="20">
        <f t="shared" si="7"/>
        <v>396067.75929100002</v>
      </c>
      <c r="DA5" s="20">
        <f t="shared" si="7"/>
        <v>407073.18984799995</v>
      </c>
      <c r="DB5" s="20">
        <f t="shared" si="7"/>
        <v>342938.22045900003</v>
      </c>
      <c r="DC5" s="20">
        <f t="shared" si="7"/>
        <v>276009.55703700002</v>
      </c>
      <c r="DD5" s="20">
        <f t="shared" si="7"/>
        <v>286258.52648100001</v>
      </c>
      <c r="DE5" s="20">
        <f t="shared" si="7"/>
        <v>614448.80699900002</v>
      </c>
      <c r="DF5" s="20">
        <f t="shared" si="7"/>
        <v>330421.04815700004</v>
      </c>
      <c r="DG5" s="20">
        <f t="shared" si="7"/>
        <v>232371.28608999995</v>
      </c>
      <c r="DH5" s="20">
        <f t="shared" si="7"/>
        <v>190713.00534899998</v>
      </c>
      <c r="DI5" s="20">
        <f t="shared" si="7"/>
        <v>578144.46230399993</v>
      </c>
      <c r="DJ5" s="20">
        <f t="shared" si="7"/>
        <v>246357.079734</v>
      </c>
      <c r="DK5" s="20">
        <f t="shared" si="7"/>
        <v>320751.63401600003</v>
      </c>
      <c r="DL5" s="20">
        <f t="shared" si="7"/>
        <v>304400.78481000004</v>
      </c>
      <c r="DM5" s="20">
        <f t="shared" si="7"/>
        <v>329738.06633400003</v>
      </c>
      <c r="DN5" s="20">
        <f t="shared" si="7"/>
        <v>312370.19552499999</v>
      </c>
      <c r="DO5" s="20"/>
      <c r="DP5" s="52">
        <v>2</v>
      </c>
      <c r="DQ5" s="53">
        <v>7.4999999999999997E-3</v>
      </c>
      <c r="DR5" s="53">
        <v>0.01</v>
      </c>
    </row>
    <row r="6" spans="1:122" x14ac:dyDescent="0.35">
      <c r="A6" s="44">
        <v>43831</v>
      </c>
      <c r="B6" s="3">
        <v>103189240.17000008</v>
      </c>
      <c r="C6" s="69">
        <f>(_xlfn.DAYS('Capa Final'!$C$3,'Razões de Garantia'!A6)/30)-1</f>
        <v>59.866666666666667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v>9136.9752939999998</v>
      </c>
      <c r="BK6" s="20">
        <v>16725.934140999998</v>
      </c>
      <c r="BL6" s="20">
        <v>11338.800975</v>
      </c>
      <c r="BM6" s="20">
        <v>10419.259266999999</v>
      </c>
      <c r="BN6" s="20">
        <v>8141.3589649999994</v>
      </c>
      <c r="BO6" s="20">
        <v>7402.3017970000001</v>
      </c>
      <c r="BP6" s="20">
        <f>'Capa Final'!$C$37+'Capa Final'!$C$46</f>
        <v>6537.2314340000003</v>
      </c>
      <c r="BQ6" s="20"/>
      <c r="BR6" s="38" t="s">
        <v>178</v>
      </c>
      <c r="BS6" s="20">
        <v>258854600.16</v>
      </c>
      <c r="BT6" s="20">
        <v>276666536.63</v>
      </c>
      <c r="BU6" s="20">
        <v>340605076.26999998</v>
      </c>
      <c r="BV6" s="20">
        <v>534095993.26996452</v>
      </c>
      <c r="BW6" s="20">
        <v>641520194.49852157</v>
      </c>
      <c r="BX6" s="20">
        <v>731957639.70347869</v>
      </c>
      <c r="BY6" s="20">
        <v>692651836.25301754</v>
      </c>
      <c r="BZ6" s="20">
        <v>632286018.95792949</v>
      </c>
      <c r="CA6" s="20">
        <v>561543827.23952401</v>
      </c>
      <c r="CB6" s="20">
        <v>492625722.73133183</v>
      </c>
      <c r="CC6" s="20">
        <v>436877562.51072329</v>
      </c>
      <c r="CD6" s="20">
        <v>387724191.16031766</v>
      </c>
      <c r="CE6" s="20">
        <v>356848780.04299706</v>
      </c>
      <c r="CF6" s="20">
        <v>333336028.03410596</v>
      </c>
      <c r="CG6" s="20">
        <v>322333213.14798307</v>
      </c>
      <c r="CH6" s="20">
        <v>314777321.35609931</v>
      </c>
      <c r="CI6" s="20">
        <v>307736343.09950012</v>
      </c>
      <c r="CJ6" s="20">
        <v>300649038.51759779</v>
      </c>
      <c r="CK6" s="20">
        <v>291587057.56152797</v>
      </c>
      <c r="CL6" s="20">
        <v>281072020.94402742</v>
      </c>
      <c r="CM6" s="20">
        <v>271266015.99371743</v>
      </c>
      <c r="CN6" s="20">
        <v>261861599.64884424</v>
      </c>
      <c r="CO6" s="20">
        <v>251848174.23589024</v>
      </c>
      <c r="CP6" s="20">
        <v>242960409.63805017</v>
      </c>
      <c r="CQ6" s="20">
        <v>242960409.63805017</v>
      </c>
      <c r="CR6" s="20">
        <v>236592761.51949146</v>
      </c>
      <c r="CS6" s="20">
        <v>224156277.73652673</v>
      </c>
      <c r="CT6" s="20">
        <v>218565596.88214469</v>
      </c>
      <c r="CU6" s="20">
        <v>212810835.05893371</v>
      </c>
      <c r="CV6" s="20">
        <v>207439593.89491519</v>
      </c>
      <c r="CW6" s="20">
        <v>201762078.57824117</v>
      </c>
      <c r="CX6" s="20">
        <v>193907383.40529197</v>
      </c>
      <c r="CY6" s="20">
        <v>179517555.31827399</v>
      </c>
      <c r="CZ6" s="20">
        <v>179517555.31827399</v>
      </c>
      <c r="DA6" s="20">
        <v>172420885.36658111</v>
      </c>
      <c r="DB6" s="20">
        <v>165034493.60209578</v>
      </c>
      <c r="DC6" s="20">
        <v>155420458.88963193</v>
      </c>
      <c r="DD6" s="20">
        <v>148862503.14337689</v>
      </c>
      <c r="DE6" s="20">
        <v>143068835.97012186</v>
      </c>
      <c r="DF6" s="20">
        <v>137291881.30868918</v>
      </c>
      <c r="DG6" s="20">
        <v>132105526.26141305</v>
      </c>
      <c r="DH6" s="20">
        <v>126599100.65495802</v>
      </c>
      <c r="DI6" s="20">
        <v>119924498.67739995</v>
      </c>
      <c r="DJ6" s="20">
        <v>114793166.4746701</v>
      </c>
      <c r="DK6" s="20">
        <v>109609650.97889403</v>
      </c>
      <c r="DL6" s="20">
        <v>103108417.79539005</v>
      </c>
      <c r="DM6" s="20">
        <v>97967517.824124023</v>
      </c>
      <c r="DN6" s="20">
        <f>SUM('Capa Final'!$C$26:$O$26)</f>
        <v>93001883.164932027</v>
      </c>
      <c r="DO6" s="20"/>
      <c r="DP6" s="52">
        <v>3</v>
      </c>
      <c r="DQ6" s="53">
        <v>7.4999999999999997E-3</v>
      </c>
      <c r="DR6" s="53">
        <v>0.01</v>
      </c>
    </row>
    <row r="7" spans="1:122" x14ac:dyDescent="0.35">
      <c r="A7" s="47">
        <v>43862</v>
      </c>
      <c r="B7" s="12">
        <v>94394904.259999782</v>
      </c>
      <c r="C7" s="69">
        <f>(_xlfn.DAYS('Capa Final'!$C$3,'Razões de Garantia'!A7)/30)-1</f>
        <v>58.833333333333336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>
        <f t="shared" ref="BK7:BL7" si="22">BK5/$B$4</f>
        <v>2.2003615439918744E-2</v>
      </c>
      <c r="BL7" s="46">
        <f t="shared" si="22"/>
        <v>2.1984444762407299E-2</v>
      </c>
      <c r="BM7" s="46">
        <f t="shared" ref="BM7:BN7" si="23">BM5/$B$4</f>
        <v>2.1981914080645891E-2</v>
      </c>
      <c r="BN7" s="46">
        <f t="shared" si="23"/>
        <v>2.1861983866072594E-2</v>
      </c>
      <c r="BO7" s="46">
        <f t="shared" ref="BO7:BP7" si="24">BO5/$B$4</f>
        <v>2.1806381577145553E-2</v>
      </c>
      <c r="BP7" s="46">
        <f t="shared" si="24"/>
        <v>2.169823249480447E-2</v>
      </c>
      <c r="BQ7" s="46"/>
      <c r="BR7" s="38" t="s">
        <v>91</v>
      </c>
      <c r="BS7" s="46">
        <f t="shared" ref="BS7" si="25">(1-(1-BS5/BS6)^12)</f>
        <v>1.4764711927873653E-2</v>
      </c>
      <c r="BT7" s="46">
        <f t="shared" ref="BT7:BY7" si="26">(1-(1-BT5/BT6)^12)</f>
        <v>1.082104523660643E-2</v>
      </c>
      <c r="BU7" s="46">
        <f t="shared" si="26"/>
        <v>4.6236878011417071E-2</v>
      </c>
      <c r="BV7" s="46">
        <f t="shared" si="26"/>
        <v>3.3161392236441434E-2</v>
      </c>
      <c r="BW7" s="46">
        <f t="shared" si="26"/>
        <v>3.428578062092591E-2</v>
      </c>
      <c r="BX7" s="46">
        <f t="shared" si="26"/>
        <v>2.6909360975854502E-2</v>
      </c>
      <c r="BY7" s="46">
        <f t="shared" si="26"/>
        <v>5.659662741787741E-2</v>
      </c>
      <c r="BZ7" s="46">
        <f t="shared" ref="BZ7:CA7" si="27">(1-(1-BZ5/BZ6)^12)</f>
        <v>3.9830548046030145E-2</v>
      </c>
      <c r="CA7" s="46">
        <f t="shared" si="27"/>
        <v>3.7793969442344255E-2</v>
      </c>
      <c r="CB7" s="46">
        <f t="shared" ref="CB7:CC7" si="28">(1-(1-CB5/CB6)^12)</f>
        <v>5.0835773711730758E-2</v>
      </c>
      <c r="CC7" s="46">
        <f t="shared" si="28"/>
        <v>3.3971881281353977E-2</v>
      </c>
      <c r="CD7" s="46">
        <f t="shared" ref="CD7:CE7" si="29">(1-(1-CD5/CD6)^12)</f>
        <v>3.7347897462907564E-2</v>
      </c>
      <c r="CE7" s="46">
        <f t="shared" si="29"/>
        <v>4.4477694615236318E-2</v>
      </c>
      <c r="CF7" s="46">
        <f t="shared" ref="CF7:CG7" si="30">(1-(1-CF5/CF6)^12)</f>
        <v>3.510424691080849E-2</v>
      </c>
      <c r="CG7" s="46">
        <f t="shared" si="30"/>
        <v>3.4836413193008009E-2</v>
      </c>
      <c r="CH7" s="46">
        <f t="shared" ref="CH7:CI7" si="31">(1-(1-CH5/CH6)^12)</f>
        <v>4.6528366076194705E-2</v>
      </c>
      <c r="CI7" s="46">
        <f t="shared" si="31"/>
        <v>3.0799357450306375E-2</v>
      </c>
      <c r="CJ7" s="46">
        <f t="shared" ref="CJ7:CK7" si="32">(1-(1-CJ5/CJ6)^12)</f>
        <v>3.1443440938323852E-2</v>
      </c>
      <c r="CK7" s="46">
        <f t="shared" si="32"/>
        <v>5.2453031607581746E-2</v>
      </c>
      <c r="CL7" s="46">
        <f t="shared" ref="CL7" si="33">(1-(1-CL5/CL6)^12)</f>
        <v>3.6480382823760316E-2</v>
      </c>
      <c r="CM7" s="46">
        <f t="shared" ref="CM7:CR7" si="34">(1-(1-CM5/CM6)^12)</f>
        <v>3.9574725948084644E-2</v>
      </c>
      <c r="CN7" s="46">
        <f t="shared" si="34"/>
        <v>1.6418903275551289E-2</v>
      </c>
      <c r="CO7" s="46">
        <f t="shared" si="34"/>
        <v>3.2837043702224289E-2</v>
      </c>
      <c r="CP7" s="46">
        <f t="shared" si="34"/>
        <v>4.4742901155400916E-2</v>
      </c>
      <c r="CQ7" s="46">
        <f t="shared" si="34"/>
        <v>3.4310928187888945E-2</v>
      </c>
      <c r="CR7" s="46">
        <f t="shared" si="34"/>
        <v>2.382582559565094E-2</v>
      </c>
      <c r="CS7" s="46">
        <f t="shared" ref="CS7:CT7" si="35">(1-(1-CS5/CS6)^12)</f>
        <v>2.5184495170583077E-2</v>
      </c>
      <c r="CT7" s="46">
        <f t="shared" si="35"/>
        <v>2.0525168254304504E-2</v>
      </c>
      <c r="CU7" s="46">
        <f t="shared" ref="CU7:CV7" si="36">(1-(1-CU5/CU6)^12)</f>
        <v>2.3118024015591931E-2</v>
      </c>
      <c r="CV7" s="46">
        <f t="shared" si="36"/>
        <v>4.339818035967824E-2</v>
      </c>
      <c r="CW7" s="46">
        <f t="shared" ref="CW7" si="37">(1-(1-CW5/CW6)^12)</f>
        <v>2.5447697607448583E-2</v>
      </c>
      <c r="CX7" s="46">
        <f t="shared" ref="CX7:DB7" si="38">(1-(1-CX5/CX6)^12)</f>
        <v>3.4178429958103496E-2</v>
      </c>
      <c r="CY7" s="46">
        <f t="shared" si="38"/>
        <v>2.9798648268083427E-2</v>
      </c>
      <c r="CZ7" s="46">
        <f t="shared" si="38"/>
        <v>2.6156559979684357E-2</v>
      </c>
      <c r="DA7" s="46">
        <f t="shared" si="38"/>
        <v>2.796612587875158E-2</v>
      </c>
      <c r="DB7" s="46">
        <f t="shared" si="38"/>
        <v>2.4652725615431303E-2</v>
      </c>
      <c r="DC7" s="46">
        <f t="shared" ref="DC7:DI7" si="39">(1-(1-DC5/DC6)^12)</f>
        <v>2.1103751245951097E-2</v>
      </c>
      <c r="DD7" s="46">
        <f t="shared" si="39"/>
        <v>2.2833173401054396E-2</v>
      </c>
      <c r="DE7" s="46">
        <f t="shared" si="39"/>
        <v>5.0337212263371844E-2</v>
      </c>
      <c r="DF7" s="46">
        <f t="shared" si="39"/>
        <v>2.8501222416248306E-2</v>
      </c>
      <c r="DG7" s="46">
        <f t="shared" si="39"/>
        <v>2.0904775276165743E-2</v>
      </c>
      <c r="DH7" s="46">
        <f t="shared" si="39"/>
        <v>1.7928163711221634E-2</v>
      </c>
      <c r="DI7" s="46">
        <f t="shared" si="39"/>
        <v>5.6341315425322391E-2</v>
      </c>
      <c r="DJ7" s="46">
        <f t="shared" ref="DJ7:DK7" si="40">(1-(1-DJ5/DJ6)^12)</f>
        <v>2.5451330313607468E-2</v>
      </c>
      <c r="DK7" s="46">
        <f t="shared" si="40"/>
        <v>3.4556000184355673E-2</v>
      </c>
      <c r="DL7" s="46">
        <f t="shared" ref="DL7:DM7" si="41">(1-(1-DL5/DL6)^12)</f>
        <v>3.4857264598143201E-2</v>
      </c>
      <c r="DM7" s="46">
        <f t="shared" si="41"/>
        <v>3.9650118502110865E-2</v>
      </c>
      <c r="DN7" s="46">
        <f t="shared" ref="DN7" si="42">(1-(1-DN5/DN6)^12)</f>
        <v>3.9568728975847289E-2</v>
      </c>
      <c r="DO7" s="46"/>
      <c r="DP7" s="52">
        <v>4</v>
      </c>
      <c r="DQ7" s="53">
        <v>7.4999999999999997E-3</v>
      </c>
      <c r="DR7" s="53">
        <v>0.01</v>
      </c>
    </row>
    <row r="8" spans="1:122" x14ac:dyDescent="0.35">
      <c r="A8" s="47">
        <v>43891</v>
      </c>
      <c r="B8" s="12">
        <v>58594601.409999996</v>
      </c>
      <c r="C8" s="69">
        <f>(_xlfn.DAYS('Capa Final'!$C$3,'Razões de Garantia'!A8)/30)-1</f>
        <v>57.866666666666667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43">IF(H7&gt;VLOOKUP(H4,$DP$3:$DR$75,2,0),"Gatilho atingido","Gatilho não atingido")</f>
        <v>Gatilho não atingido</v>
      </c>
      <c r="I8" s="46" t="str">
        <f t="shared" si="43"/>
        <v>Gatilho não atingido</v>
      </c>
      <c r="J8" s="46" t="str">
        <f t="shared" si="43"/>
        <v>Gatilho não atingido</v>
      </c>
      <c r="K8" s="46" t="str">
        <f t="shared" si="43"/>
        <v>Gatilho não atingido</v>
      </c>
      <c r="L8" s="46" t="str">
        <f t="shared" si="43"/>
        <v>Gatilho não atingido</v>
      </c>
      <c r="M8" s="46" t="str">
        <f t="shared" si="43"/>
        <v>Gatilho não atingido</v>
      </c>
      <c r="N8" s="46" t="str">
        <f t="shared" si="43"/>
        <v>Gatilho não atingido</v>
      </c>
      <c r="O8" s="46" t="str">
        <f t="shared" si="43"/>
        <v>Gatilho não atingido</v>
      </c>
      <c r="P8" s="46" t="str">
        <f t="shared" si="43"/>
        <v>Gatilho não atingido</v>
      </c>
      <c r="Q8" s="46" t="str">
        <f t="shared" si="43"/>
        <v>Gatilho não atingido</v>
      </c>
      <c r="R8" s="46" t="str">
        <f t="shared" si="43"/>
        <v>Gatilho não atingido</v>
      </c>
      <c r="S8" s="46" t="str">
        <f t="shared" si="43"/>
        <v>Gatilho não atingido</v>
      </c>
      <c r="T8" s="46" t="str">
        <f t="shared" si="43"/>
        <v>Gatilho não atingido</v>
      </c>
      <c r="U8" s="46" t="str">
        <f t="shared" si="43"/>
        <v>Gatilho não atingido</v>
      </c>
      <c r="V8" s="46" t="str">
        <f t="shared" si="43"/>
        <v>Gatilho não atingido</v>
      </c>
      <c r="W8" s="46" t="str">
        <f t="shared" si="43"/>
        <v>Gatilho não atingido</v>
      </c>
      <c r="X8" s="46" t="str">
        <f t="shared" si="43"/>
        <v>Gatilho não atingido</v>
      </c>
      <c r="Y8" s="46" t="str">
        <f t="shared" si="43"/>
        <v>Gatilho não atingido</v>
      </c>
      <c r="Z8" s="46" t="str">
        <f t="shared" si="43"/>
        <v>Gatilho não atingido</v>
      </c>
      <c r="AA8" s="46" t="str">
        <f t="shared" si="43"/>
        <v>Gatilho não atingido</v>
      </c>
      <c r="AB8" s="46" t="str">
        <f t="shared" si="43"/>
        <v>Gatilho não atingido</v>
      </c>
      <c r="AC8" s="46" t="str">
        <f t="shared" si="43"/>
        <v>Gatilho não atingido</v>
      </c>
      <c r="AD8" s="46" t="str">
        <f t="shared" si="43"/>
        <v>Gatilho não atingido</v>
      </c>
      <c r="AE8" s="46" t="str">
        <f t="shared" si="43"/>
        <v>Gatilho não atingido</v>
      </c>
      <c r="AF8" s="46" t="str">
        <f t="shared" si="43"/>
        <v>Gatilho não atingido</v>
      </c>
      <c r="AG8" s="46" t="str">
        <f t="shared" si="43"/>
        <v>Gatilho não atingido</v>
      </c>
      <c r="AH8" s="46" t="str">
        <f t="shared" si="43"/>
        <v>Gatilho não atingido</v>
      </c>
      <c r="AI8" s="46" t="str">
        <f t="shared" si="43"/>
        <v>Gatilho não atingido</v>
      </c>
      <c r="AJ8" s="46" t="str">
        <f t="shared" si="43"/>
        <v>Gatilho não atingido</v>
      </c>
      <c r="AK8" s="46" t="str">
        <f t="shared" si="43"/>
        <v>Gatilho não atingido</v>
      </c>
      <c r="AL8" s="46" t="str">
        <f t="shared" si="43"/>
        <v>Gatilho não atingido</v>
      </c>
      <c r="AM8" s="46" t="str">
        <f t="shared" si="43"/>
        <v>Gatilho não atingido</v>
      </c>
      <c r="AN8" s="46" t="str">
        <f t="shared" ref="AN8:BP8" si="44">IF(AN7&gt;VLOOKUP(AN4,$DP$3:$DR$75,2,0),"Gatilho atingido","Gatilho não atingido")</f>
        <v>Gatilho não atingido</v>
      </c>
      <c r="AO8" s="46" t="str">
        <f t="shared" si="44"/>
        <v>Gatilho não atingido</v>
      </c>
      <c r="AP8" s="46" t="str">
        <f t="shared" si="44"/>
        <v>Gatilho não atingido</v>
      </c>
      <c r="AQ8" s="46" t="str">
        <f t="shared" si="44"/>
        <v>Gatilho não atingido</v>
      </c>
      <c r="AR8" s="46" t="str">
        <f t="shared" si="44"/>
        <v>Gatilho não atingido</v>
      </c>
      <c r="AS8" s="46" t="str">
        <f t="shared" si="44"/>
        <v>Gatilho não atingido</v>
      </c>
      <c r="AT8" s="46" t="str">
        <f t="shared" si="44"/>
        <v>Gatilho não atingido</v>
      </c>
      <c r="AU8" s="46" t="str">
        <f t="shared" si="44"/>
        <v>Gatilho não atingido</v>
      </c>
      <c r="AV8" s="46" t="str">
        <f t="shared" si="44"/>
        <v>Gatilho não atingido</v>
      </c>
      <c r="AW8" s="46" t="str">
        <f t="shared" si="44"/>
        <v>Gatilho não atingido</v>
      </c>
      <c r="AX8" s="46" t="str">
        <f t="shared" si="44"/>
        <v>Gatilho não atingido</v>
      </c>
      <c r="AY8" s="46" t="str">
        <f t="shared" si="44"/>
        <v>Gatilho não atingido</v>
      </c>
      <c r="AZ8" s="46" t="str">
        <f t="shared" si="44"/>
        <v>Gatilho não atingido</v>
      </c>
      <c r="BA8" s="46" t="str">
        <f t="shared" si="44"/>
        <v>Gatilho não atingido</v>
      </c>
      <c r="BB8" s="46" t="str">
        <f t="shared" si="44"/>
        <v>Gatilho não atingido</v>
      </c>
      <c r="BC8" s="46" t="str">
        <f t="shared" si="44"/>
        <v>Gatilho não atingido</v>
      </c>
      <c r="BD8" s="46" t="str">
        <f t="shared" si="44"/>
        <v>Gatilho não atingido</v>
      </c>
      <c r="BE8" s="46" t="str">
        <f t="shared" si="44"/>
        <v>Gatilho não atingido</v>
      </c>
      <c r="BF8" s="46" t="str">
        <f t="shared" si="44"/>
        <v>Gatilho não atingido</v>
      </c>
      <c r="BG8" s="46" t="str">
        <f t="shared" si="44"/>
        <v>Gatilho não atingido</v>
      </c>
      <c r="BH8" s="46" t="str">
        <f t="shared" si="44"/>
        <v>Gatilho não atingido</v>
      </c>
      <c r="BI8" s="46" t="str">
        <f t="shared" si="44"/>
        <v>Gatilho não atingido</v>
      </c>
      <c r="BJ8" s="46" t="str">
        <f t="shared" si="44"/>
        <v>Gatilho não atingido</v>
      </c>
      <c r="BK8" s="46" t="str">
        <f t="shared" si="44"/>
        <v>Gatilho não atingido</v>
      </c>
      <c r="BL8" s="46" t="str">
        <f t="shared" si="44"/>
        <v>Gatilho não atingido</v>
      </c>
      <c r="BM8" s="46" t="str">
        <f t="shared" si="44"/>
        <v>Gatilho não atingido</v>
      </c>
      <c r="BN8" s="46" t="str">
        <f t="shared" si="44"/>
        <v>Gatilho não atingido</v>
      </c>
      <c r="BO8" s="46" t="str">
        <f t="shared" si="44"/>
        <v>Gatilho não atingido</v>
      </c>
      <c r="BP8" s="46" t="str">
        <f t="shared" si="44"/>
        <v>Gatilho não atingido</v>
      </c>
      <c r="BQ8" s="46"/>
      <c r="BR8" s="37" t="s">
        <v>120</v>
      </c>
      <c r="BS8" s="46" t="s">
        <v>122</v>
      </c>
      <c r="BT8" s="46" t="s">
        <v>122</v>
      </c>
      <c r="BU8" s="46" t="s">
        <v>122</v>
      </c>
      <c r="BV8" s="46">
        <f t="shared" ref="BV8:CP8" si="45">AVERAGE(BT7:BV7)</f>
        <v>3.0073105161488312E-2</v>
      </c>
      <c r="BW8" s="46">
        <f t="shared" si="45"/>
        <v>3.7894683622928138E-2</v>
      </c>
      <c r="BX8" s="46">
        <f t="shared" si="45"/>
        <v>3.1452177944407279E-2</v>
      </c>
      <c r="BY8" s="46">
        <f t="shared" si="45"/>
        <v>3.9263923004885938E-2</v>
      </c>
      <c r="BZ8" s="46">
        <f t="shared" si="45"/>
        <v>4.1112178813254019E-2</v>
      </c>
      <c r="CA8" s="46">
        <f t="shared" si="45"/>
        <v>4.474038163541727E-2</v>
      </c>
      <c r="CB8" s="46">
        <f t="shared" si="45"/>
        <v>4.2820097066701722E-2</v>
      </c>
      <c r="CC8" s="46">
        <f t="shared" si="45"/>
        <v>4.0867208145142997E-2</v>
      </c>
      <c r="CD8" s="46">
        <f t="shared" si="45"/>
        <v>4.0718517485330764E-2</v>
      </c>
      <c r="CE8" s="46">
        <f t="shared" si="45"/>
        <v>3.8599157786499284E-2</v>
      </c>
      <c r="CF8" s="46">
        <f t="shared" si="45"/>
        <v>3.897661299631746E-2</v>
      </c>
      <c r="CG8" s="46">
        <f t="shared" si="45"/>
        <v>3.8139451573017603E-2</v>
      </c>
      <c r="CH8" s="46">
        <f t="shared" si="45"/>
        <v>3.8823008726670404E-2</v>
      </c>
      <c r="CI8" s="46">
        <f t="shared" si="45"/>
        <v>3.7388045573169694E-2</v>
      </c>
      <c r="CJ8" s="46">
        <f t="shared" si="45"/>
        <v>3.6257054821608313E-2</v>
      </c>
      <c r="CK8" s="46">
        <f t="shared" si="45"/>
        <v>3.823194333207066E-2</v>
      </c>
      <c r="CL8" s="46">
        <f t="shared" si="45"/>
        <v>4.0125618456555302E-2</v>
      </c>
      <c r="CM8" s="46">
        <f t="shared" si="45"/>
        <v>4.2836046793142235E-2</v>
      </c>
      <c r="CN8" s="46">
        <f t="shared" si="45"/>
        <v>3.0824670682465416E-2</v>
      </c>
      <c r="CO8" s="46">
        <f t="shared" si="45"/>
        <v>2.9610224308620075E-2</v>
      </c>
      <c r="CP8" s="46">
        <f t="shared" si="45"/>
        <v>3.1332949377725496E-2</v>
      </c>
      <c r="CQ8" s="46">
        <f t="shared" ref="CQ8:CZ8" si="46">AVERAGE(CO7:CQ7)</f>
        <v>3.729695768183805E-2</v>
      </c>
      <c r="CR8" s="46">
        <f t="shared" si="46"/>
        <v>3.4293218312980267E-2</v>
      </c>
      <c r="CS8" s="46">
        <f t="shared" si="46"/>
        <v>2.7773749651374319E-2</v>
      </c>
      <c r="CT8" s="46">
        <f t="shared" si="46"/>
        <v>2.3178496340179506E-2</v>
      </c>
      <c r="CU8" s="46">
        <f t="shared" si="46"/>
        <v>2.2942562480159839E-2</v>
      </c>
      <c r="CV8" s="46">
        <f t="shared" si="46"/>
        <v>2.9013790876524892E-2</v>
      </c>
      <c r="CW8" s="46">
        <f t="shared" si="46"/>
        <v>3.0654633994239584E-2</v>
      </c>
      <c r="CX8" s="46">
        <f t="shared" si="46"/>
        <v>3.4341435975076773E-2</v>
      </c>
      <c r="CY8" s="46">
        <f t="shared" si="46"/>
        <v>2.9808258611211835E-2</v>
      </c>
      <c r="CZ8" s="46">
        <f t="shared" si="46"/>
        <v>3.0044546068623761E-2</v>
      </c>
      <c r="DA8" s="46">
        <f t="shared" ref="DA8:DN8" si="47">AVERAGE(CY7:DA7)</f>
        <v>2.797377804217312E-2</v>
      </c>
      <c r="DB8" s="46">
        <f t="shared" si="47"/>
        <v>2.6258470491289081E-2</v>
      </c>
      <c r="DC8" s="46">
        <f t="shared" si="47"/>
        <v>2.4574200913377992E-2</v>
      </c>
      <c r="DD8" s="46">
        <f t="shared" si="47"/>
        <v>2.2863216754145599E-2</v>
      </c>
      <c r="DE8" s="46">
        <f t="shared" si="47"/>
        <v>3.1424712303459112E-2</v>
      </c>
      <c r="DF8" s="46">
        <f t="shared" si="47"/>
        <v>3.3890536026891516E-2</v>
      </c>
      <c r="DG8" s="46">
        <f t="shared" si="47"/>
        <v>3.3247736651928629E-2</v>
      </c>
      <c r="DH8" s="46">
        <f t="shared" si="47"/>
        <v>2.244472046787856E-2</v>
      </c>
      <c r="DI8" s="46">
        <f t="shared" si="47"/>
        <v>3.1724751470903256E-2</v>
      </c>
      <c r="DJ8" s="46">
        <f t="shared" si="47"/>
        <v>3.3240269816717162E-2</v>
      </c>
      <c r="DK8" s="46">
        <f t="shared" si="47"/>
        <v>3.8782881974428508E-2</v>
      </c>
      <c r="DL8" s="46">
        <f t="shared" si="47"/>
        <v>3.1621531698702111E-2</v>
      </c>
      <c r="DM8" s="46">
        <f t="shared" si="47"/>
        <v>3.6354461094869915E-2</v>
      </c>
      <c r="DN8" s="46">
        <f t="shared" si="47"/>
        <v>3.8025370692033787E-2</v>
      </c>
      <c r="DO8" s="45"/>
      <c r="DP8" s="52">
        <v>5</v>
      </c>
      <c r="DQ8" s="53">
        <v>9.7999999999999997E-3</v>
      </c>
      <c r="DR8" s="53">
        <v>1.2800000000000001E-2</v>
      </c>
    </row>
    <row r="9" spans="1:122" x14ac:dyDescent="0.35">
      <c r="A9" s="47">
        <v>43922</v>
      </c>
      <c r="B9" s="12">
        <v>35443379.209999986</v>
      </c>
      <c r="C9" s="69">
        <f>(_xlfn.DAYS('Capa Final'!$C$3,'Razões de Garantia'!A9)/30)-1</f>
        <v>56.833333333333336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8">IF(H7&gt;VLOOKUP(H4,$DP$3:$DR$75,3,0),"Gatilho atingido","Gatilho não atingido")</f>
        <v>Gatilho não atingido</v>
      </c>
      <c r="I9" s="46" t="str">
        <f t="shared" si="48"/>
        <v>Gatilho não atingido</v>
      </c>
      <c r="J9" s="46" t="str">
        <f t="shared" si="48"/>
        <v>Gatilho não atingido</v>
      </c>
      <c r="K9" s="46" t="str">
        <f t="shared" si="48"/>
        <v>Gatilho não atingido</v>
      </c>
      <c r="L9" s="46" t="str">
        <f t="shared" si="48"/>
        <v>Gatilho não atingido</v>
      </c>
      <c r="M9" s="46" t="str">
        <f t="shared" si="48"/>
        <v>Gatilho não atingido</v>
      </c>
      <c r="N9" s="46" t="str">
        <f t="shared" si="48"/>
        <v>Gatilho não atingido</v>
      </c>
      <c r="O9" s="46" t="str">
        <f t="shared" si="48"/>
        <v>Gatilho não atingido</v>
      </c>
      <c r="P9" s="46" t="str">
        <f t="shared" si="48"/>
        <v>Gatilho não atingido</v>
      </c>
      <c r="Q9" s="46" t="str">
        <f t="shared" si="48"/>
        <v>Gatilho não atingido</v>
      </c>
      <c r="R9" s="46" t="str">
        <f t="shared" si="48"/>
        <v>Gatilho não atingido</v>
      </c>
      <c r="S9" s="46" t="str">
        <f t="shared" si="48"/>
        <v>Gatilho não atingido</v>
      </c>
      <c r="T9" s="46" t="str">
        <f t="shared" si="48"/>
        <v>Gatilho não atingido</v>
      </c>
      <c r="U9" s="46" t="str">
        <f t="shared" si="48"/>
        <v>Gatilho não atingido</v>
      </c>
      <c r="V9" s="46" t="str">
        <f t="shared" si="48"/>
        <v>Gatilho não atingido</v>
      </c>
      <c r="W9" s="46" t="str">
        <f t="shared" si="48"/>
        <v>Gatilho não atingido</v>
      </c>
      <c r="X9" s="46" t="str">
        <f t="shared" si="48"/>
        <v>Gatilho não atingido</v>
      </c>
      <c r="Y9" s="46" t="str">
        <f t="shared" si="48"/>
        <v>Gatilho não atingido</v>
      </c>
      <c r="Z9" s="46" t="str">
        <f t="shared" si="48"/>
        <v>Gatilho não atingido</v>
      </c>
      <c r="AA9" s="46" t="str">
        <f t="shared" si="48"/>
        <v>Gatilho não atingido</v>
      </c>
      <c r="AB9" s="46" t="str">
        <f t="shared" si="48"/>
        <v>Gatilho não atingido</v>
      </c>
      <c r="AC9" s="46" t="str">
        <f t="shared" si="48"/>
        <v>Gatilho não atingido</v>
      </c>
      <c r="AD9" s="46" t="str">
        <f t="shared" si="48"/>
        <v>Gatilho não atingido</v>
      </c>
      <c r="AE9" s="46" t="str">
        <f t="shared" si="48"/>
        <v>Gatilho não atingido</v>
      </c>
      <c r="AF9" s="46" t="str">
        <f t="shared" si="48"/>
        <v>Gatilho não atingido</v>
      </c>
      <c r="AG9" s="46" t="str">
        <f t="shared" si="48"/>
        <v>Gatilho não atingido</v>
      </c>
      <c r="AH9" s="46" t="str">
        <f t="shared" si="48"/>
        <v>Gatilho não atingido</v>
      </c>
      <c r="AI9" s="46" t="str">
        <f t="shared" si="48"/>
        <v>Gatilho não atingido</v>
      </c>
      <c r="AJ9" s="46" t="str">
        <f t="shared" si="48"/>
        <v>Gatilho não atingido</v>
      </c>
      <c r="AK9" s="46" t="str">
        <f t="shared" si="48"/>
        <v>Gatilho não atingido</v>
      </c>
      <c r="AL9" s="46" t="str">
        <f t="shared" si="48"/>
        <v>Gatilho não atingido</v>
      </c>
      <c r="AM9" s="46" t="str">
        <f t="shared" si="48"/>
        <v>Gatilho não atingido</v>
      </c>
      <c r="AN9" s="46" t="str">
        <f t="shared" ref="AN9:BN9" si="49">IF(AN7&gt;VLOOKUP(AN4,$DP$3:$DR$75,3,0),"Gatilho atingido","Gatilho não atingido")</f>
        <v>Gatilho não atingido</v>
      </c>
      <c r="AO9" s="46" t="str">
        <f t="shared" si="49"/>
        <v>Gatilho não atingido</v>
      </c>
      <c r="AP9" s="46" t="str">
        <f t="shared" si="49"/>
        <v>Gatilho não atingido</v>
      </c>
      <c r="AQ9" s="46" t="str">
        <f t="shared" si="49"/>
        <v>Gatilho não atingido</v>
      </c>
      <c r="AR9" s="46" t="str">
        <f t="shared" si="49"/>
        <v>Gatilho não atingido</v>
      </c>
      <c r="AS9" s="46" t="str">
        <f t="shared" si="49"/>
        <v>Gatilho não atingido</v>
      </c>
      <c r="AT9" s="46" t="str">
        <f t="shared" si="49"/>
        <v>Gatilho não atingido</v>
      </c>
      <c r="AU9" s="46" t="str">
        <f t="shared" si="49"/>
        <v>Gatilho não atingido</v>
      </c>
      <c r="AV9" s="46" t="str">
        <f t="shared" si="49"/>
        <v>Gatilho não atingido</v>
      </c>
      <c r="AW9" s="46" t="str">
        <f t="shared" si="49"/>
        <v>Gatilho não atingido</v>
      </c>
      <c r="AX9" s="46" t="str">
        <f t="shared" si="49"/>
        <v>Gatilho não atingido</v>
      </c>
      <c r="AY9" s="46" t="str">
        <f t="shared" si="49"/>
        <v>Gatilho não atingido</v>
      </c>
      <c r="AZ9" s="46" t="str">
        <f t="shared" si="49"/>
        <v>Gatilho não atingido</v>
      </c>
      <c r="BA9" s="46" t="str">
        <f t="shared" si="49"/>
        <v>Gatilho não atingido</v>
      </c>
      <c r="BB9" s="46" t="str">
        <f t="shared" si="49"/>
        <v>Gatilho não atingido</v>
      </c>
      <c r="BC9" s="46" t="str">
        <f t="shared" si="49"/>
        <v>Gatilho não atingido</v>
      </c>
      <c r="BD9" s="46" t="str">
        <f t="shared" si="49"/>
        <v>Gatilho não atingido</v>
      </c>
      <c r="BE9" s="46" t="str">
        <f t="shared" si="49"/>
        <v>Gatilho não atingido</v>
      </c>
      <c r="BF9" s="46" t="str">
        <f t="shared" si="49"/>
        <v>Gatilho não atingido</v>
      </c>
      <c r="BG9" s="46" t="str">
        <f t="shared" si="49"/>
        <v>Gatilho não atingido</v>
      </c>
      <c r="BH9" s="46" t="str">
        <f t="shared" si="49"/>
        <v>Gatilho não atingido</v>
      </c>
      <c r="BI9" s="46" t="str">
        <f t="shared" si="49"/>
        <v>Gatilho não atingido</v>
      </c>
      <c r="BJ9" s="46" t="str">
        <f t="shared" si="49"/>
        <v>Gatilho não atingido</v>
      </c>
      <c r="BK9" s="46" t="str">
        <f t="shared" si="49"/>
        <v>Gatilho não atingido</v>
      </c>
      <c r="BL9" s="46" t="str">
        <f t="shared" si="49"/>
        <v>Gatilho não atingido</v>
      </c>
      <c r="BM9" s="46" t="str">
        <f t="shared" si="49"/>
        <v>Gatilho não atingido</v>
      </c>
      <c r="BN9" s="46" t="str">
        <f t="shared" si="49"/>
        <v>Gatilho não atingido</v>
      </c>
      <c r="BO9" s="46" t="str">
        <f t="shared" ref="BO9:BP9" si="50">IF(BO7&gt;VLOOKUP(BO4,$DP$3:$DR$75,3,0),"Gatilho atingido","Gatilho não atingido")</f>
        <v>Gatilho não atingido</v>
      </c>
      <c r="BP9" s="46" t="str">
        <f t="shared" si="50"/>
        <v>Gatilho não atingido</v>
      </c>
      <c r="BQ9" s="46"/>
      <c r="BR9" s="37" t="s">
        <v>131</v>
      </c>
      <c r="BS9" s="46" t="s">
        <v>122</v>
      </c>
      <c r="BT9" s="46" t="s">
        <v>122</v>
      </c>
      <c r="BU9" s="46" t="s">
        <v>122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6" t="str">
        <f>IF('Razões de Garantia'!DC8&gt;=5.25%,"Gatilho atingido","Gatilho não atingido")</f>
        <v>Gatilho não atingido</v>
      </c>
      <c r="DD9" s="46" t="str">
        <f>IF('Razões de Garantia'!DD8&gt;=5.25%,"Gatilho atingido","Gatilho não atingido")</f>
        <v>Gatilho não atingido</v>
      </c>
      <c r="DE9" s="46" t="str">
        <f>IF('Razões de Garantia'!DE8&gt;=5.25%,"Gatilho atingido","Gatilho não atingido")</f>
        <v>Gatilho não atingido</v>
      </c>
      <c r="DF9" s="46" t="str">
        <f>IF('Razões de Garantia'!DF8&gt;=5.25%,"Gatilho atingido","Gatilho não atingido")</f>
        <v>Gatilho não atingido</v>
      </c>
      <c r="DG9" s="46" t="str">
        <f>IF('Razões de Garantia'!DG8&gt;=5.25%,"Gatilho atingido","Gatilho não atingido")</f>
        <v>Gatilho não atingido</v>
      </c>
      <c r="DH9" s="46" t="str">
        <f>IF('Razões de Garantia'!DH8&gt;=5.25%,"Gatilho atingido","Gatilho não atingido")</f>
        <v>Gatilho não atingido</v>
      </c>
      <c r="DI9" s="46" t="str">
        <f>IF('Razões de Garantia'!DI8&gt;=5.25%,"Gatilho atingido","Gatilho não atingido")</f>
        <v>Gatilho não atingido</v>
      </c>
      <c r="DJ9" s="46" t="str">
        <f>IF('Razões de Garantia'!DJ8&gt;=5.25%,"Gatilho atingido","Gatilho não atingido")</f>
        <v>Gatilho não atingido</v>
      </c>
      <c r="DK9" s="46" t="str">
        <f>IF('Razões de Garantia'!DK8&gt;=5.25%,"Gatilho atingido","Gatilho não atingido")</f>
        <v>Gatilho não atingido</v>
      </c>
      <c r="DL9" s="46" t="str">
        <f>IF('Razões de Garantia'!DL8&gt;=5.25%,"Gatilho atingido","Gatilho não atingido")</f>
        <v>Gatilho não atingido</v>
      </c>
      <c r="DM9" s="46" t="str">
        <f>IF('Razões de Garantia'!DM8&gt;=5.25%,"Gatilho atingido","Gatilho não atingido")</f>
        <v>Gatilho não atingido</v>
      </c>
      <c r="DN9" s="46" t="str">
        <f>IF('Razões de Garantia'!DN8&gt;=5.25%,"Gatilho atingido","Gatilho não atingido")</f>
        <v>Gatilho não atingido</v>
      </c>
      <c r="DO9" s="45"/>
      <c r="DP9" s="52">
        <v>6</v>
      </c>
      <c r="DQ9" s="53">
        <v>1.2E-2</v>
      </c>
      <c r="DR9" s="53">
        <v>1.5599999999999999E-2</v>
      </c>
    </row>
    <row r="10" spans="1:122" x14ac:dyDescent="0.35">
      <c r="A10" s="47">
        <v>43952</v>
      </c>
      <c r="B10" s="12">
        <v>114959987.07000007</v>
      </c>
      <c r="C10" s="69">
        <f>(_xlfn.DAYS('Capa Final'!$C$3,'Razões de Garantia'!A10)/30)-1</f>
        <v>55.833333333333336</v>
      </c>
      <c r="D10" s="69" t="str">
        <f t="shared" si="6"/>
        <v>Sim</v>
      </c>
      <c r="E10" s="43"/>
      <c r="F10" s="13"/>
      <c r="G10" s="20"/>
      <c r="H10" s="20"/>
      <c r="BR10" s="37" t="s">
        <v>132</v>
      </c>
      <c r="BS10" s="46" t="s">
        <v>122</v>
      </c>
      <c r="BT10" s="46" t="s">
        <v>122</v>
      </c>
      <c r="BU10" s="46" t="s">
        <v>122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6" t="str">
        <f>IF('Razões de Garantia'!DC8&gt;=6.5%,"Gatilho atingido","Gatilho não atingido")</f>
        <v>Gatilho não atingido</v>
      </c>
      <c r="DD10" s="46" t="str">
        <f>IF('Razões de Garantia'!DD8&gt;=6.5%,"Gatilho atingido","Gatilho não atingido")</f>
        <v>Gatilho não atingido</v>
      </c>
      <c r="DE10" s="46" t="str">
        <f>IF('Razões de Garantia'!DE8&gt;=6.5%,"Gatilho atingido","Gatilho não atingido")</f>
        <v>Gatilho não atingido</v>
      </c>
      <c r="DF10" s="46" t="str">
        <f>IF('Razões de Garantia'!DF8&gt;=6.5%,"Gatilho atingido","Gatilho não atingido")</f>
        <v>Gatilho não atingido</v>
      </c>
      <c r="DG10" s="46" t="str">
        <f>IF('Razões de Garantia'!DG8&gt;=6.5%,"Gatilho atingido","Gatilho não atingido")</f>
        <v>Gatilho não atingido</v>
      </c>
      <c r="DH10" s="46" t="str">
        <f>IF('Razões de Garantia'!DH8&gt;=6.5%,"Gatilho atingido","Gatilho não atingido")</f>
        <v>Gatilho não atingido</v>
      </c>
      <c r="DI10" s="46" t="str">
        <f>IF('Razões de Garantia'!DI8&gt;=6.5%,"Gatilho atingido","Gatilho não atingido")</f>
        <v>Gatilho não atingido</v>
      </c>
      <c r="DJ10" s="46" t="str">
        <f>IF('Razões de Garantia'!DJ8&gt;=6.5%,"Gatilho atingido","Gatilho não atingido")</f>
        <v>Gatilho não atingido</v>
      </c>
      <c r="DK10" s="46" t="str">
        <f>IF('Razões de Garantia'!DK8&gt;=6.5%,"Gatilho atingido","Gatilho não atingido")</f>
        <v>Gatilho não atingido</v>
      </c>
      <c r="DL10" s="46" t="str">
        <f>IF('Razões de Garantia'!DL8&gt;=6.5%,"Gatilho atingido","Gatilho não atingido")</f>
        <v>Gatilho não atingido</v>
      </c>
      <c r="DM10" s="46" t="str">
        <f>IF('Razões de Garantia'!DM8&gt;=6.5%,"Gatilho atingido","Gatilho não atingido")</f>
        <v>Gatilho não atingido</v>
      </c>
      <c r="DN10" s="46" t="str">
        <f>IF('Razões de Garantia'!DN8&gt;=6.5%,"Gatilho atingido","Gatilho não atingido")</f>
        <v>Gatilho não atingido</v>
      </c>
      <c r="DO10" s="45"/>
      <c r="DP10" s="52">
        <v>7</v>
      </c>
      <c r="DQ10" s="53">
        <v>1.43E-2</v>
      </c>
      <c r="DR10" s="53">
        <v>1.84E-2</v>
      </c>
    </row>
    <row r="11" spans="1:122" x14ac:dyDescent="0.35">
      <c r="A11" s="47">
        <v>43983</v>
      </c>
      <c r="B11" s="12">
        <v>77416359.170000106</v>
      </c>
      <c r="C11" s="69">
        <f>(_xlfn.DAYS('Capa Final'!$C$3,'Razões de Garantia'!A11)/30)-1</f>
        <v>54.8</v>
      </c>
      <c r="D11" s="69" t="str">
        <f t="shared" si="6"/>
        <v>Sim</v>
      </c>
      <c r="E11" s="43"/>
      <c r="F11" s="13"/>
      <c r="G11" s="104" t="s">
        <v>116</v>
      </c>
      <c r="H11" s="104"/>
      <c r="I11" s="104"/>
      <c r="J11" s="104"/>
      <c r="K11" s="104"/>
      <c r="L11" s="104"/>
      <c r="M11" s="104"/>
      <c r="N11" s="104"/>
      <c r="O11" s="104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71"/>
      <c r="BR11" s="37" t="s">
        <v>133</v>
      </c>
      <c r="BS11" s="46" t="s">
        <v>122</v>
      </c>
      <c r="BT11" s="46" t="s">
        <v>122</v>
      </c>
      <c r="BU11" s="46" t="s">
        <v>122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6" t="str">
        <f>IF('Razões de Garantia'!DC8&gt;=8%,"Gatilho atingido","Gatilho não atingido")</f>
        <v>Gatilho não atingido</v>
      </c>
      <c r="DD11" s="46" t="str">
        <f>IF('Razões de Garantia'!DD8&gt;=8%,"Gatilho atingido","Gatilho não atingido")</f>
        <v>Gatilho não atingido</v>
      </c>
      <c r="DE11" s="46" t="str">
        <f>IF('Razões de Garantia'!DE8&gt;=8%,"Gatilho atingido","Gatilho não atingido")</f>
        <v>Gatilho não atingido</v>
      </c>
      <c r="DF11" s="46" t="str">
        <f>IF('Razões de Garantia'!DF8&gt;=8%,"Gatilho atingido","Gatilho não atingido")</f>
        <v>Gatilho não atingido</v>
      </c>
      <c r="DG11" s="46" t="str">
        <f>IF('Razões de Garantia'!DG8&gt;=8%,"Gatilho atingido","Gatilho não atingido")</f>
        <v>Gatilho não atingido</v>
      </c>
      <c r="DH11" s="46" t="str">
        <f>IF('Razões de Garantia'!DH8&gt;=8%,"Gatilho atingido","Gatilho não atingido")</f>
        <v>Gatilho não atingido</v>
      </c>
      <c r="DI11" s="46" t="str">
        <f>IF('Razões de Garantia'!DI8&gt;=8%,"Gatilho atingido","Gatilho não atingido")</f>
        <v>Gatilho não atingido</v>
      </c>
      <c r="DJ11" s="46" t="str">
        <f>IF('Razões de Garantia'!DJ8&gt;=8%,"Gatilho atingido","Gatilho não atingido")</f>
        <v>Gatilho não atingido</v>
      </c>
      <c r="DK11" s="46" t="str">
        <f>IF('Razões de Garantia'!DK8&gt;=8%,"Gatilho atingido","Gatilho não atingido")</f>
        <v>Gatilho não atingido</v>
      </c>
      <c r="DL11" s="46" t="str">
        <f>IF('Razões de Garantia'!DL8&gt;=8%,"Gatilho atingido","Gatilho não atingido")</f>
        <v>Gatilho não atingido</v>
      </c>
      <c r="DM11" s="46" t="str">
        <f>IF('Razões de Garantia'!DM8&gt;=8%,"Gatilho atingido","Gatilho não atingido")</f>
        <v>Gatilho não atingido</v>
      </c>
      <c r="DN11" s="46" t="str">
        <f>IF('Razões de Garantia'!DN8&gt;=8%,"Gatilho atingido","Gatilho não atingido")</f>
        <v>Gatilho não atingido</v>
      </c>
      <c r="DO11" s="45"/>
      <c r="DP11" s="52">
        <v>8</v>
      </c>
      <c r="DQ11" s="53">
        <v>1.6500000000000001E-2</v>
      </c>
      <c r="DR11" s="53">
        <v>2.12E-2</v>
      </c>
    </row>
    <row r="12" spans="1:122" x14ac:dyDescent="0.35">
      <c r="A12" s="47">
        <v>44013</v>
      </c>
      <c r="B12" s="12">
        <v>135156210.66000074</v>
      </c>
      <c r="C12" s="69">
        <f>(_xlfn.DAYS('Capa Final'!$C$3,'Razões de Garantia'!A12)/30)-1</f>
        <v>53.8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51">EDATE(G12,1)</f>
        <v>43800</v>
      </c>
      <c r="I12" s="38">
        <f t="shared" si="51"/>
        <v>43831</v>
      </c>
      <c r="J12" s="38">
        <f t="shared" si="51"/>
        <v>43862</v>
      </c>
      <c r="K12" s="38">
        <f t="shared" si="51"/>
        <v>43891</v>
      </c>
      <c r="L12" s="38">
        <f t="shared" si="51"/>
        <v>43922</v>
      </c>
      <c r="M12" s="38">
        <f t="shared" si="51"/>
        <v>43952</v>
      </c>
      <c r="N12" s="38">
        <f t="shared" si="51"/>
        <v>43983</v>
      </c>
      <c r="O12" s="38">
        <f t="shared" si="51"/>
        <v>44013</v>
      </c>
      <c r="P12" s="38">
        <f t="shared" ref="P12:U12" si="52">EDATE(O12,1)</f>
        <v>44044</v>
      </c>
      <c r="Q12" s="38">
        <f t="shared" si="52"/>
        <v>44075</v>
      </c>
      <c r="R12" s="38">
        <f t="shared" si="52"/>
        <v>44105</v>
      </c>
      <c r="S12" s="38">
        <f t="shared" si="52"/>
        <v>44136</v>
      </c>
      <c r="T12" s="38">
        <f t="shared" si="52"/>
        <v>44166</v>
      </c>
      <c r="U12" s="38">
        <f t="shared" si="52"/>
        <v>44197</v>
      </c>
      <c r="V12" s="38">
        <f t="shared" ref="V12:BP12" si="53">EDATE(U12,1)</f>
        <v>44228</v>
      </c>
      <c r="W12" s="38">
        <f t="shared" si="53"/>
        <v>44256</v>
      </c>
      <c r="X12" s="38">
        <f t="shared" si="53"/>
        <v>44287</v>
      </c>
      <c r="Y12" s="38">
        <f t="shared" si="53"/>
        <v>44317</v>
      </c>
      <c r="Z12" s="38">
        <f t="shared" si="53"/>
        <v>44348</v>
      </c>
      <c r="AA12" s="38">
        <f t="shared" si="53"/>
        <v>44378</v>
      </c>
      <c r="AB12" s="38">
        <f t="shared" si="53"/>
        <v>44409</v>
      </c>
      <c r="AC12" s="38">
        <f t="shared" si="53"/>
        <v>44440</v>
      </c>
      <c r="AD12" s="38">
        <f t="shared" si="53"/>
        <v>44470</v>
      </c>
      <c r="AE12" s="38">
        <f t="shared" si="53"/>
        <v>44501</v>
      </c>
      <c r="AF12" s="38">
        <f t="shared" si="53"/>
        <v>44531</v>
      </c>
      <c r="AG12" s="38">
        <f t="shared" si="53"/>
        <v>44562</v>
      </c>
      <c r="AH12" s="38">
        <f t="shared" si="53"/>
        <v>44593</v>
      </c>
      <c r="AI12" s="38">
        <f t="shared" si="53"/>
        <v>44621</v>
      </c>
      <c r="AJ12" s="38">
        <f t="shared" si="53"/>
        <v>44652</v>
      </c>
      <c r="AK12" s="38">
        <f t="shared" si="53"/>
        <v>44682</v>
      </c>
      <c r="AL12" s="38">
        <f t="shared" si="53"/>
        <v>44713</v>
      </c>
      <c r="AM12" s="38">
        <f t="shared" si="53"/>
        <v>44743</v>
      </c>
      <c r="AN12" s="38">
        <f t="shared" si="53"/>
        <v>44774</v>
      </c>
      <c r="AO12" s="38">
        <f t="shared" si="53"/>
        <v>44805</v>
      </c>
      <c r="AP12" s="38">
        <f t="shared" si="53"/>
        <v>44835</v>
      </c>
      <c r="AQ12" s="38">
        <f t="shared" si="53"/>
        <v>44866</v>
      </c>
      <c r="AR12" s="38">
        <f t="shared" si="53"/>
        <v>44896</v>
      </c>
      <c r="AS12" s="38">
        <f t="shared" si="53"/>
        <v>44927</v>
      </c>
      <c r="AT12" s="38">
        <f t="shared" si="53"/>
        <v>44958</v>
      </c>
      <c r="AU12" s="38">
        <f t="shared" si="53"/>
        <v>44986</v>
      </c>
      <c r="AV12" s="38">
        <f t="shared" si="53"/>
        <v>45017</v>
      </c>
      <c r="AW12" s="38">
        <f t="shared" si="53"/>
        <v>45047</v>
      </c>
      <c r="AX12" s="38">
        <f t="shared" si="53"/>
        <v>45078</v>
      </c>
      <c r="AY12" s="38">
        <f t="shared" si="53"/>
        <v>45108</v>
      </c>
      <c r="AZ12" s="38">
        <f t="shared" si="53"/>
        <v>45139</v>
      </c>
      <c r="BA12" s="38">
        <f t="shared" si="53"/>
        <v>45170</v>
      </c>
      <c r="BB12" s="38">
        <f t="shared" si="53"/>
        <v>45200</v>
      </c>
      <c r="BC12" s="38">
        <f t="shared" si="53"/>
        <v>45231</v>
      </c>
      <c r="BD12" s="38">
        <f t="shared" si="53"/>
        <v>45261</v>
      </c>
      <c r="BE12" s="38">
        <f t="shared" si="53"/>
        <v>45292</v>
      </c>
      <c r="BF12" s="38">
        <f t="shared" si="53"/>
        <v>45323</v>
      </c>
      <c r="BG12" s="38">
        <f t="shared" si="53"/>
        <v>45352</v>
      </c>
      <c r="BH12" s="38">
        <f t="shared" si="53"/>
        <v>45383</v>
      </c>
      <c r="BI12" s="38">
        <f t="shared" si="53"/>
        <v>45413</v>
      </c>
      <c r="BJ12" s="38">
        <f t="shared" si="53"/>
        <v>45444</v>
      </c>
      <c r="BK12" s="38">
        <f t="shared" si="53"/>
        <v>45474</v>
      </c>
      <c r="BL12" s="38">
        <f t="shared" si="53"/>
        <v>45505</v>
      </c>
      <c r="BM12" s="38">
        <f t="shared" si="53"/>
        <v>45536</v>
      </c>
      <c r="BN12" s="38">
        <f t="shared" si="53"/>
        <v>45566</v>
      </c>
      <c r="BO12" s="38">
        <f t="shared" si="53"/>
        <v>45597</v>
      </c>
      <c r="BP12" s="38">
        <f t="shared" si="53"/>
        <v>45627</v>
      </c>
      <c r="BQ12" s="43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52">
        <v>9</v>
      </c>
      <c r="DQ12" s="53">
        <v>1.8800000000000001E-2</v>
      </c>
      <c r="DR12" s="53">
        <v>2.4E-2</v>
      </c>
    </row>
    <row r="13" spans="1:122" x14ac:dyDescent="0.35">
      <c r="A13" s="47">
        <v>44044</v>
      </c>
      <c r="B13" s="12">
        <v>282086747.22000003</v>
      </c>
      <c r="C13" s="69">
        <f>(_xlfn.DAYS('Capa Final'!$C$3,'Razões de Garantia'!A13)/30)-1</f>
        <v>52.766666666666666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54">I13+1</f>
        <v>2</v>
      </c>
      <c r="K13" s="49">
        <f t="shared" si="54"/>
        <v>3</v>
      </c>
      <c r="L13" s="49">
        <f t="shared" si="54"/>
        <v>4</v>
      </c>
      <c r="M13" s="49">
        <f t="shared" si="54"/>
        <v>5</v>
      </c>
      <c r="N13" s="49">
        <f t="shared" si="54"/>
        <v>6</v>
      </c>
      <c r="O13" s="49">
        <f t="shared" si="54"/>
        <v>7</v>
      </c>
      <c r="P13" s="49">
        <f t="shared" ref="P13:U13" si="55">O13+1</f>
        <v>8</v>
      </c>
      <c r="Q13" s="49">
        <f t="shared" si="55"/>
        <v>9</v>
      </c>
      <c r="R13" s="49">
        <f t="shared" si="55"/>
        <v>10</v>
      </c>
      <c r="S13" s="49">
        <f t="shared" si="55"/>
        <v>11</v>
      </c>
      <c r="T13" s="49">
        <f t="shared" si="55"/>
        <v>12</v>
      </c>
      <c r="U13" s="49">
        <f t="shared" si="55"/>
        <v>13</v>
      </c>
      <c r="V13" s="49">
        <f t="shared" ref="V13:BP13" si="56">U13+1</f>
        <v>14</v>
      </c>
      <c r="W13" s="49">
        <f t="shared" si="56"/>
        <v>15</v>
      </c>
      <c r="X13" s="49">
        <f t="shared" si="56"/>
        <v>16</v>
      </c>
      <c r="Y13" s="49">
        <f t="shared" si="56"/>
        <v>17</v>
      </c>
      <c r="Z13" s="49">
        <f t="shared" si="56"/>
        <v>18</v>
      </c>
      <c r="AA13" s="49">
        <f t="shared" si="56"/>
        <v>19</v>
      </c>
      <c r="AB13" s="49">
        <f t="shared" si="56"/>
        <v>20</v>
      </c>
      <c r="AC13" s="49">
        <f t="shared" si="56"/>
        <v>21</v>
      </c>
      <c r="AD13" s="49">
        <f t="shared" si="56"/>
        <v>22</v>
      </c>
      <c r="AE13" s="49">
        <f t="shared" si="56"/>
        <v>23</v>
      </c>
      <c r="AF13" s="49">
        <f t="shared" si="56"/>
        <v>24</v>
      </c>
      <c r="AG13" s="49">
        <f t="shared" si="56"/>
        <v>25</v>
      </c>
      <c r="AH13" s="49">
        <f t="shared" si="56"/>
        <v>26</v>
      </c>
      <c r="AI13" s="49">
        <f t="shared" si="56"/>
        <v>27</v>
      </c>
      <c r="AJ13" s="49">
        <f t="shared" si="56"/>
        <v>28</v>
      </c>
      <c r="AK13" s="49">
        <f t="shared" si="56"/>
        <v>29</v>
      </c>
      <c r="AL13" s="49">
        <f t="shared" si="56"/>
        <v>30</v>
      </c>
      <c r="AM13" s="49">
        <f t="shared" si="56"/>
        <v>31</v>
      </c>
      <c r="AN13" s="49">
        <f t="shared" si="56"/>
        <v>32</v>
      </c>
      <c r="AO13" s="49">
        <f t="shared" si="56"/>
        <v>33</v>
      </c>
      <c r="AP13" s="49">
        <f t="shared" si="56"/>
        <v>34</v>
      </c>
      <c r="AQ13" s="49">
        <f t="shared" si="56"/>
        <v>35</v>
      </c>
      <c r="AR13" s="49">
        <f t="shared" si="56"/>
        <v>36</v>
      </c>
      <c r="AS13" s="49">
        <f t="shared" si="56"/>
        <v>37</v>
      </c>
      <c r="AT13" s="49">
        <f t="shared" si="56"/>
        <v>38</v>
      </c>
      <c r="AU13" s="49">
        <f t="shared" si="56"/>
        <v>39</v>
      </c>
      <c r="AV13" s="49">
        <f t="shared" si="56"/>
        <v>40</v>
      </c>
      <c r="AW13" s="49">
        <f t="shared" si="56"/>
        <v>41</v>
      </c>
      <c r="AX13" s="49">
        <f t="shared" si="56"/>
        <v>42</v>
      </c>
      <c r="AY13" s="49">
        <f t="shared" si="56"/>
        <v>43</v>
      </c>
      <c r="AZ13" s="49">
        <f t="shared" si="56"/>
        <v>44</v>
      </c>
      <c r="BA13" s="49">
        <f t="shared" si="56"/>
        <v>45</v>
      </c>
      <c r="BB13" s="49">
        <f t="shared" si="56"/>
        <v>46</v>
      </c>
      <c r="BC13" s="49">
        <f t="shared" si="56"/>
        <v>47</v>
      </c>
      <c r="BD13" s="49">
        <f t="shared" si="56"/>
        <v>48</v>
      </c>
      <c r="BE13" s="49">
        <f t="shared" si="56"/>
        <v>49</v>
      </c>
      <c r="BF13" s="49">
        <f t="shared" si="56"/>
        <v>50</v>
      </c>
      <c r="BG13" s="49">
        <f t="shared" si="56"/>
        <v>51</v>
      </c>
      <c r="BH13" s="49">
        <f t="shared" si="56"/>
        <v>52</v>
      </c>
      <c r="BI13" s="49">
        <f t="shared" si="56"/>
        <v>53</v>
      </c>
      <c r="BJ13" s="49">
        <f t="shared" si="56"/>
        <v>54</v>
      </c>
      <c r="BK13" s="49">
        <f t="shared" si="56"/>
        <v>55</v>
      </c>
      <c r="BL13" s="49">
        <f t="shared" si="56"/>
        <v>56</v>
      </c>
      <c r="BM13" s="49">
        <f t="shared" si="56"/>
        <v>57</v>
      </c>
      <c r="BN13" s="49">
        <f t="shared" si="56"/>
        <v>58</v>
      </c>
      <c r="BO13" s="49">
        <f t="shared" si="56"/>
        <v>59</v>
      </c>
      <c r="BP13" s="49">
        <f t="shared" si="56"/>
        <v>60</v>
      </c>
      <c r="BQ13" s="73"/>
      <c r="DP13" s="52">
        <v>10</v>
      </c>
      <c r="DQ13" s="53">
        <v>2.1000000000000001E-2</v>
      </c>
      <c r="DR13" s="53">
        <v>2.6800000000000001E-2</v>
      </c>
    </row>
    <row r="14" spans="1:122" x14ac:dyDescent="0.35">
      <c r="A14" s="47">
        <v>44075</v>
      </c>
      <c r="B14" s="12">
        <v>126463923.41</v>
      </c>
      <c r="C14" s="69">
        <f>(_xlfn.DAYS('Capa Final'!$C$3,'Razões de Garantia'!A14)/30)-1</f>
        <v>51.733333333333334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v>2214739.3574879998</v>
      </c>
      <c r="BK14" s="20">
        <v>2209828.0551579995</v>
      </c>
      <c r="BL14" s="20">
        <v>2201045.4651650004</v>
      </c>
      <c r="BM14" s="20">
        <v>2200069.3155950005</v>
      </c>
      <c r="BN14" s="20">
        <v>2208778.0708940001</v>
      </c>
      <c r="BO14" s="20">
        <v>2201805.7352610016</v>
      </c>
      <c r="BP14" s="20">
        <f>SUM('Capa Final'!$D$37:$D$38)+SUM('Capa Final'!$D$46:$D$47)</f>
        <v>2192455.6004510005</v>
      </c>
      <c r="BQ14" s="20"/>
      <c r="DP14" s="52">
        <v>11</v>
      </c>
      <c r="DQ14" s="53">
        <v>2.3300000000000001E-2</v>
      </c>
      <c r="DR14" s="53">
        <v>2.9600000000000001E-2</v>
      </c>
    </row>
    <row r="15" spans="1:122" x14ac:dyDescent="0.35">
      <c r="A15" s="47">
        <v>44105</v>
      </c>
      <c r="B15" s="12">
        <v>123980627</v>
      </c>
      <c r="C15" s="69">
        <f>(_xlfn.DAYS('Capa Final'!$C$3,'Razões de Garantia'!A15)/30)-1</f>
        <v>50.733333333333334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v>0</v>
      </c>
      <c r="BK15" s="20">
        <v>3083.9227860000001</v>
      </c>
      <c r="BL15" s="20">
        <v>0</v>
      </c>
      <c r="BM15" s="20">
        <v>7656.8446189999995</v>
      </c>
      <c r="BN15" s="20">
        <v>21936.589668000001</v>
      </c>
      <c r="BO15" s="20">
        <v>4482.6680750000005</v>
      </c>
      <c r="BP15" s="20">
        <f>'Capa Final'!$D$37+'Capa Final'!$D$46</f>
        <v>3863.8266509999999</v>
      </c>
      <c r="BQ15" s="20"/>
      <c r="DP15" s="52">
        <v>12</v>
      </c>
      <c r="DQ15" s="53">
        <v>2.5499999999999998E-2</v>
      </c>
      <c r="DR15" s="53">
        <v>3.2399999999999998E-2</v>
      </c>
    </row>
    <row r="16" spans="1:122" x14ac:dyDescent="0.35">
      <c r="A16" s="47">
        <v>44136</v>
      </c>
      <c r="B16" s="12">
        <v>25876262</v>
      </c>
      <c r="C16" s="69">
        <f>(_xlfn.DAYS('Capa Final'!$C$3,'Razões de Garantia'!A16)/30)-1</f>
        <v>49.7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7">X14/$B$5</f>
        <v>1.1920923363959533E-2</v>
      </c>
      <c r="Y16" s="46">
        <f t="shared" si="57"/>
        <v>1.2700827970859321E-2</v>
      </c>
      <c r="Z16" s="46">
        <f t="shared" si="57"/>
        <v>1.2968443358407947E-2</v>
      </c>
      <c r="AA16" s="46">
        <f t="shared" si="57"/>
        <v>1.3616445733042312E-2</v>
      </c>
      <c r="AB16" s="46">
        <f t="shared" si="57"/>
        <v>1.4101250242627723E-2</v>
      </c>
      <c r="AC16" s="46">
        <f t="shared" si="57"/>
        <v>1.4519801171379647E-2</v>
      </c>
      <c r="AD16" s="46">
        <f t="shared" ref="AD16" si="58">AD14/$B$5</f>
        <v>1.4996599867230185E-2</v>
      </c>
      <c r="AE16" s="46">
        <f t="shared" ref="AE16:AJ16" si="59">AE14/$B$5</f>
        <v>1.5249608393370686E-2</v>
      </c>
      <c r="AF16" s="46">
        <f t="shared" si="59"/>
        <v>1.5520044376182375E-2</v>
      </c>
      <c r="AG16" s="46">
        <f t="shared" si="59"/>
        <v>1.5619686761237119E-2</v>
      </c>
      <c r="AH16" s="46">
        <f t="shared" si="59"/>
        <v>1.6198193136956297E-2</v>
      </c>
      <c r="AI16" s="46">
        <f t="shared" si="59"/>
        <v>1.6235368958909549E-2</v>
      </c>
      <c r="AJ16" s="46">
        <f t="shared" si="59"/>
        <v>1.638159136018074E-2</v>
      </c>
      <c r="AK16" s="46">
        <f t="shared" ref="AK16:AL16" si="60">AK14/$B$5</f>
        <v>1.655084286039837E-2</v>
      </c>
      <c r="AL16" s="46">
        <f t="shared" si="60"/>
        <v>1.6723528437791898E-2</v>
      </c>
      <c r="AM16" s="46">
        <f t="shared" ref="AM16:AN16" si="61">AM14/$B$5</f>
        <v>1.6814918889292717E-2</v>
      </c>
      <c r="AN16" s="46">
        <f t="shared" si="61"/>
        <v>1.6690354495573507E-2</v>
      </c>
      <c r="AO16" s="46">
        <f t="shared" ref="AO16:AP16" si="62">AO14/$B$5</f>
        <v>1.6792412417934843E-2</v>
      </c>
      <c r="AP16" s="46">
        <f t="shared" si="62"/>
        <v>1.6868429701228205E-2</v>
      </c>
      <c r="AQ16" s="46">
        <f t="shared" ref="AQ16:AR16" si="63">AQ14/$B$5</f>
        <v>1.6988739586299727E-2</v>
      </c>
      <c r="AR16" s="46">
        <f t="shared" si="63"/>
        <v>1.6954269091427769E-2</v>
      </c>
      <c r="AS16" s="46">
        <f t="shared" ref="AS16:AT16" si="64">AS14/$B$5</f>
        <v>1.7155640568282761E-2</v>
      </c>
      <c r="AT16" s="46">
        <f t="shared" si="64"/>
        <v>1.7179336659775064E-2</v>
      </c>
      <c r="AU16" s="46">
        <f t="shared" ref="AU16:AV16" si="65">AU14/$B$5</f>
        <v>1.7196405095639508E-2</v>
      </c>
      <c r="AV16" s="46">
        <f t="shared" si="65"/>
        <v>1.7299403440127845E-2</v>
      </c>
      <c r="AW16" s="46">
        <f t="shared" ref="AW16:AX16" si="66">AW14/$B$5</f>
        <v>1.7296998276293041E-2</v>
      </c>
      <c r="AX16" s="46">
        <f t="shared" si="66"/>
        <v>1.7404776625778995E-2</v>
      </c>
      <c r="AY16" s="46">
        <f t="shared" ref="AY16:AZ16" si="67">AY14/$B$5</f>
        <v>1.7564532503663282E-2</v>
      </c>
      <c r="AZ16" s="46">
        <f t="shared" si="67"/>
        <v>1.7612893287488045E-2</v>
      </c>
      <c r="BA16" s="46">
        <f t="shared" ref="BA16:BB16" si="68">BA14/$B$5</f>
        <v>1.7827688283588224E-2</v>
      </c>
      <c r="BB16" s="46">
        <f t="shared" si="68"/>
        <v>1.7813607458866423E-2</v>
      </c>
      <c r="BC16" s="46">
        <f t="shared" ref="BC16:BD16" si="69">BC14/$B$5</f>
        <v>1.7885984148809309E-2</v>
      </c>
      <c r="BD16" s="46">
        <f t="shared" si="69"/>
        <v>1.7884681075227442E-2</v>
      </c>
      <c r="BE16" s="46">
        <f t="shared" ref="BE16:BF16" si="70">BE14/$B$5</f>
        <v>1.7849189805429554E-2</v>
      </c>
      <c r="BF16" s="46">
        <f t="shared" si="70"/>
        <v>1.7888218182954815E-2</v>
      </c>
      <c r="BG16" s="46">
        <f t="shared" ref="BG16:BH16" si="71">BG14/$B$5</f>
        <v>1.7886186842584324E-2</v>
      </c>
      <c r="BH16" s="46">
        <f t="shared" si="71"/>
        <v>1.7874719183044775E-2</v>
      </c>
      <c r="BI16" s="46">
        <f t="shared" ref="BI16:BJ16" si="72">BI14/$B$5</f>
        <v>1.7824751331495331E-2</v>
      </c>
      <c r="BJ16" s="46">
        <f t="shared" si="72"/>
        <v>1.7769756716337577E-2</v>
      </c>
      <c r="BK16" s="46">
        <f t="shared" ref="BK16:BL16" si="73">BK14/$B$5</f>
        <v>1.7730351335623402E-2</v>
      </c>
      <c r="BL16" s="46">
        <f t="shared" si="73"/>
        <v>1.7659885035836348E-2</v>
      </c>
      <c r="BM16" s="46">
        <f t="shared" ref="BM16:BN16" si="74">BM14/$B$5</f>
        <v>1.7652052989903265E-2</v>
      </c>
      <c r="BN16" s="46">
        <f t="shared" si="74"/>
        <v>1.7721926883841221E-2</v>
      </c>
      <c r="BO16" s="46">
        <f t="shared" ref="BO16:BP16" si="75">BO14/$B$5</f>
        <v>1.7665984992745035E-2</v>
      </c>
      <c r="BP16" s="46">
        <f t="shared" si="75"/>
        <v>1.759096504952827E-2</v>
      </c>
      <c r="BQ16" s="46"/>
      <c r="DP16" s="52">
        <v>13</v>
      </c>
      <c r="DQ16" s="53">
        <v>2.7799999999999998E-2</v>
      </c>
      <c r="DR16" s="53">
        <v>3.5200000000000002E-2</v>
      </c>
    </row>
    <row r="17" spans="2:122" x14ac:dyDescent="0.35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76">IF(I16&gt;VLOOKUP(I13,$DP$3:$DR$75,2,0),"Gatilho atingido","Gatilho não atingido")</f>
        <v>Gatilho não atingido</v>
      </c>
      <c r="J17" s="46" t="str">
        <f t="shared" si="76"/>
        <v>Gatilho não atingido</v>
      </c>
      <c r="K17" s="46" t="str">
        <f t="shared" si="76"/>
        <v>Gatilho não atingido</v>
      </c>
      <c r="L17" s="46" t="str">
        <f t="shared" si="76"/>
        <v>Gatilho não atingido</v>
      </c>
      <c r="M17" s="46" t="str">
        <f t="shared" si="76"/>
        <v>Gatilho não atingido</v>
      </c>
      <c r="N17" s="46" t="str">
        <f t="shared" si="76"/>
        <v>Gatilho não atingido</v>
      </c>
      <c r="O17" s="46" t="str">
        <f t="shared" si="76"/>
        <v>Gatilho não atingido</v>
      </c>
      <c r="P17" s="46" t="str">
        <f t="shared" si="76"/>
        <v>Gatilho não atingido</v>
      </c>
      <c r="Q17" s="46" t="str">
        <f t="shared" si="76"/>
        <v>Gatilho não atingido</v>
      </c>
      <c r="R17" s="46" t="str">
        <f t="shared" si="76"/>
        <v>Gatilho não atingido</v>
      </c>
      <c r="S17" s="46" t="str">
        <f t="shared" si="76"/>
        <v>Gatilho não atingido</v>
      </c>
      <c r="T17" s="46" t="str">
        <f t="shared" si="76"/>
        <v>Gatilho não atingido</v>
      </c>
      <c r="U17" s="46" t="str">
        <f t="shared" si="76"/>
        <v>Gatilho não atingido</v>
      </c>
      <c r="V17" s="46" t="str">
        <f t="shared" si="76"/>
        <v>Gatilho não atingido</v>
      </c>
      <c r="W17" s="46" t="str">
        <f t="shared" si="76"/>
        <v>Gatilho não atingido</v>
      </c>
      <c r="X17" s="46" t="str">
        <f t="shared" si="76"/>
        <v>Gatilho não atingido</v>
      </c>
      <c r="Y17" s="46" t="str">
        <f t="shared" si="76"/>
        <v>Gatilho não atingido</v>
      </c>
      <c r="Z17" s="46" t="str">
        <f t="shared" si="76"/>
        <v>Gatilho não atingido</v>
      </c>
      <c r="AA17" s="46" t="str">
        <f t="shared" si="76"/>
        <v>Gatilho não atingido</v>
      </c>
      <c r="AB17" s="46" t="str">
        <f t="shared" si="76"/>
        <v>Gatilho não atingido</v>
      </c>
      <c r="AC17" s="46" t="str">
        <f t="shared" si="76"/>
        <v>Gatilho não atingido</v>
      </c>
      <c r="AD17" s="46" t="str">
        <f t="shared" si="76"/>
        <v>Gatilho não atingido</v>
      </c>
      <c r="AE17" s="46" t="str">
        <f t="shared" si="76"/>
        <v>Gatilho não atingido</v>
      </c>
      <c r="AF17" s="46" t="str">
        <f t="shared" si="76"/>
        <v>Gatilho não atingido</v>
      </c>
      <c r="AG17" s="46" t="str">
        <f t="shared" si="76"/>
        <v>Gatilho não atingido</v>
      </c>
      <c r="AH17" s="46" t="str">
        <f t="shared" si="76"/>
        <v>Gatilho não atingido</v>
      </c>
      <c r="AI17" s="46" t="str">
        <f t="shared" si="76"/>
        <v>Gatilho não atingido</v>
      </c>
      <c r="AJ17" s="46" t="str">
        <f t="shared" si="76"/>
        <v>Gatilho não atingido</v>
      </c>
      <c r="AK17" s="46" t="str">
        <f t="shared" si="76"/>
        <v>Gatilho não atingido</v>
      </c>
      <c r="AL17" s="46" t="str">
        <f t="shared" si="76"/>
        <v>Gatilho não atingido</v>
      </c>
      <c r="AM17" s="46" t="str">
        <f t="shared" si="76"/>
        <v>Gatilho não atingido</v>
      </c>
      <c r="AN17" s="46" t="str">
        <f t="shared" si="76"/>
        <v>Gatilho não atingido</v>
      </c>
      <c r="AO17" s="46" t="str">
        <f t="shared" ref="AO17:BN17" si="77">IF(AO16&gt;VLOOKUP(AO13,$DP$3:$DR$75,2,0),"Gatilho atingido","Gatilho não atingido")</f>
        <v>Gatilho não atingido</v>
      </c>
      <c r="AP17" s="46" t="str">
        <f t="shared" si="77"/>
        <v>Gatilho não atingido</v>
      </c>
      <c r="AQ17" s="46" t="str">
        <f t="shared" si="77"/>
        <v>Gatilho não atingido</v>
      </c>
      <c r="AR17" s="46" t="str">
        <f t="shared" si="77"/>
        <v>Gatilho não atingido</v>
      </c>
      <c r="AS17" s="46" t="str">
        <f t="shared" si="77"/>
        <v>Gatilho não atingido</v>
      </c>
      <c r="AT17" s="46" t="str">
        <f t="shared" si="77"/>
        <v>Gatilho não atingido</v>
      </c>
      <c r="AU17" s="46" t="str">
        <f t="shared" si="77"/>
        <v>Gatilho não atingido</v>
      </c>
      <c r="AV17" s="46" t="str">
        <f t="shared" si="77"/>
        <v>Gatilho não atingido</v>
      </c>
      <c r="AW17" s="46" t="str">
        <f t="shared" si="77"/>
        <v>Gatilho não atingido</v>
      </c>
      <c r="AX17" s="46" t="str">
        <f t="shared" si="77"/>
        <v>Gatilho não atingido</v>
      </c>
      <c r="AY17" s="46" t="str">
        <f t="shared" si="77"/>
        <v>Gatilho não atingido</v>
      </c>
      <c r="AZ17" s="46" t="str">
        <f t="shared" si="77"/>
        <v>Gatilho não atingido</v>
      </c>
      <c r="BA17" s="46" t="str">
        <f t="shared" si="77"/>
        <v>Gatilho não atingido</v>
      </c>
      <c r="BB17" s="46" t="str">
        <f t="shared" si="77"/>
        <v>Gatilho não atingido</v>
      </c>
      <c r="BC17" s="46" t="str">
        <f t="shared" si="77"/>
        <v>Gatilho não atingido</v>
      </c>
      <c r="BD17" s="46" t="str">
        <f t="shared" si="77"/>
        <v>Gatilho não atingido</v>
      </c>
      <c r="BE17" s="46" t="str">
        <f t="shared" si="77"/>
        <v>Gatilho não atingido</v>
      </c>
      <c r="BF17" s="46" t="str">
        <f t="shared" si="77"/>
        <v>Gatilho não atingido</v>
      </c>
      <c r="BG17" s="46" t="str">
        <f t="shared" si="77"/>
        <v>Gatilho não atingido</v>
      </c>
      <c r="BH17" s="46" t="str">
        <f t="shared" si="77"/>
        <v>Gatilho não atingido</v>
      </c>
      <c r="BI17" s="46" t="str">
        <f t="shared" si="77"/>
        <v>Gatilho não atingido</v>
      </c>
      <c r="BJ17" s="46" t="str">
        <f t="shared" si="77"/>
        <v>Gatilho não atingido</v>
      </c>
      <c r="BK17" s="46" t="str">
        <f t="shared" si="77"/>
        <v>Gatilho não atingido</v>
      </c>
      <c r="BL17" s="46" t="str">
        <f t="shared" si="77"/>
        <v>Gatilho não atingido</v>
      </c>
      <c r="BM17" s="46" t="str">
        <f t="shared" si="77"/>
        <v>Gatilho não atingido</v>
      </c>
      <c r="BN17" s="46" t="str">
        <f t="shared" si="77"/>
        <v>Gatilho não atingido</v>
      </c>
      <c r="BO17" s="46" t="str">
        <f t="shared" ref="BO17:BP17" si="78">IF(BO16&gt;VLOOKUP(BO13,$DP$3:$DR$75,2,0),"Gatilho atingido","Gatilho não atingido")</f>
        <v>Gatilho não atingido</v>
      </c>
      <c r="BP17" s="46" t="str">
        <f t="shared" si="78"/>
        <v>Gatilho não atingido</v>
      </c>
      <c r="BQ17" s="46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52">
        <v>14</v>
      </c>
      <c r="DQ17" s="53">
        <v>0.03</v>
      </c>
      <c r="DR17" s="53">
        <v>3.7999999999999999E-2</v>
      </c>
    </row>
    <row r="18" spans="2:122" x14ac:dyDescent="0.35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79">IF(I16&gt;VLOOKUP(I13,$DP$3:$DR$75,3,0),"Gatilho atingido","Gatilho não atingido")</f>
        <v>Gatilho não atingido</v>
      </c>
      <c r="J18" s="46" t="str">
        <f t="shared" si="79"/>
        <v>Gatilho não atingido</v>
      </c>
      <c r="K18" s="46" t="str">
        <f t="shared" si="79"/>
        <v>Gatilho não atingido</v>
      </c>
      <c r="L18" s="46" t="str">
        <f t="shared" si="79"/>
        <v>Gatilho não atingido</v>
      </c>
      <c r="M18" s="46" t="str">
        <f t="shared" si="79"/>
        <v>Gatilho não atingido</v>
      </c>
      <c r="N18" s="46" t="str">
        <f t="shared" si="79"/>
        <v>Gatilho não atingido</v>
      </c>
      <c r="O18" s="46" t="str">
        <f t="shared" si="79"/>
        <v>Gatilho não atingido</v>
      </c>
      <c r="P18" s="46" t="str">
        <f t="shared" si="79"/>
        <v>Gatilho não atingido</v>
      </c>
      <c r="Q18" s="46" t="str">
        <f t="shared" si="79"/>
        <v>Gatilho não atingido</v>
      </c>
      <c r="R18" s="46" t="str">
        <f t="shared" si="79"/>
        <v>Gatilho não atingido</v>
      </c>
      <c r="S18" s="46" t="str">
        <f t="shared" si="79"/>
        <v>Gatilho não atingido</v>
      </c>
      <c r="T18" s="46" t="str">
        <f t="shared" si="79"/>
        <v>Gatilho não atingido</v>
      </c>
      <c r="U18" s="46" t="str">
        <f t="shared" si="79"/>
        <v>Gatilho não atingido</v>
      </c>
      <c r="V18" s="46" t="str">
        <f t="shared" si="79"/>
        <v>Gatilho não atingido</v>
      </c>
      <c r="W18" s="46" t="str">
        <f t="shared" si="79"/>
        <v>Gatilho não atingido</v>
      </c>
      <c r="X18" s="46" t="str">
        <f t="shared" si="79"/>
        <v>Gatilho não atingido</v>
      </c>
      <c r="Y18" s="46" t="str">
        <f t="shared" si="79"/>
        <v>Gatilho não atingido</v>
      </c>
      <c r="Z18" s="46" t="str">
        <f t="shared" si="79"/>
        <v>Gatilho não atingido</v>
      </c>
      <c r="AA18" s="46" t="str">
        <f t="shared" si="79"/>
        <v>Gatilho não atingido</v>
      </c>
      <c r="AB18" s="46" t="str">
        <f t="shared" si="79"/>
        <v>Gatilho não atingido</v>
      </c>
      <c r="AC18" s="46" t="str">
        <f t="shared" si="79"/>
        <v>Gatilho não atingido</v>
      </c>
      <c r="AD18" s="46" t="str">
        <f t="shared" si="79"/>
        <v>Gatilho não atingido</v>
      </c>
      <c r="AE18" s="46" t="str">
        <f t="shared" si="79"/>
        <v>Gatilho não atingido</v>
      </c>
      <c r="AF18" s="46" t="str">
        <f t="shared" si="79"/>
        <v>Gatilho não atingido</v>
      </c>
      <c r="AG18" s="46" t="str">
        <f t="shared" si="79"/>
        <v>Gatilho não atingido</v>
      </c>
      <c r="AH18" s="46" t="str">
        <f t="shared" si="79"/>
        <v>Gatilho não atingido</v>
      </c>
      <c r="AI18" s="46" t="str">
        <f t="shared" si="79"/>
        <v>Gatilho não atingido</v>
      </c>
      <c r="AJ18" s="46" t="str">
        <f t="shared" si="79"/>
        <v>Gatilho não atingido</v>
      </c>
      <c r="AK18" s="46" t="str">
        <f t="shared" si="79"/>
        <v>Gatilho não atingido</v>
      </c>
      <c r="AL18" s="46" t="str">
        <f t="shared" si="79"/>
        <v>Gatilho não atingido</v>
      </c>
      <c r="AM18" s="46" t="str">
        <f t="shared" si="79"/>
        <v>Gatilho não atingido</v>
      </c>
      <c r="AN18" s="46" t="str">
        <f t="shared" si="79"/>
        <v>Gatilho não atingido</v>
      </c>
      <c r="AO18" s="46" t="str">
        <f t="shared" ref="AO18:BN18" si="80">IF(AO16&gt;VLOOKUP(AO13,$DP$3:$DR$75,3,0),"Gatilho atingido","Gatilho não atingido")</f>
        <v>Gatilho não atingido</v>
      </c>
      <c r="AP18" s="46" t="str">
        <f t="shared" si="80"/>
        <v>Gatilho não atingido</v>
      </c>
      <c r="AQ18" s="46" t="str">
        <f t="shared" si="80"/>
        <v>Gatilho não atingido</v>
      </c>
      <c r="AR18" s="46" t="str">
        <f t="shared" si="80"/>
        <v>Gatilho não atingido</v>
      </c>
      <c r="AS18" s="46" t="str">
        <f t="shared" si="80"/>
        <v>Gatilho não atingido</v>
      </c>
      <c r="AT18" s="46" t="str">
        <f t="shared" si="80"/>
        <v>Gatilho não atingido</v>
      </c>
      <c r="AU18" s="46" t="str">
        <f t="shared" si="80"/>
        <v>Gatilho não atingido</v>
      </c>
      <c r="AV18" s="46" t="str">
        <f t="shared" si="80"/>
        <v>Gatilho não atingido</v>
      </c>
      <c r="AW18" s="46" t="str">
        <f t="shared" si="80"/>
        <v>Gatilho não atingido</v>
      </c>
      <c r="AX18" s="46" t="str">
        <f t="shared" si="80"/>
        <v>Gatilho não atingido</v>
      </c>
      <c r="AY18" s="46" t="str">
        <f t="shared" si="80"/>
        <v>Gatilho não atingido</v>
      </c>
      <c r="AZ18" s="46" t="str">
        <f t="shared" si="80"/>
        <v>Gatilho não atingido</v>
      </c>
      <c r="BA18" s="46" t="str">
        <f t="shared" si="80"/>
        <v>Gatilho não atingido</v>
      </c>
      <c r="BB18" s="46" t="str">
        <f t="shared" si="80"/>
        <v>Gatilho não atingido</v>
      </c>
      <c r="BC18" s="46" t="str">
        <f t="shared" si="80"/>
        <v>Gatilho não atingido</v>
      </c>
      <c r="BD18" s="46" t="str">
        <f t="shared" si="80"/>
        <v>Gatilho não atingido</v>
      </c>
      <c r="BE18" s="46" t="str">
        <f t="shared" si="80"/>
        <v>Gatilho não atingido</v>
      </c>
      <c r="BF18" s="46" t="str">
        <f t="shared" si="80"/>
        <v>Gatilho não atingido</v>
      </c>
      <c r="BG18" s="46" t="str">
        <f t="shared" si="80"/>
        <v>Gatilho não atingido</v>
      </c>
      <c r="BH18" s="46" t="str">
        <f t="shared" si="80"/>
        <v>Gatilho não atingido</v>
      </c>
      <c r="BI18" s="46" t="str">
        <f t="shared" si="80"/>
        <v>Gatilho não atingido</v>
      </c>
      <c r="BJ18" s="46" t="str">
        <f t="shared" si="80"/>
        <v>Gatilho não atingido</v>
      </c>
      <c r="BK18" s="46" t="str">
        <f t="shared" si="80"/>
        <v>Gatilho não atingido</v>
      </c>
      <c r="BL18" s="46" t="str">
        <f t="shared" si="80"/>
        <v>Gatilho não atingido</v>
      </c>
      <c r="BM18" s="46" t="str">
        <f t="shared" si="80"/>
        <v>Gatilho não atingido</v>
      </c>
      <c r="BN18" s="46" t="str">
        <f t="shared" si="80"/>
        <v>Gatilho não atingido</v>
      </c>
      <c r="BO18" s="46" t="str">
        <f t="shared" ref="BO18:BP18" si="81">IF(BO16&gt;VLOOKUP(BO13,$DP$3:$DR$75,3,0),"Gatilho atingido","Gatilho não atingido")</f>
        <v>Gatilho não atingido</v>
      </c>
      <c r="BP18" s="46" t="str">
        <f t="shared" si="81"/>
        <v>Gatilho não atingido</v>
      </c>
      <c r="BQ18" s="46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52">
        <v>15</v>
      </c>
      <c r="DQ18" s="53">
        <v>3.1699999999999999E-2</v>
      </c>
      <c r="DR18" s="53">
        <v>4.0599999999999997E-2</v>
      </c>
    </row>
    <row r="19" spans="2:122" x14ac:dyDescent="0.35">
      <c r="B19" s="42"/>
      <c r="C19" s="77"/>
      <c r="D19" s="42"/>
      <c r="E19" s="43"/>
      <c r="F19" s="13"/>
      <c r="G19" s="20"/>
      <c r="H19" s="20"/>
      <c r="BI19" s="98"/>
      <c r="BJ19" s="98"/>
      <c r="BK19" s="98"/>
      <c r="BL19" s="98"/>
      <c r="BM19" s="98"/>
      <c r="BN19" s="98"/>
      <c r="BO19" s="98"/>
      <c r="BP19" s="98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52">
        <v>16</v>
      </c>
      <c r="DQ19" s="53">
        <v>3.39E-2</v>
      </c>
      <c r="DR19" s="53">
        <v>4.36E-2</v>
      </c>
    </row>
    <row r="20" spans="2:122" x14ac:dyDescent="0.35">
      <c r="B20" s="42"/>
      <c r="C20" s="77"/>
      <c r="D20" s="42"/>
      <c r="E20" s="43"/>
      <c r="F20" s="13"/>
      <c r="G20" s="104" t="s">
        <v>116</v>
      </c>
      <c r="H20" s="104"/>
      <c r="I20" s="104"/>
      <c r="J20" s="104"/>
      <c r="K20" s="104"/>
      <c r="L20" s="104"/>
      <c r="M20" s="104"/>
      <c r="N20" s="104"/>
      <c r="O20" s="104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71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52">
        <v>17</v>
      </c>
      <c r="DQ20" s="53">
        <v>3.5999999999999997E-2</v>
      </c>
      <c r="DR20" s="53">
        <v>4.6399999999999997E-2</v>
      </c>
    </row>
    <row r="21" spans="2:122" x14ac:dyDescent="0.35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82">EDATE(G21,1)</f>
        <v>43800</v>
      </c>
      <c r="I21" s="38">
        <f t="shared" si="82"/>
        <v>43831</v>
      </c>
      <c r="J21" s="38">
        <f t="shared" si="82"/>
        <v>43862</v>
      </c>
      <c r="K21" s="38">
        <f t="shared" si="82"/>
        <v>43891</v>
      </c>
      <c r="L21" s="38">
        <f t="shared" si="82"/>
        <v>43922</v>
      </c>
      <c r="M21" s="38">
        <f t="shared" si="82"/>
        <v>43952</v>
      </c>
      <c r="N21" s="38">
        <f t="shared" si="82"/>
        <v>43983</v>
      </c>
      <c r="O21" s="38">
        <f t="shared" si="82"/>
        <v>44013</v>
      </c>
      <c r="P21" s="38">
        <f t="shared" ref="P21:U21" si="83">EDATE(O21,1)</f>
        <v>44044</v>
      </c>
      <c r="Q21" s="38">
        <f t="shared" si="83"/>
        <v>44075</v>
      </c>
      <c r="R21" s="38">
        <f t="shared" si="83"/>
        <v>44105</v>
      </c>
      <c r="S21" s="38">
        <f t="shared" si="83"/>
        <v>44136</v>
      </c>
      <c r="T21" s="38">
        <f t="shared" si="83"/>
        <v>44166</v>
      </c>
      <c r="U21" s="38">
        <f t="shared" si="83"/>
        <v>44197</v>
      </c>
      <c r="V21" s="38">
        <f t="shared" ref="V21:BP21" si="84">EDATE(U21,1)</f>
        <v>44228</v>
      </c>
      <c r="W21" s="38">
        <f t="shared" si="84"/>
        <v>44256</v>
      </c>
      <c r="X21" s="38">
        <f t="shared" si="84"/>
        <v>44287</v>
      </c>
      <c r="Y21" s="38">
        <f t="shared" si="84"/>
        <v>44317</v>
      </c>
      <c r="Z21" s="38">
        <f t="shared" si="84"/>
        <v>44348</v>
      </c>
      <c r="AA21" s="38">
        <f t="shared" si="84"/>
        <v>44378</v>
      </c>
      <c r="AB21" s="38">
        <f t="shared" si="84"/>
        <v>44409</v>
      </c>
      <c r="AC21" s="38">
        <f t="shared" si="84"/>
        <v>44440</v>
      </c>
      <c r="AD21" s="38">
        <f t="shared" si="84"/>
        <v>44470</v>
      </c>
      <c r="AE21" s="38">
        <f t="shared" si="84"/>
        <v>44501</v>
      </c>
      <c r="AF21" s="38">
        <f t="shared" si="84"/>
        <v>44531</v>
      </c>
      <c r="AG21" s="38">
        <f t="shared" si="84"/>
        <v>44562</v>
      </c>
      <c r="AH21" s="38">
        <f t="shared" si="84"/>
        <v>44593</v>
      </c>
      <c r="AI21" s="38">
        <f t="shared" si="84"/>
        <v>44621</v>
      </c>
      <c r="AJ21" s="38">
        <f t="shared" si="84"/>
        <v>44652</v>
      </c>
      <c r="AK21" s="38">
        <f t="shared" si="84"/>
        <v>44682</v>
      </c>
      <c r="AL21" s="38">
        <f t="shared" si="84"/>
        <v>44713</v>
      </c>
      <c r="AM21" s="38">
        <f t="shared" si="84"/>
        <v>44743</v>
      </c>
      <c r="AN21" s="38">
        <f t="shared" si="84"/>
        <v>44774</v>
      </c>
      <c r="AO21" s="38">
        <f t="shared" si="84"/>
        <v>44805</v>
      </c>
      <c r="AP21" s="38">
        <f t="shared" si="84"/>
        <v>44835</v>
      </c>
      <c r="AQ21" s="38">
        <f t="shared" si="84"/>
        <v>44866</v>
      </c>
      <c r="AR21" s="38">
        <f t="shared" si="84"/>
        <v>44896</v>
      </c>
      <c r="AS21" s="38">
        <f t="shared" si="84"/>
        <v>44927</v>
      </c>
      <c r="AT21" s="38">
        <f t="shared" si="84"/>
        <v>44958</v>
      </c>
      <c r="AU21" s="38">
        <f t="shared" si="84"/>
        <v>44986</v>
      </c>
      <c r="AV21" s="38">
        <f t="shared" si="84"/>
        <v>45017</v>
      </c>
      <c r="AW21" s="38">
        <f t="shared" si="84"/>
        <v>45047</v>
      </c>
      <c r="AX21" s="38">
        <f t="shared" si="84"/>
        <v>45078</v>
      </c>
      <c r="AY21" s="38">
        <f t="shared" si="84"/>
        <v>45108</v>
      </c>
      <c r="AZ21" s="38">
        <f t="shared" si="84"/>
        <v>45139</v>
      </c>
      <c r="BA21" s="38">
        <f t="shared" si="84"/>
        <v>45170</v>
      </c>
      <c r="BB21" s="38">
        <f t="shared" si="84"/>
        <v>45200</v>
      </c>
      <c r="BC21" s="38">
        <f t="shared" si="84"/>
        <v>45231</v>
      </c>
      <c r="BD21" s="38">
        <f t="shared" si="84"/>
        <v>45261</v>
      </c>
      <c r="BE21" s="38">
        <f t="shared" si="84"/>
        <v>45292</v>
      </c>
      <c r="BF21" s="38">
        <f t="shared" si="84"/>
        <v>45323</v>
      </c>
      <c r="BG21" s="38">
        <f t="shared" si="84"/>
        <v>45352</v>
      </c>
      <c r="BH21" s="38">
        <f t="shared" si="84"/>
        <v>45383</v>
      </c>
      <c r="BI21" s="38">
        <f t="shared" si="84"/>
        <v>45413</v>
      </c>
      <c r="BJ21" s="38">
        <f t="shared" si="84"/>
        <v>45444</v>
      </c>
      <c r="BK21" s="38">
        <f t="shared" si="84"/>
        <v>45474</v>
      </c>
      <c r="BL21" s="38">
        <f t="shared" si="84"/>
        <v>45505</v>
      </c>
      <c r="BM21" s="38">
        <f t="shared" si="84"/>
        <v>45536</v>
      </c>
      <c r="BN21" s="38">
        <f t="shared" si="84"/>
        <v>45566</v>
      </c>
      <c r="BO21" s="38">
        <f t="shared" si="84"/>
        <v>45597</v>
      </c>
      <c r="BP21" s="38">
        <f t="shared" si="84"/>
        <v>45627</v>
      </c>
      <c r="BQ21" s="43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52">
        <v>18</v>
      </c>
      <c r="DQ21" s="53">
        <v>3.7900000000000003E-2</v>
      </c>
      <c r="DR21" s="53">
        <v>4.9000000000000002E-2</v>
      </c>
    </row>
    <row r="22" spans="2:122" x14ac:dyDescent="0.35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85">I22+1</f>
        <v>1</v>
      </c>
      <c r="K22" s="49">
        <f t="shared" si="85"/>
        <v>2</v>
      </c>
      <c r="L22" s="49">
        <f t="shared" si="85"/>
        <v>3</v>
      </c>
      <c r="M22" s="49">
        <f t="shared" si="85"/>
        <v>4</v>
      </c>
      <c r="N22" s="49">
        <f t="shared" si="85"/>
        <v>5</v>
      </c>
      <c r="O22" s="49">
        <f t="shared" si="85"/>
        <v>6</v>
      </c>
      <c r="P22" s="49">
        <f t="shared" ref="P22:U22" si="86">O22+1</f>
        <v>7</v>
      </c>
      <c r="Q22" s="49">
        <f t="shared" si="86"/>
        <v>8</v>
      </c>
      <c r="R22" s="49">
        <f t="shared" si="86"/>
        <v>9</v>
      </c>
      <c r="S22" s="49">
        <f t="shared" si="86"/>
        <v>10</v>
      </c>
      <c r="T22" s="49">
        <f t="shared" si="86"/>
        <v>11</v>
      </c>
      <c r="U22" s="49">
        <f t="shared" si="86"/>
        <v>12</v>
      </c>
      <c r="V22" s="49">
        <f t="shared" ref="V22:BP22" si="87">U22+1</f>
        <v>13</v>
      </c>
      <c r="W22" s="49">
        <f t="shared" si="87"/>
        <v>14</v>
      </c>
      <c r="X22" s="49">
        <f t="shared" si="87"/>
        <v>15</v>
      </c>
      <c r="Y22" s="49">
        <f t="shared" si="87"/>
        <v>16</v>
      </c>
      <c r="Z22" s="49">
        <f t="shared" si="87"/>
        <v>17</v>
      </c>
      <c r="AA22" s="49">
        <f t="shared" si="87"/>
        <v>18</v>
      </c>
      <c r="AB22" s="49">
        <f t="shared" si="87"/>
        <v>19</v>
      </c>
      <c r="AC22" s="49">
        <f t="shared" si="87"/>
        <v>20</v>
      </c>
      <c r="AD22" s="49">
        <f t="shared" si="87"/>
        <v>21</v>
      </c>
      <c r="AE22" s="49">
        <f t="shared" si="87"/>
        <v>22</v>
      </c>
      <c r="AF22" s="49">
        <f t="shared" si="87"/>
        <v>23</v>
      </c>
      <c r="AG22" s="49">
        <f t="shared" si="87"/>
        <v>24</v>
      </c>
      <c r="AH22" s="49">
        <f t="shared" si="87"/>
        <v>25</v>
      </c>
      <c r="AI22" s="49">
        <f t="shared" si="87"/>
        <v>26</v>
      </c>
      <c r="AJ22" s="49">
        <f t="shared" si="87"/>
        <v>27</v>
      </c>
      <c r="AK22" s="49">
        <f t="shared" si="87"/>
        <v>28</v>
      </c>
      <c r="AL22" s="49">
        <f t="shared" si="87"/>
        <v>29</v>
      </c>
      <c r="AM22" s="49">
        <f t="shared" si="87"/>
        <v>30</v>
      </c>
      <c r="AN22" s="49">
        <f t="shared" si="87"/>
        <v>31</v>
      </c>
      <c r="AO22" s="49">
        <f t="shared" si="87"/>
        <v>32</v>
      </c>
      <c r="AP22" s="49">
        <f t="shared" si="87"/>
        <v>33</v>
      </c>
      <c r="AQ22" s="49">
        <f t="shared" si="87"/>
        <v>34</v>
      </c>
      <c r="AR22" s="49">
        <f t="shared" si="87"/>
        <v>35</v>
      </c>
      <c r="AS22" s="49">
        <f t="shared" si="87"/>
        <v>36</v>
      </c>
      <c r="AT22" s="49">
        <f t="shared" si="87"/>
        <v>37</v>
      </c>
      <c r="AU22" s="49">
        <f t="shared" si="87"/>
        <v>38</v>
      </c>
      <c r="AV22" s="49">
        <f t="shared" si="87"/>
        <v>39</v>
      </c>
      <c r="AW22" s="49">
        <f t="shared" si="87"/>
        <v>40</v>
      </c>
      <c r="AX22" s="49">
        <f t="shared" si="87"/>
        <v>41</v>
      </c>
      <c r="AY22" s="49">
        <f t="shared" si="87"/>
        <v>42</v>
      </c>
      <c r="AZ22" s="49">
        <f t="shared" si="87"/>
        <v>43</v>
      </c>
      <c r="BA22" s="49">
        <f t="shared" si="87"/>
        <v>44</v>
      </c>
      <c r="BB22" s="49">
        <f t="shared" si="87"/>
        <v>45</v>
      </c>
      <c r="BC22" s="49">
        <f t="shared" si="87"/>
        <v>46</v>
      </c>
      <c r="BD22" s="49">
        <f t="shared" si="87"/>
        <v>47</v>
      </c>
      <c r="BE22" s="49">
        <f t="shared" si="87"/>
        <v>48</v>
      </c>
      <c r="BF22" s="49">
        <f t="shared" si="87"/>
        <v>49</v>
      </c>
      <c r="BG22" s="49">
        <f t="shared" si="87"/>
        <v>50</v>
      </c>
      <c r="BH22" s="49">
        <f t="shared" si="87"/>
        <v>51</v>
      </c>
      <c r="BI22" s="49">
        <f t="shared" si="87"/>
        <v>52</v>
      </c>
      <c r="BJ22" s="49">
        <f t="shared" si="87"/>
        <v>53</v>
      </c>
      <c r="BK22" s="49">
        <f t="shared" si="87"/>
        <v>54</v>
      </c>
      <c r="BL22" s="49">
        <f t="shared" si="87"/>
        <v>55</v>
      </c>
      <c r="BM22" s="49">
        <f t="shared" si="87"/>
        <v>56</v>
      </c>
      <c r="BN22" s="49">
        <f t="shared" si="87"/>
        <v>57</v>
      </c>
      <c r="BO22" s="49">
        <f t="shared" si="87"/>
        <v>58</v>
      </c>
      <c r="BP22" s="49">
        <f t="shared" si="87"/>
        <v>59</v>
      </c>
      <c r="BQ22" s="73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52">
        <v>19</v>
      </c>
      <c r="DQ22" s="53">
        <v>3.9899999999999998E-2</v>
      </c>
      <c r="DR22" s="53">
        <v>5.1700000000000003E-2</v>
      </c>
    </row>
    <row r="23" spans="2:122" x14ac:dyDescent="0.35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v>2054664.9684509994</v>
      </c>
      <c r="BK23" s="20">
        <v>2055563.4301379994</v>
      </c>
      <c r="BL23" s="20">
        <v>2050757.1541499994</v>
      </c>
      <c r="BM23" s="20">
        <v>2054706.8574170002</v>
      </c>
      <c r="BN23" s="20">
        <v>2052318.5379040001</v>
      </c>
      <c r="BO23" s="20">
        <v>2051096.2629569992</v>
      </c>
      <c r="BP23" s="20">
        <f>SUM('Capa Final'!$E$37:$E$38)+SUM('Capa Final'!$E$46:$E$47)</f>
        <v>2043609.3975919995</v>
      </c>
      <c r="BQ23" s="20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52">
        <v>20</v>
      </c>
      <c r="DQ23" s="53">
        <v>4.1700000000000001E-2</v>
      </c>
      <c r="DR23" s="53">
        <v>5.4199999999999998E-2</v>
      </c>
    </row>
    <row r="24" spans="2:122" x14ac:dyDescent="0.35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v>14659.036205</v>
      </c>
      <c r="BK24" s="20">
        <v>13759.324779</v>
      </c>
      <c r="BL24" s="20">
        <v>8570.2636979999988</v>
      </c>
      <c r="BM24" s="20">
        <v>16962.365378999999</v>
      </c>
      <c r="BN24" s="20">
        <v>11629.582774</v>
      </c>
      <c r="BO24" s="20">
        <v>12033.323645</v>
      </c>
      <c r="BP24" s="20">
        <f>'Capa Final'!$E$37+'Capa Final'!$E$46</f>
        <v>4529.6958320000003</v>
      </c>
      <c r="BQ24" s="20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52">
        <v>21</v>
      </c>
      <c r="DQ24" s="53">
        <v>4.3900000000000002E-2</v>
      </c>
      <c r="DR24" s="53">
        <v>5.7000000000000002E-2</v>
      </c>
    </row>
    <row r="25" spans="2:122" x14ac:dyDescent="0.35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88">X23/$B$6</f>
        <v>1.1763750359922815E-2</v>
      </c>
      <c r="Y25" s="46">
        <f t="shared" si="88"/>
        <v>1.2493027869031541E-2</v>
      </c>
      <c r="Z25" s="46">
        <f t="shared" si="88"/>
        <v>1.2810292241238032E-2</v>
      </c>
      <c r="AA25" s="46">
        <f t="shared" si="88"/>
        <v>1.3891098832557663E-2</v>
      </c>
      <c r="AB25" s="46">
        <f t="shared" si="88"/>
        <v>1.4779854132935017E-2</v>
      </c>
      <c r="AC25" s="46">
        <f t="shared" si="88"/>
        <v>1.5400349867795704E-2</v>
      </c>
      <c r="AD25" s="46">
        <f t="shared" ref="AD25:AE25" si="89">AD23/$B$6</f>
        <v>1.5572066620771187E-2</v>
      </c>
      <c r="AE25" s="46">
        <f t="shared" si="89"/>
        <v>1.6323560395347356E-2</v>
      </c>
      <c r="AF25" s="46">
        <f t="shared" ref="AF25:AG25" si="90">AF23/$B$6</f>
        <v>1.6575707834800685E-2</v>
      </c>
      <c r="AG25" s="46">
        <f t="shared" si="90"/>
        <v>1.6975872550055608E-2</v>
      </c>
      <c r="AH25" s="46">
        <f t="shared" ref="AH25:AI25" si="91">AH23/$B$6</f>
        <v>1.7169810757440711E-2</v>
      </c>
      <c r="AI25" s="46">
        <f t="shared" si="91"/>
        <v>1.7511917727216251E-2</v>
      </c>
      <c r="AJ25" s="46">
        <f t="shared" ref="AJ25:AK25" si="92">AJ23/$B$6</f>
        <v>1.8125890478867725E-2</v>
      </c>
      <c r="AK25" s="46">
        <f t="shared" si="92"/>
        <v>1.8261552761116705E-2</v>
      </c>
      <c r="AL25" s="46">
        <f t="shared" ref="AL25:AM25" si="93">AL23/$B$6</f>
        <v>1.8407393026140532E-2</v>
      </c>
      <c r="AM25" s="46">
        <f t="shared" si="93"/>
        <v>1.8939661546390461E-2</v>
      </c>
      <c r="AN25" s="46">
        <f t="shared" ref="AN25:AO25" si="94">AN23/$B$6</f>
        <v>1.8944136710489341E-2</v>
      </c>
      <c r="AO25" s="46">
        <f t="shared" si="94"/>
        <v>1.9126308646933789E-2</v>
      </c>
      <c r="AP25" s="46">
        <f t="shared" ref="AP25:AQ25" si="95">AP23/$B$6</f>
        <v>1.9137117438569055E-2</v>
      </c>
      <c r="AQ25" s="46">
        <f t="shared" si="95"/>
        <v>1.9312317690622624E-2</v>
      </c>
      <c r="AR25" s="46">
        <f t="shared" ref="AR25:AS25" si="96">AR23/$B$6</f>
        <v>1.948273739051604E-2</v>
      </c>
      <c r="AS25" s="46">
        <f t="shared" si="96"/>
        <v>1.9649419240946021E-2</v>
      </c>
      <c r="AT25" s="46">
        <f t="shared" ref="AT25:AU25" si="97">AT23/$B$6</f>
        <v>1.977695627969463E-2</v>
      </c>
      <c r="AU25" s="46">
        <f t="shared" si="97"/>
        <v>1.9258759761734936E-2</v>
      </c>
      <c r="AV25" s="46">
        <f t="shared" ref="AV25:AW25" si="98">AV23/$B$6</f>
        <v>1.9816928913122346E-2</v>
      </c>
      <c r="AW25" s="46">
        <f t="shared" si="98"/>
        <v>1.9366663981968135E-2</v>
      </c>
      <c r="AX25" s="46">
        <f t="shared" ref="AX25:AY25" si="99">AX23/$B$6</f>
        <v>1.9494123875037711E-2</v>
      </c>
      <c r="AY25" s="46">
        <f t="shared" si="99"/>
        <v>1.9427472794395308E-2</v>
      </c>
      <c r="AZ25" s="46">
        <f t="shared" ref="AZ25:BA25" si="100">AZ23/$B$6</f>
        <v>1.9708359095886131E-2</v>
      </c>
      <c r="BA25" s="46">
        <f t="shared" si="100"/>
        <v>1.9750663419639353E-2</v>
      </c>
      <c r="BB25" s="46">
        <f t="shared" ref="BB25:BC25" si="101">BB23/$B$6</f>
        <v>1.95914682741965E-2</v>
      </c>
      <c r="BC25" s="46">
        <f t="shared" si="101"/>
        <v>1.9680729489453305E-2</v>
      </c>
      <c r="BD25" s="46">
        <f t="shared" ref="BD25:BE25" si="102">BD23/$B$6</f>
        <v>1.9660389652532879E-2</v>
      </c>
      <c r="BE25" s="46">
        <f t="shared" si="102"/>
        <v>1.9650305660129357E-2</v>
      </c>
      <c r="BF25" s="46">
        <f t="shared" ref="BF25:BG25" si="103">BF23/$B$6</f>
        <v>1.96760492757585E-2</v>
      </c>
      <c r="BG25" s="46">
        <f t="shared" si="103"/>
        <v>1.9932827303364355E-2</v>
      </c>
      <c r="BH25" s="46">
        <f t="shared" ref="BH25:BI25" si="104">BH23/$B$6</f>
        <v>1.9906885964736516E-2</v>
      </c>
      <c r="BI25" s="46">
        <f t="shared" si="104"/>
        <v>1.9889649714095747E-2</v>
      </c>
      <c r="BJ25" s="46">
        <f t="shared" ref="BJ25:BK25" si="105">BJ23/$B$6</f>
        <v>1.9911620291670162E-2</v>
      </c>
      <c r="BK25" s="46">
        <f t="shared" si="105"/>
        <v>1.9920327223570424E-2</v>
      </c>
      <c r="BL25" s="46">
        <f t="shared" ref="BL25:BM25" si="106">BL23/$B$6</f>
        <v>1.9873749925587787E-2</v>
      </c>
      <c r="BM25" s="46">
        <f t="shared" si="106"/>
        <v>1.9912026234827917E-2</v>
      </c>
      <c r="BN25" s="46">
        <f t="shared" ref="BN25:BO25" si="107">BN23/$B$6</f>
        <v>1.9888881190741291E-2</v>
      </c>
      <c r="BO25" s="46">
        <f t="shared" si="107"/>
        <v>1.987703620627404E-2</v>
      </c>
      <c r="BP25" s="46">
        <f t="shared" ref="BP25" si="108">BP23/$B$6</f>
        <v>1.9804481496571116E-2</v>
      </c>
      <c r="BQ25" s="46"/>
      <c r="DP25" s="52">
        <v>22</v>
      </c>
      <c r="DQ25" s="53">
        <v>4.6100000000000002E-2</v>
      </c>
      <c r="DR25" s="53">
        <v>5.9900000000000002E-2</v>
      </c>
    </row>
    <row r="26" spans="2:122" x14ac:dyDescent="0.35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109">IF(J25&gt;VLOOKUP(J22,$DP$3:$DR$75,2,0),"Gatilho atingido","Gatilho não atingido")</f>
        <v>Gatilho não atingido</v>
      </c>
      <c r="K26" s="46" t="str">
        <f t="shared" si="109"/>
        <v>Gatilho não atingido</v>
      </c>
      <c r="L26" s="46" t="str">
        <f t="shared" si="109"/>
        <v>Gatilho não atingido</v>
      </c>
      <c r="M26" s="46" t="str">
        <f t="shared" si="109"/>
        <v>Gatilho não atingido</v>
      </c>
      <c r="N26" s="46" t="str">
        <f t="shared" si="109"/>
        <v>Gatilho não atingido</v>
      </c>
      <c r="O26" s="46" t="str">
        <f t="shared" si="109"/>
        <v>Gatilho não atingido</v>
      </c>
      <c r="P26" s="46" t="str">
        <f t="shared" si="109"/>
        <v>Gatilho não atingido</v>
      </c>
      <c r="Q26" s="46" t="str">
        <f t="shared" si="109"/>
        <v>Gatilho não atingido</v>
      </c>
      <c r="R26" s="46" t="str">
        <f t="shared" si="109"/>
        <v>Gatilho não atingido</v>
      </c>
      <c r="S26" s="46" t="str">
        <f t="shared" si="109"/>
        <v>Gatilho não atingido</v>
      </c>
      <c r="T26" s="46" t="str">
        <f t="shared" si="109"/>
        <v>Gatilho não atingido</v>
      </c>
      <c r="U26" s="46" t="str">
        <f t="shared" si="109"/>
        <v>Gatilho não atingido</v>
      </c>
      <c r="V26" s="46" t="str">
        <f t="shared" si="109"/>
        <v>Gatilho não atingido</v>
      </c>
      <c r="W26" s="46" t="str">
        <f t="shared" si="109"/>
        <v>Gatilho não atingido</v>
      </c>
      <c r="X26" s="46" t="str">
        <f t="shared" si="109"/>
        <v>Gatilho não atingido</v>
      </c>
      <c r="Y26" s="46" t="str">
        <f t="shared" si="109"/>
        <v>Gatilho não atingido</v>
      </c>
      <c r="Z26" s="46" t="str">
        <f t="shared" si="109"/>
        <v>Gatilho não atingido</v>
      </c>
      <c r="AA26" s="46" t="str">
        <f t="shared" si="109"/>
        <v>Gatilho não atingido</v>
      </c>
      <c r="AB26" s="46" t="str">
        <f t="shared" si="109"/>
        <v>Gatilho não atingido</v>
      </c>
      <c r="AC26" s="46" t="str">
        <f t="shared" si="109"/>
        <v>Gatilho não atingido</v>
      </c>
      <c r="AD26" s="46" t="str">
        <f t="shared" si="109"/>
        <v>Gatilho não atingido</v>
      </c>
      <c r="AE26" s="46" t="str">
        <f t="shared" si="109"/>
        <v>Gatilho não atingido</v>
      </c>
      <c r="AF26" s="46" t="str">
        <f t="shared" si="109"/>
        <v>Gatilho não atingido</v>
      </c>
      <c r="AG26" s="46" t="str">
        <f t="shared" si="109"/>
        <v>Gatilho não atingido</v>
      </c>
      <c r="AH26" s="46" t="str">
        <f t="shared" si="109"/>
        <v>Gatilho não atingido</v>
      </c>
      <c r="AI26" s="46" t="str">
        <f t="shared" si="109"/>
        <v>Gatilho não atingido</v>
      </c>
      <c r="AJ26" s="46" t="str">
        <f t="shared" si="109"/>
        <v>Gatilho não atingido</v>
      </c>
      <c r="AK26" s="46" t="str">
        <f t="shared" si="109"/>
        <v>Gatilho não atingido</v>
      </c>
      <c r="AL26" s="46" t="str">
        <f t="shared" si="109"/>
        <v>Gatilho não atingido</v>
      </c>
      <c r="AM26" s="46" t="str">
        <f t="shared" si="109"/>
        <v>Gatilho não atingido</v>
      </c>
      <c r="AN26" s="46" t="str">
        <f t="shared" si="109"/>
        <v>Gatilho não atingido</v>
      </c>
      <c r="AO26" s="46" t="str">
        <f t="shared" si="109"/>
        <v>Gatilho não atingido</v>
      </c>
      <c r="AP26" s="46" t="str">
        <f t="shared" ref="AP26:BN26" si="110">IF(AP25&gt;VLOOKUP(AP22,$DP$3:$DR$75,2,0),"Gatilho atingido","Gatilho não atingido")</f>
        <v>Gatilho não atingido</v>
      </c>
      <c r="AQ26" s="46" t="str">
        <f t="shared" si="110"/>
        <v>Gatilho não atingido</v>
      </c>
      <c r="AR26" s="46" t="str">
        <f t="shared" si="110"/>
        <v>Gatilho não atingido</v>
      </c>
      <c r="AS26" s="46" t="str">
        <f t="shared" si="110"/>
        <v>Gatilho não atingido</v>
      </c>
      <c r="AT26" s="46" t="str">
        <f t="shared" si="110"/>
        <v>Gatilho não atingido</v>
      </c>
      <c r="AU26" s="46" t="str">
        <f t="shared" si="110"/>
        <v>Gatilho não atingido</v>
      </c>
      <c r="AV26" s="46" t="str">
        <f t="shared" si="110"/>
        <v>Gatilho não atingido</v>
      </c>
      <c r="AW26" s="46" t="str">
        <f t="shared" si="110"/>
        <v>Gatilho não atingido</v>
      </c>
      <c r="AX26" s="46" t="str">
        <f t="shared" si="110"/>
        <v>Gatilho não atingido</v>
      </c>
      <c r="AY26" s="46" t="str">
        <f t="shared" si="110"/>
        <v>Gatilho não atingido</v>
      </c>
      <c r="AZ26" s="46" t="str">
        <f t="shared" si="110"/>
        <v>Gatilho não atingido</v>
      </c>
      <c r="BA26" s="46" t="str">
        <f t="shared" si="110"/>
        <v>Gatilho não atingido</v>
      </c>
      <c r="BB26" s="46" t="str">
        <f t="shared" si="110"/>
        <v>Gatilho não atingido</v>
      </c>
      <c r="BC26" s="46" t="str">
        <f t="shared" si="110"/>
        <v>Gatilho não atingido</v>
      </c>
      <c r="BD26" s="46" t="str">
        <f t="shared" si="110"/>
        <v>Gatilho não atingido</v>
      </c>
      <c r="BE26" s="46" t="str">
        <f t="shared" si="110"/>
        <v>Gatilho não atingido</v>
      </c>
      <c r="BF26" s="46" t="str">
        <f t="shared" si="110"/>
        <v>Gatilho não atingido</v>
      </c>
      <c r="BG26" s="46" t="str">
        <f t="shared" si="110"/>
        <v>Gatilho não atingido</v>
      </c>
      <c r="BH26" s="46" t="str">
        <f t="shared" si="110"/>
        <v>Gatilho não atingido</v>
      </c>
      <c r="BI26" s="46" t="str">
        <f t="shared" si="110"/>
        <v>Gatilho não atingido</v>
      </c>
      <c r="BJ26" s="46" t="str">
        <f t="shared" si="110"/>
        <v>Gatilho não atingido</v>
      </c>
      <c r="BK26" s="46" t="str">
        <f t="shared" si="110"/>
        <v>Gatilho não atingido</v>
      </c>
      <c r="BL26" s="46" t="str">
        <f t="shared" si="110"/>
        <v>Gatilho não atingido</v>
      </c>
      <c r="BM26" s="46" t="str">
        <f t="shared" si="110"/>
        <v>Gatilho não atingido</v>
      </c>
      <c r="BN26" s="46" t="str">
        <f t="shared" si="110"/>
        <v>Gatilho não atingido</v>
      </c>
      <c r="BO26" s="46" t="str">
        <f t="shared" ref="BO26:BP26" si="111">IF(BO25&gt;VLOOKUP(BO22,$DP$3:$DR$75,2,0),"Gatilho atingido","Gatilho não atingido")</f>
        <v>Gatilho não atingido</v>
      </c>
      <c r="BP26" s="46" t="str">
        <f t="shared" si="111"/>
        <v>Gatilho não atingido</v>
      </c>
      <c r="BQ26" s="46"/>
      <c r="DP26" s="52">
        <v>23</v>
      </c>
      <c r="DQ26" s="53">
        <v>4.8300000000000003E-2</v>
      </c>
      <c r="DR26" s="53">
        <v>6.2600000000000003E-2</v>
      </c>
    </row>
    <row r="27" spans="2:122" x14ac:dyDescent="0.35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112">IF(J25&gt;VLOOKUP(J22,$DP$3:$DR$75,3,0),"Gatilho atingido","Gatilho não atingido")</f>
        <v>Gatilho não atingido</v>
      </c>
      <c r="K27" s="46" t="str">
        <f t="shared" si="112"/>
        <v>Gatilho não atingido</v>
      </c>
      <c r="L27" s="46" t="str">
        <f t="shared" si="112"/>
        <v>Gatilho não atingido</v>
      </c>
      <c r="M27" s="46" t="str">
        <f t="shared" si="112"/>
        <v>Gatilho não atingido</v>
      </c>
      <c r="N27" s="46" t="str">
        <f t="shared" si="112"/>
        <v>Gatilho não atingido</v>
      </c>
      <c r="O27" s="46" t="str">
        <f t="shared" si="112"/>
        <v>Gatilho não atingido</v>
      </c>
      <c r="P27" s="46" t="str">
        <f t="shared" si="112"/>
        <v>Gatilho não atingido</v>
      </c>
      <c r="Q27" s="46" t="str">
        <f t="shared" si="112"/>
        <v>Gatilho não atingido</v>
      </c>
      <c r="R27" s="46" t="str">
        <f t="shared" si="112"/>
        <v>Gatilho não atingido</v>
      </c>
      <c r="S27" s="46" t="str">
        <f t="shared" si="112"/>
        <v>Gatilho não atingido</v>
      </c>
      <c r="T27" s="46" t="str">
        <f t="shared" si="112"/>
        <v>Gatilho não atingido</v>
      </c>
      <c r="U27" s="46" t="str">
        <f t="shared" si="112"/>
        <v>Gatilho não atingido</v>
      </c>
      <c r="V27" s="46" t="str">
        <f t="shared" si="112"/>
        <v>Gatilho não atingido</v>
      </c>
      <c r="W27" s="46" t="str">
        <f t="shared" si="112"/>
        <v>Gatilho não atingido</v>
      </c>
      <c r="X27" s="46" t="str">
        <f t="shared" si="112"/>
        <v>Gatilho não atingido</v>
      </c>
      <c r="Y27" s="46" t="str">
        <f t="shared" si="112"/>
        <v>Gatilho não atingido</v>
      </c>
      <c r="Z27" s="46" t="str">
        <f t="shared" si="112"/>
        <v>Gatilho não atingido</v>
      </c>
      <c r="AA27" s="46" t="str">
        <f t="shared" si="112"/>
        <v>Gatilho não atingido</v>
      </c>
      <c r="AB27" s="46" t="str">
        <f t="shared" si="112"/>
        <v>Gatilho não atingido</v>
      </c>
      <c r="AC27" s="46" t="str">
        <f t="shared" si="112"/>
        <v>Gatilho não atingido</v>
      </c>
      <c r="AD27" s="46" t="str">
        <f t="shared" si="112"/>
        <v>Gatilho não atingido</v>
      </c>
      <c r="AE27" s="46" t="str">
        <f t="shared" si="112"/>
        <v>Gatilho não atingido</v>
      </c>
      <c r="AF27" s="46" t="str">
        <f t="shared" si="112"/>
        <v>Gatilho não atingido</v>
      </c>
      <c r="AG27" s="46" t="str">
        <f t="shared" si="112"/>
        <v>Gatilho não atingido</v>
      </c>
      <c r="AH27" s="46" t="str">
        <f t="shared" si="112"/>
        <v>Gatilho não atingido</v>
      </c>
      <c r="AI27" s="46" t="str">
        <f t="shared" si="112"/>
        <v>Gatilho não atingido</v>
      </c>
      <c r="AJ27" s="46" t="str">
        <f t="shared" si="112"/>
        <v>Gatilho não atingido</v>
      </c>
      <c r="AK27" s="46" t="str">
        <f t="shared" si="112"/>
        <v>Gatilho não atingido</v>
      </c>
      <c r="AL27" s="46" t="str">
        <f t="shared" si="112"/>
        <v>Gatilho não atingido</v>
      </c>
      <c r="AM27" s="46" t="str">
        <f t="shared" si="112"/>
        <v>Gatilho não atingido</v>
      </c>
      <c r="AN27" s="46" t="str">
        <f t="shared" si="112"/>
        <v>Gatilho não atingido</v>
      </c>
      <c r="AO27" s="46" t="str">
        <f t="shared" si="112"/>
        <v>Gatilho não atingido</v>
      </c>
      <c r="AP27" s="46" t="str">
        <f t="shared" ref="AP27:BN27" si="113">IF(AP25&gt;VLOOKUP(AP22,$DP$3:$DR$75,3,0),"Gatilho atingido","Gatilho não atingido")</f>
        <v>Gatilho não atingido</v>
      </c>
      <c r="AQ27" s="46" t="str">
        <f t="shared" si="113"/>
        <v>Gatilho não atingido</v>
      </c>
      <c r="AR27" s="46" t="str">
        <f t="shared" si="113"/>
        <v>Gatilho não atingido</v>
      </c>
      <c r="AS27" s="46" t="str">
        <f t="shared" si="113"/>
        <v>Gatilho não atingido</v>
      </c>
      <c r="AT27" s="46" t="str">
        <f t="shared" si="113"/>
        <v>Gatilho não atingido</v>
      </c>
      <c r="AU27" s="46" t="str">
        <f t="shared" si="113"/>
        <v>Gatilho não atingido</v>
      </c>
      <c r="AV27" s="46" t="str">
        <f t="shared" si="113"/>
        <v>Gatilho não atingido</v>
      </c>
      <c r="AW27" s="46" t="str">
        <f t="shared" si="113"/>
        <v>Gatilho não atingido</v>
      </c>
      <c r="AX27" s="46" t="str">
        <f t="shared" si="113"/>
        <v>Gatilho não atingido</v>
      </c>
      <c r="AY27" s="46" t="str">
        <f t="shared" si="113"/>
        <v>Gatilho não atingido</v>
      </c>
      <c r="AZ27" s="46" t="str">
        <f t="shared" si="113"/>
        <v>Gatilho não atingido</v>
      </c>
      <c r="BA27" s="46" t="str">
        <f t="shared" si="113"/>
        <v>Gatilho não atingido</v>
      </c>
      <c r="BB27" s="46" t="str">
        <f t="shared" si="113"/>
        <v>Gatilho não atingido</v>
      </c>
      <c r="BC27" s="46" t="str">
        <f t="shared" si="113"/>
        <v>Gatilho não atingido</v>
      </c>
      <c r="BD27" s="46" t="str">
        <f t="shared" si="113"/>
        <v>Gatilho não atingido</v>
      </c>
      <c r="BE27" s="46" t="str">
        <f t="shared" si="113"/>
        <v>Gatilho não atingido</v>
      </c>
      <c r="BF27" s="46" t="str">
        <f t="shared" si="113"/>
        <v>Gatilho não atingido</v>
      </c>
      <c r="BG27" s="46" t="str">
        <f t="shared" si="113"/>
        <v>Gatilho não atingido</v>
      </c>
      <c r="BH27" s="46" t="str">
        <f t="shared" si="113"/>
        <v>Gatilho não atingido</v>
      </c>
      <c r="BI27" s="46" t="str">
        <f t="shared" si="113"/>
        <v>Gatilho não atingido</v>
      </c>
      <c r="BJ27" s="46" t="str">
        <f t="shared" si="113"/>
        <v>Gatilho não atingido</v>
      </c>
      <c r="BK27" s="46" t="str">
        <f t="shared" si="113"/>
        <v>Gatilho não atingido</v>
      </c>
      <c r="BL27" s="46" t="str">
        <f t="shared" si="113"/>
        <v>Gatilho não atingido</v>
      </c>
      <c r="BM27" s="46" t="str">
        <f t="shared" si="113"/>
        <v>Gatilho não atingido</v>
      </c>
      <c r="BN27" s="46" t="str">
        <f t="shared" si="113"/>
        <v>Gatilho não atingido</v>
      </c>
      <c r="BO27" s="46" t="str">
        <f t="shared" ref="BO27:BP27" si="114">IF(BO25&gt;VLOOKUP(BO22,$DP$3:$DR$75,3,0),"Gatilho atingido","Gatilho não atingido")</f>
        <v>Gatilho não atingido</v>
      </c>
      <c r="BP27" s="46" t="str">
        <f t="shared" si="114"/>
        <v>Gatilho não atingido</v>
      </c>
      <c r="BQ27" s="46"/>
      <c r="DP27" s="52">
        <v>24</v>
      </c>
      <c r="DQ27" s="53">
        <v>5.04E-2</v>
      </c>
      <c r="DR27" s="53">
        <v>6.54E-2</v>
      </c>
    </row>
    <row r="28" spans="2:122" x14ac:dyDescent="0.35">
      <c r="B28" s="42"/>
      <c r="C28" s="77"/>
      <c r="D28" s="42"/>
      <c r="DP28" s="52">
        <v>25</v>
      </c>
      <c r="DQ28" s="53">
        <v>5.2499999999999998E-2</v>
      </c>
      <c r="DR28" s="53">
        <v>6.8000000000000005E-2</v>
      </c>
    </row>
    <row r="29" spans="2:122" x14ac:dyDescent="0.35">
      <c r="B29" s="48"/>
      <c r="C29" s="78"/>
      <c r="D29" s="48"/>
      <c r="F29" s="13"/>
      <c r="G29" s="104" t="s">
        <v>116</v>
      </c>
      <c r="H29" s="104"/>
      <c r="I29" s="104"/>
      <c r="J29" s="104"/>
      <c r="K29" s="104"/>
      <c r="L29" s="104"/>
      <c r="M29" s="104"/>
      <c r="N29" s="104"/>
      <c r="O29" s="104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71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52">
        <v>26</v>
      </c>
      <c r="DQ29" s="53">
        <v>5.4399999999999997E-2</v>
      </c>
      <c r="DR29" s="53">
        <v>7.0400000000000004E-2</v>
      </c>
    </row>
    <row r="30" spans="2:122" x14ac:dyDescent="0.35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15">EDATE(G30,1)</f>
        <v>43800</v>
      </c>
      <c r="I30" s="38">
        <f t="shared" si="115"/>
        <v>43831</v>
      </c>
      <c r="J30" s="38">
        <f t="shared" si="115"/>
        <v>43862</v>
      </c>
      <c r="K30" s="38">
        <f t="shared" si="115"/>
        <v>43891</v>
      </c>
      <c r="L30" s="38">
        <f t="shared" si="115"/>
        <v>43922</v>
      </c>
      <c r="M30" s="38">
        <f t="shared" si="115"/>
        <v>43952</v>
      </c>
      <c r="N30" s="38">
        <f t="shared" si="115"/>
        <v>43983</v>
      </c>
      <c r="O30" s="38">
        <f t="shared" si="115"/>
        <v>44013</v>
      </c>
      <c r="P30" s="38">
        <f t="shared" ref="P30:U30" si="116">EDATE(O30,1)</f>
        <v>44044</v>
      </c>
      <c r="Q30" s="38">
        <f t="shared" si="116"/>
        <v>44075</v>
      </c>
      <c r="R30" s="38">
        <f t="shared" si="116"/>
        <v>44105</v>
      </c>
      <c r="S30" s="38">
        <f t="shared" si="116"/>
        <v>44136</v>
      </c>
      <c r="T30" s="38">
        <f t="shared" si="116"/>
        <v>44166</v>
      </c>
      <c r="U30" s="38">
        <f t="shared" si="116"/>
        <v>44197</v>
      </c>
      <c r="V30" s="38">
        <f t="shared" ref="V30:BP30" si="117">EDATE(U30,1)</f>
        <v>44228</v>
      </c>
      <c r="W30" s="38">
        <f t="shared" si="117"/>
        <v>44256</v>
      </c>
      <c r="X30" s="38">
        <f t="shared" si="117"/>
        <v>44287</v>
      </c>
      <c r="Y30" s="38">
        <f t="shared" si="117"/>
        <v>44317</v>
      </c>
      <c r="Z30" s="38">
        <f t="shared" si="117"/>
        <v>44348</v>
      </c>
      <c r="AA30" s="38">
        <f t="shared" si="117"/>
        <v>44378</v>
      </c>
      <c r="AB30" s="38">
        <f t="shared" si="117"/>
        <v>44409</v>
      </c>
      <c r="AC30" s="38">
        <f t="shared" si="117"/>
        <v>44440</v>
      </c>
      <c r="AD30" s="38">
        <f t="shared" si="117"/>
        <v>44470</v>
      </c>
      <c r="AE30" s="38">
        <f t="shared" si="117"/>
        <v>44501</v>
      </c>
      <c r="AF30" s="38">
        <f t="shared" si="117"/>
        <v>44531</v>
      </c>
      <c r="AG30" s="38">
        <f t="shared" si="117"/>
        <v>44562</v>
      </c>
      <c r="AH30" s="38">
        <f t="shared" si="117"/>
        <v>44593</v>
      </c>
      <c r="AI30" s="38">
        <f t="shared" si="117"/>
        <v>44621</v>
      </c>
      <c r="AJ30" s="38">
        <f t="shared" si="117"/>
        <v>44652</v>
      </c>
      <c r="AK30" s="38">
        <f t="shared" si="117"/>
        <v>44682</v>
      </c>
      <c r="AL30" s="38">
        <f t="shared" si="117"/>
        <v>44713</v>
      </c>
      <c r="AM30" s="38">
        <f t="shared" si="117"/>
        <v>44743</v>
      </c>
      <c r="AN30" s="38">
        <f t="shared" si="117"/>
        <v>44774</v>
      </c>
      <c r="AO30" s="38">
        <f t="shared" si="117"/>
        <v>44805</v>
      </c>
      <c r="AP30" s="38">
        <f t="shared" si="117"/>
        <v>44835</v>
      </c>
      <c r="AQ30" s="38">
        <f t="shared" si="117"/>
        <v>44866</v>
      </c>
      <c r="AR30" s="38">
        <f t="shared" si="117"/>
        <v>44896</v>
      </c>
      <c r="AS30" s="38">
        <f t="shared" si="117"/>
        <v>44927</v>
      </c>
      <c r="AT30" s="38">
        <f t="shared" si="117"/>
        <v>44958</v>
      </c>
      <c r="AU30" s="38">
        <f t="shared" si="117"/>
        <v>44986</v>
      </c>
      <c r="AV30" s="38">
        <f t="shared" si="117"/>
        <v>45017</v>
      </c>
      <c r="AW30" s="38">
        <f t="shared" si="117"/>
        <v>45047</v>
      </c>
      <c r="AX30" s="38">
        <f t="shared" si="117"/>
        <v>45078</v>
      </c>
      <c r="AY30" s="38">
        <f t="shared" si="117"/>
        <v>45108</v>
      </c>
      <c r="AZ30" s="38">
        <f t="shared" si="117"/>
        <v>45139</v>
      </c>
      <c r="BA30" s="38">
        <f t="shared" si="117"/>
        <v>45170</v>
      </c>
      <c r="BB30" s="38">
        <f t="shared" si="117"/>
        <v>45200</v>
      </c>
      <c r="BC30" s="38">
        <f t="shared" si="117"/>
        <v>45231</v>
      </c>
      <c r="BD30" s="38">
        <f t="shared" si="117"/>
        <v>45261</v>
      </c>
      <c r="BE30" s="38">
        <f t="shared" si="117"/>
        <v>45292</v>
      </c>
      <c r="BF30" s="38">
        <f t="shared" si="117"/>
        <v>45323</v>
      </c>
      <c r="BG30" s="38">
        <f t="shared" si="117"/>
        <v>45352</v>
      </c>
      <c r="BH30" s="38">
        <f t="shared" si="117"/>
        <v>45383</v>
      </c>
      <c r="BI30" s="38">
        <f t="shared" si="117"/>
        <v>45413</v>
      </c>
      <c r="BJ30" s="38">
        <f t="shared" si="117"/>
        <v>45444</v>
      </c>
      <c r="BK30" s="38">
        <f t="shared" si="117"/>
        <v>45474</v>
      </c>
      <c r="BL30" s="38">
        <f t="shared" si="117"/>
        <v>45505</v>
      </c>
      <c r="BM30" s="38">
        <f t="shared" si="117"/>
        <v>45536</v>
      </c>
      <c r="BN30" s="38">
        <f t="shared" si="117"/>
        <v>45566</v>
      </c>
      <c r="BO30" s="38">
        <f t="shared" si="117"/>
        <v>45597</v>
      </c>
      <c r="BP30" s="38">
        <f t="shared" si="117"/>
        <v>45627</v>
      </c>
      <c r="BQ30" s="43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52">
        <v>27</v>
      </c>
      <c r="DQ30" s="53">
        <v>5.6099999999999997E-2</v>
      </c>
      <c r="DR30" s="53">
        <v>7.2599999999999998E-2</v>
      </c>
    </row>
    <row r="31" spans="2:122" x14ac:dyDescent="0.35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18">J31+1</f>
        <v>1</v>
      </c>
      <c r="L31" s="49">
        <f t="shared" si="118"/>
        <v>2</v>
      </c>
      <c r="M31" s="49">
        <f t="shared" si="118"/>
        <v>3</v>
      </c>
      <c r="N31" s="49">
        <f t="shared" si="118"/>
        <v>4</v>
      </c>
      <c r="O31" s="49">
        <f t="shared" si="118"/>
        <v>5</v>
      </c>
      <c r="P31" s="49">
        <f t="shared" ref="P31:U31" si="119">O31+1</f>
        <v>6</v>
      </c>
      <c r="Q31" s="49">
        <f t="shared" si="119"/>
        <v>7</v>
      </c>
      <c r="R31" s="49">
        <f t="shared" si="119"/>
        <v>8</v>
      </c>
      <c r="S31" s="49">
        <f t="shared" si="119"/>
        <v>9</v>
      </c>
      <c r="T31" s="49">
        <f t="shared" si="119"/>
        <v>10</v>
      </c>
      <c r="U31" s="49">
        <f t="shared" si="119"/>
        <v>11</v>
      </c>
      <c r="V31" s="49">
        <f t="shared" ref="V31:BP31" si="120">U31+1</f>
        <v>12</v>
      </c>
      <c r="W31" s="49">
        <f t="shared" si="120"/>
        <v>13</v>
      </c>
      <c r="X31" s="49">
        <f t="shared" si="120"/>
        <v>14</v>
      </c>
      <c r="Y31" s="49">
        <f t="shared" si="120"/>
        <v>15</v>
      </c>
      <c r="Z31" s="49">
        <f t="shared" si="120"/>
        <v>16</v>
      </c>
      <c r="AA31" s="49">
        <f t="shared" si="120"/>
        <v>17</v>
      </c>
      <c r="AB31" s="49">
        <f t="shared" si="120"/>
        <v>18</v>
      </c>
      <c r="AC31" s="49">
        <f t="shared" si="120"/>
        <v>19</v>
      </c>
      <c r="AD31" s="49">
        <f t="shared" si="120"/>
        <v>20</v>
      </c>
      <c r="AE31" s="49">
        <f t="shared" si="120"/>
        <v>21</v>
      </c>
      <c r="AF31" s="49">
        <f t="shared" si="120"/>
        <v>22</v>
      </c>
      <c r="AG31" s="49">
        <f t="shared" si="120"/>
        <v>23</v>
      </c>
      <c r="AH31" s="49">
        <f t="shared" si="120"/>
        <v>24</v>
      </c>
      <c r="AI31" s="49">
        <f t="shared" si="120"/>
        <v>25</v>
      </c>
      <c r="AJ31" s="49">
        <f t="shared" si="120"/>
        <v>26</v>
      </c>
      <c r="AK31" s="49">
        <f t="shared" si="120"/>
        <v>27</v>
      </c>
      <c r="AL31" s="49">
        <f t="shared" si="120"/>
        <v>28</v>
      </c>
      <c r="AM31" s="49">
        <f t="shared" si="120"/>
        <v>29</v>
      </c>
      <c r="AN31" s="49">
        <f t="shared" si="120"/>
        <v>30</v>
      </c>
      <c r="AO31" s="49">
        <f t="shared" si="120"/>
        <v>31</v>
      </c>
      <c r="AP31" s="49">
        <f t="shared" si="120"/>
        <v>32</v>
      </c>
      <c r="AQ31" s="49">
        <f t="shared" si="120"/>
        <v>33</v>
      </c>
      <c r="AR31" s="49">
        <f t="shared" si="120"/>
        <v>34</v>
      </c>
      <c r="AS31" s="49">
        <f t="shared" si="120"/>
        <v>35</v>
      </c>
      <c r="AT31" s="49">
        <f t="shared" si="120"/>
        <v>36</v>
      </c>
      <c r="AU31" s="49">
        <f t="shared" si="120"/>
        <v>37</v>
      </c>
      <c r="AV31" s="49">
        <f t="shared" si="120"/>
        <v>38</v>
      </c>
      <c r="AW31" s="49">
        <f t="shared" si="120"/>
        <v>39</v>
      </c>
      <c r="AX31" s="49">
        <f t="shared" si="120"/>
        <v>40</v>
      </c>
      <c r="AY31" s="49">
        <f t="shared" si="120"/>
        <v>41</v>
      </c>
      <c r="AZ31" s="49">
        <f t="shared" si="120"/>
        <v>42</v>
      </c>
      <c r="BA31" s="49">
        <f t="shared" si="120"/>
        <v>43</v>
      </c>
      <c r="BB31" s="49">
        <f t="shared" si="120"/>
        <v>44</v>
      </c>
      <c r="BC31" s="49">
        <f t="shared" si="120"/>
        <v>45</v>
      </c>
      <c r="BD31" s="49">
        <f t="shared" si="120"/>
        <v>46</v>
      </c>
      <c r="BE31" s="49">
        <f t="shared" si="120"/>
        <v>47</v>
      </c>
      <c r="BF31" s="49">
        <f t="shared" si="120"/>
        <v>48</v>
      </c>
      <c r="BG31" s="49">
        <f t="shared" si="120"/>
        <v>49</v>
      </c>
      <c r="BH31" s="49">
        <f t="shared" si="120"/>
        <v>50</v>
      </c>
      <c r="BI31" s="49">
        <f t="shared" si="120"/>
        <v>51</v>
      </c>
      <c r="BJ31" s="49">
        <f t="shared" si="120"/>
        <v>52</v>
      </c>
      <c r="BK31" s="49">
        <f t="shared" si="120"/>
        <v>53</v>
      </c>
      <c r="BL31" s="49">
        <f t="shared" si="120"/>
        <v>54</v>
      </c>
      <c r="BM31" s="49">
        <f t="shared" si="120"/>
        <v>55</v>
      </c>
      <c r="BN31" s="49">
        <f t="shared" si="120"/>
        <v>56</v>
      </c>
      <c r="BO31" s="49">
        <f t="shared" si="120"/>
        <v>57</v>
      </c>
      <c r="BP31" s="49">
        <f t="shared" si="120"/>
        <v>58</v>
      </c>
      <c r="BQ31" s="73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52">
        <v>28</v>
      </c>
      <c r="DQ31" s="53">
        <v>5.7799999999999997E-2</v>
      </c>
      <c r="DR31" s="53">
        <v>7.4700000000000003E-2</v>
      </c>
    </row>
    <row r="32" spans="2:122" x14ac:dyDescent="0.35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v>2000198.0120610003</v>
      </c>
      <c r="BK32" s="20">
        <v>2006562.2264540005</v>
      </c>
      <c r="BL32" s="20">
        <v>2014515.4341200008</v>
      </c>
      <c r="BM32" s="20">
        <v>2018802.2158870008</v>
      </c>
      <c r="BN32" s="20">
        <v>2012553.2431540005</v>
      </c>
      <c r="BO32" s="20">
        <v>2007906.1145030006</v>
      </c>
      <c r="BP32" s="20">
        <f>SUM('Capa Final'!$F$37:$F$38)+SUM('Capa Final'!$F$46:$F$47)</f>
        <v>1998866.1043970007</v>
      </c>
      <c r="BQ32" s="20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52">
        <v>29</v>
      </c>
      <c r="DQ32" s="53">
        <v>5.9400000000000001E-2</v>
      </c>
      <c r="DR32" s="53">
        <v>7.6700000000000004E-2</v>
      </c>
    </row>
    <row r="33" spans="2:122" x14ac:dyDescent="0.35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v>18216.212031999999</v>
      </c>
      <c r="BK33" s="20">
        <v>14617.279497</v>
      </c>
      <c r="BL33" s="20">
        <v>20464.385265000001</v>
      </c>
      <c r="BM33" s="20">
        <v>21464.364659999999</v>
      </c>
      <c r="BN33" s="20">
        <v>16517.161732</v>
      </c>
      <c r="BO33" s="20">
        <v>12201.708491000001</v>
      </c>
      <c r="BP33" s="20">
        <f>'Capa Final'!$F$37+'Capa Final'!$F$46</f>
        <v>12975.691611999999</v>
      </c>
      <c r="BQ33" s="20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52">
        <v>30</v>
      </c>
      <c r="DQ33" s="53">
        <v>6.08E-2</v>
      </c>
      <c r="DR33" s="53">
        <v>7.8600000000000003E-2</v>
      </c>
    </row>
    <row r="34" spans="2:122" x14ac:dyDescent="0.35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21">X32/$B$7</f>
        <v>1.2787638200354721E-2</v>
      </c>
      <c r="Y34" s="46">
        <f t="shared" si="121"/>
        <v>1.380891787133641E-2</v>
      </c>
      <c r="Z34" s="46">
        <f t="shared" si="121"/>
        <v>1.4612944436498798E-2</v>
      </c>
      <c r="AA34" s="46">
        <f t="shared" si="121"/>
        <v>1.6255770057316904E-2</v>
      </c>
      <c r="AB34" s="46">
        <f t="shared" si="121"/>
        <v>1.6741730046053692E-2</v>
      </c>
      <c r="AC34" s="46">
        <f t="shared" si="121"/>
        <v>1.7029446946896069E-2</v>
      </c>
      <c r="AD34" s="46">
        <f t="shared" ref="AD34:AE34" si="122">AD32/$B$7</f>
        <v>1.7470787333229338E-2</v>
      </c>
      <c r="AE34" s="46">
        <f t="shared" si="122"/>
        <v>1.8156271400852034E-2</v>
      </c>
      <c r="AF34" s="46">
        <f t="shared" ref="AF34:AG34" si="123">AF32/$B$7</f>
        <v>1.8459477243406484E-2</v>
      </c>
      <c r="AG34" s="46">
        <f t="shared" si="123"/>
        <v>1.8714336333635947E-2</v>
      </c>
      <c r="AH34" s="46">
        <f t="shared" ref="AH34:AI34" si="124">AH32/$B$7</f>
        <v>1.9432470282141102E-2</v>
      </c>
      <c r="AI34" s="46">
        <f t="shared" si="124"/>
        <v>1.9449109065413493E-2</v>
      </c>
      <c r="AJ34" s="46">
        <f t="shared" ref="AJ34:AK34" si="125">AJ32/$B$7</f>
        <v>1.9767635593203416E-2</v>
      </c>
      <c r="AK34" s="46">
        <f t="shared" si="125"/>
        <v>1.9732025242556295E-2</v>
      </c>
      <c r="AL34" s="46">
        <f t="shared" ref="AL34:AM34" si="126">AL32/$B$7</f>
        <v>1.9774618704306364E-2</v>
      </c>
      <c r="AM34" s="46">
        <f t="shared" si="126"/>
        <v>1.9948912938608291E-2</v>
      </c>
      <c r="AN34" s="46">
        <f t="shared" ref="AN34:AO34" si="127">AN32/$B$7</f>
        <v>1.9471759374683477E-2</v>
      </c>
      <c r="AO34" s="46">
        <f t="shared" si="127"/>
        <v>1.9743636452002312E-2</v>
      </c>
      <c r="AP34" s="46">
        <f t="shared" ref="AP34:AQ34" si="128">AP32/$B$7</f>
        <v>1.9761932529502882E-2</v>
      </c>
      <c r="AQ34" s="46">
        <f t="shared" si="128"/>
        <v>2.0042372331465986E-2</v>
      </c>
      <c r="AR34" s="46">
        <f t="shared" ref="AR34:AS34" si="129">AR32/$B$7</f>
        <v>2.0294111796263229E-2</v>
      </c>
      <c r="AS34" s="46">
        <f t="shared" si="129"/>
        <v>2.0299290974078316E-2</v>
      </c>
      <c r="AT34" s="46">
        <f t="shared" ref="AT34:AU34" si="130">AT32/$B$7</f>
        <v>2.0424435049138365E-2</v>
      </c>
      <c r="AU34" s="46">
        <f t="shared" si="130"/>
        <v>2.0319513970721674E-2</v>
      </c>
      <c r="AV34" s="46">
        <f t="shared" ref="AV34:AW34" si="131">AV32/$B$7</f>
        <v>2.0477986353444767E-2</v>
      </c>
      <c r="AW34" s="46">
        <f t="shared" si="131"/>
        <v>2.0583319612786949E-2</v>
      </c>
      <c r="AX34" s="46">
        <f t="shared" ref="AX34:AY34" si="132">AX32/$B$7</f>
        <v>2.0683856275622702E-2</v>
      </c>
      <c r="AY34" s="46">
        <f t="shared" si="132"/>
        <v>2.0815650883748295E-2</v>
      </c>
      <c r="AZ34" s="46">
        <f t="shared" ref="AZ34:BA34" si="133">AZ32/$B$7</f>
        <v>2.0853780076125952E-2</v>
      </c>
      <c r="BA34" s="46">
        <f t="shared" si="133"/>
        <v>2.1000515621636434E-2</v>
      </c>
      <c r="BB34" s="46">
        <f t="shared" ref="BB34:BC34" si="134">BB32/$B$7</f>
        <v>2.114489458787238E-2</v>
      </c>
      <c r="BC34" s="46">
        <f t="shared" si="134"/>
        <v>2.1166384935565434E-2</v>
      </c>
      <c r="BD34" s="46">
        <f t="shared" ref="BD34:BE34" si="135">BD32/$B$7</f>
        <v>2.1208768025006149E-2</v>
      </c>
      <c r="BE34" s="46">
        <f t="shared" si="135"/>
        <v>2.1176811870458962E-2</v>
      </c>
      <c r="BF34" s="46">
        <f t="shared" ref="BF34:BG34" si="136">BF32/$B$7</f>
        <v>2.1165482329533167E-2</v>
      </c>
      <c r="BG34" s="46">
        <f t="shared" si="136"/>
        <v>2.1199839908657009E-2</v>
      </c>
      <c r="BH34" s="46">
        <f t="shared" ref="BH34:BI34" si="137">BH32/$B$7</f>
        <v>2.1249951526345297E-2</v>
      </c>
      <c r="BI34" s="46">
        <f t="shared" si="137"/>
        <v>2.1211771122315509E-2</v>
      </c>
      <c r="BJ34" s="46">
        <f t="shared" ref="BJ34:BK34" si="138">BJ32/$B$7</f>
        <v>2.1189682088682327E-2</v>
      </c>
      <c r="BK34" s="46">
        <f t="shared" si="138"/>
        <v>2.1257103253446374E-2</v>
      </c>
      <c r="BL34" s="46">
        <f t="shared" ref="BL34:BM34" si="139">BL32/$B$7</f>
        <v>2.1341357882743887E-2</v>
      </c>
      <c r="BM34" s="46">
        <f t="shared" si="139"/>
        <v>2.1386771157968918E-2</v>
      </c>
      <c r="BN34" s="46">
        <f t="shared" ref="BN34:BO34" si="140">BN32/$B$7</f>
        <v>2.1320570839403117E-2</v>
      </c>
      <c r="BO34" s="46">
        <f t="shared" si="140"/>
        <v>2.1271340124170864E-2</v>
      </c>
      <c r="BP34" s="46">
        <f t="shared" ref="BP34" si="141">BP32/$B$7</f>
        <v>2.117557213566695E-2</v>
      </c>
      <c r="BQ34" s="46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52">
        <v>31</v>
      </c>
      <c r="DQ34" s="53">
        <v>6.2199999999999998E-2</v>
      </c>
      <c r="DR34" s="53">
        <v>8.0299999999999996E-2</v>
      </c>
    </row>
    <row r="35" spans="2:122" x14ac:dyDescent="0.35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42">IF(K34&gt;VLOOKUP(K31,$DP$3:$DR$75,2,0),"Gatilho atingido","Gatilho não atingido")</f>
        <v>Gatilho não atingido</v>
      </c>
      <c r="L35" s="46" t="str">
        <f t="shared" si="142"/>
        <v>Gatilho não atingido</v>
      </c>
      <c r="M35" s="46" t="str">
        <f t="shared" si="142"/>
        <v>Gatilho não atingido</v>
      </c>
      <c r="N35" s="46" t="str">
        <f t="shared" si="142"/>
        <v>Gatilho não atingido</v>
      </c>
      <c r="O35" s="46" t="str">
        <f t="shared" si="142"/>
        <v>Gatilho não atingido</v>
      </c>
      <c r="P35" s="46" t="str">
        <f t="shared" si="142"/>
        <v>Gatilho não atingido</v>
      </c>
      <c r="Q35" s="46" t="str">
        <f t="shared" si="142"/>
        <v>Gatilho não atingido</v>
      </c>
      <c r="R35" s="46" t="str">
        <f t="shared" si="142"/>
        <v>Gatilho não atingido</v>
      </c>
      <c r="S35" s="46" t="str">
        <f t="shared" si="142"/>
        <v>Gatilho não atingido</v>
      </c>
      <c r="T35" s="46" t="str">
        <f t="shared" si="142"/>
        <v>Gatilho não atingido</v>
      </c>
      <c r="U35" s="46" t="str">
        <f t="shared" si="142"/>
        <v>Gatilho não atingido</v>
      </c>
      <c r="V35" s="46" t="str">
        <f t="shared" si="142"/>
        <v>Gatilho não atingido</v>
      </c>
      <c r="W35" s="46" t="str">
        <f t="shared" si="142"/>
        <v>Gatilho não atingido</v>
      </c>
      <c r="X35" s="46" t="str">
        <f t="shared" si="142"/>
        <v>Gatilho não atingido</v>
      </c>
      <c r="Y35" s="46" t="str">
        <f t="shared" si="142"/>
        <v>Gatilho não atingido</v>
      </c>
      <c r="Z35" s="46" t="str">
        <f t="shared" si="142"/>
        <v>Gatilho não atingido</v>
      </c>
      <c r="AA35" s="46" t="str">
        <f t="shared" si="142"/>
        <v>Gatilho não atingido</v>
      </c>
      <c r="AB35" s="46" t="str">
        <f t="shared" si="142"/>
        <v>Gatilho não atingido</v>
      </c>
      <c r="AC35" s="46" t="str">
        <f t="shared" si="142"/>
        <v>Gatilho não atingido</v>
      </c>
      <c r="AD35" s="46" t="str">
        <f t="shared" si="142"/>
        <v>Gatilho não atingido</v>
      </c>
      <c r="AE35" s="46" t="str">
        <f t="shared" si="142"/>
        <v>Gatilho não atingido</v>
      </c>
      <c r="AF35" s="46" t="str">
        <f t="shared" si="142"/>
        <v>Gatilho não atingido</v>
      </c>
      <c r="AG35" s="46" t="str">
        <f t="shared" si="142"/>
        <v>Gatilho não atingido</v>
      </c>
      <c r="AH35" s="46" t="str">
        <f t="shared" si="142"/>
        <v>Gatilho não atingido</v>
      </c>
      <c r="AI35" s="46" t="str">
        <f t="shared" si="142"/>
        <v>Gatilho não atingido</v>
      </c>
      <c r="AJ35" s="46" t="str">
        <f t="shared" si="142"/>
        <v>Gatilho não atingido</v>
      </c>
      <c r="AK35" s="46" t="str">
        <f t="shared" si="142"/>
        <v>Gatilho não atingido</v>
      </c>
      <c r="AL35" s="46" t="str">
        <f t="shared" si="142"/>
        <v>Gatilho não atingido</v>
      </c>
      <c r="AM35" s="46" t="str">
        <f t="shared" si="142"/>
        <v>Gatilho não atingido</v>
      </c>
      <c r="AN35" s="46" t="str">
        <f t="shared" si="142"/>
        <v>Gatilho não atingido</v>
      </c>
      <c r="AO35" s="46" t="str">
        <f t="shared" si="142"/>
        <v>Gatilho não atingido</v>
      </c>
      <c r="AP35" s="46" t="str">
        <f t="shared" si="142"/>
        <v>Gatilho não atingido</v>
      </c>
      <c r="AQ35" s="46" t="str">
        <f t="shared" ref="AQ35:BN35" si="143">IF(AQ34&gt;VLOOKUP(AQ31,$DP$3:$DR$75,2,0),"Gatilho atingido","Gatilho não atingido")</f>
        <v>Gatilho não atingido</v>
      </c>
      <c r="AR35" s="46" t="str">
        <f t="shared" si="143"/>
        <v>Gatilho não atingido</v>
      </c>
      <c r="AS35" s="46" t="str">
        <f t="shared" si="143"/>
        <v>Gatilho não atingido</v>
      </c>
      <c r="AT35" s="46" t="str">
        <f t="shared" si="143"/>
        <v>Gatilho não atingido</v>
      </c>
      <c r="AU35" s="46" t="str">
        <f t="shared" si="143"/>
        <v>Gatilho não atingido</v>
      </c>
      <c r="AV35" s="46" t="str">
        <f t="shared" si="143"/>
        <v>Gatilho não atingido</v>
      </c>
      <c r="AW35" s="46" t="str">
        <f t="shared" si="143"/>
        <v>Gatilho não atingido</v>
      </c>
      <c r="AX35" s="46" t="str">
        <f t="shared" si="143"/>
        <v>Gatilho não atingido</v>
      </c>
      <c r="AY35" s="46" t="str">
        <f t="shared" si="143"/>
        <v>Gatilho não atingido</v>
      </c>
      <c r="AZ35" s="46" t="str">
        <f t="shared" si="143"/>
        <v>Gatilho não atingido</v>
      </c>
      <c r="BA35" s="46" t="str">
        <f t="shared" si="143"/>
        <v>Gatilho não atingido</v>
      </c>
      <c r="BB35" s="46" t="str">
        <f t="shared" si="143"/>
        <v>Gatilho não atingido</v>
      </c>
      <c r="BC35" s="46" t="str">
        <f t="shared" si="143"/>
        <v>Gatilho não atingido</v>
      </c>
      <c r="BD35" s="46" t="str">
        <f t="shared" si="143"/>
        <v>Gatilho não atingido</v>
      </c>
      <c r="BE35" s="46" t="str">
        <f t="shared" si="143"/>
        <v>Gatilho não atingido</v>
      </c>
      <c r="BF35" s="46" t="str">
        <f t="shared" si="143"/>
        <v>Gatilho não atingido</v>
      </c>
      <c r="BG35" s="46" t="str">
        <f t="shared" si="143"/>
        <v>Gatilho não atingido</v>
      </c>
      <c r="BH35" s="46" t="str">
        <f t="shared" si="143"/>
        <v>Gatilho não atingido</v>
      </c>
      <c r="BI35" s="46" t="str">
        <f t="shared" si="143"/>
        <v>Gatilho não atingido</v>
      </c>
      <c r="BJ35" s="46" t="str">
        <f t="shared" si="143"/>
        <v>Gatilho não atingido</v>
      </c>
      <c r="BK35" s="46" t="str">
        <f t="shared" si="143"/>
        <v>Gatilho não atingido</v>
      </c>
      <c r="BL35" s="46" t="str">
        <f t="shared" si="143"/>
        <v>Gatilho não atingido</v>
      </c>
      <c r="BM35" s="46" t="str">
        <f t="shared" si="143"/>
        <v>Gatilho não atingido</v>
      </c>
      <c r="BN35" s="46" t="str">
        <f t="shared" si="143"/>
        <v>Gatilho não atingido</v>
      </c>
      <c r="BO35" s="46" t="str">
        <f t="shared" ref="BO35:BP35" si="144">IF(BO34&gt;VLOOKUP(BO31,$DP$3:$DR$75,2,0),"Gatilho atingido","Gatilho não atingido")</f>
        <v>Gatilho não atingido</v>
      </c>
      <c r="BP35" s="46" t="str">
        <f t="shared" si="144"/>
        <v>Gatilho não atingido</v>
      </c>
      <c r="BQ35" s="46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52">
        <v>32</v>
      </c>
      <c r="DQ35" s="53">
        <v>6.3299999999999995E-2</v>
      </c>
      <c r="DR35" s="53">
        <v>8.1600000000000006E-2</v>
      </c>
    </row>
    <row r="36" spans="2:122" x14ac:dyDescent="0.35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45">IF(K34&gt;VLOOKUP(K31,$DP$3:$DR$75,3,0),"Gatilho atingido","Gatilho não atingido")</f>
        <v>Gatilho não atingido</v>
      </c>
      <c r="L36" s="46" t="str">
        <f t="shared" si="145"/>
        <v>Gatilho não atingido</v>
      </c>
      <c r="M36" s="46" t="str">
        <f t="shared" si="145"/>
        <v>Gatilho não atingido</v>
      </c>
      <c r="N36" s="46" t="str">
        <f t="shared" si="145"/>
        <v>Gatilho não atingido</v>
      </c>
      <c r="O36" s="46" t="str">
        <f t="shared" si="145"/>
        <v>Gatilho não atingido</v>
      </c>
      <c r="P36" s="46" t="str">
        <f t="shared" si="145"/>
        <v>Gatilho não atingido</v>
      </c>
      <c r="Q36" s="46" t="str">
        <f t="shared" si="145"/>
        <v>Gatilho não atingido</v>
      </c>
      <c r="R36" s="46" t="str">
        <f t="shared" si="145"/>
        <v>Gatilho não atingido</v>
      </c>
      <c r="S36" s="46" t="str">
        <f t="shared" si="145"/>
        <v>Gatilho não atingido</v>
      </c>
      <c r="T36" s="46" t="str">
        <f t="shared" si="145"/>
        <v>Gatilho não atingido</v>
      </c>
      <c r="U36" s="46" t="str">
        <f t="shared" si="145"/>
        <v>Gatilho não atingido</v>
      </c>
      <c r="V36" s="46" t="str">
        <f t="shared" si="145"/>
        <v>Gatilho não atingido</v>
      </c>
      <c r="W36" s="46" t="str">
        <f t="shared" si="145"/>
        <v>Gatilho não atingido</v>
      </c>
      <c r="X36" s="46" t="str">
        <f t="shared" si="145"/>
        <v>Gatilho não atingido</v>
      </c>
      <c r="Y36" s="46" t="str">
        <f t="shared" si="145"/>
        <v>Gatilho não atingido</v>
      </c>
      <c r="Z36" s="46" t="str">
        <f t="shared" si="145"/>
        <v>Gatilho não atingido</v>
      </c>
      <c r="AA36" s="46" t="str">
        <f t="shared" si="145"/>
        <v>Gatilho não atingido</v>
      </c>
      <c r="AB36" s="46" t="str">
        <f t="shared" si="145"/>
        <v>Gatilho não atingido</v>
      </c>
      <c r="AC36" s="46" t="str">
        <f t="shared" si="145"/>
        <v>Gatilho não atingido</v>
      </c>
      <c r="AD36" s="46" t="str">
        <f t="shared" si="145"/>
        <v>Gatilho não atingido</v>
      </c>
      <c r="AE36" s="46" t="str">
        <f t="shared" si="145"/>
        <v>Gatilho não atingido</v>
      </c>
      <c r="AF36" s="46" t="str">
        <f t="shared" si="145"/>
        <v>Gatilho não atingido</v>
      </c>
      <c r="AG36" s="46" t="str">
        <f t="shared" si="145"/>
        <v>Gatilho não atingido</v>
      </c>
      <c r="AH36" s="46" t="str">
        <f t="shared" si="145"/>
        <v>Gatilho não atingido</v>
      </c>
      <c r="AI36" s="46" t="str">
        <f t="shared" si="145"/>
        <v>Gatilho não atingido</v>
      </c>
      <c r="AJ36" s="46" t="str">
        <f t="shared" si="145"/>
        <v>Gatilho não atingido</v>
      </c>
      <c r="AK36" s="46" t="str">
        <f t="shared" si="145"/>
        <v>Gatilho não atingido</v>
      </c>
      <c r="AL36" s="46" t="str">
        <f t="shared" si="145"/>
        <v>Gatilho não atingido</v>
      </c>
      <c r="AM36" s="46" t="str">
        <f t="shared" si="145"/>
        <v>Gatilho não atingido</v>
      </c>
      <c r="AN36" s="46" t="str">
        <f t="shared" si="145"/>
        <v>Gatilho não atingido</v>
      </c>
      <c r="AO36" s="46" t="str">
        <f t="shared" si="145"/>
        <v>Gatilho não atingido</v>
      </c>
      <c r="AP36" s="46" t="str">
        <f t="shared" si="145"/>
        <v>Gatilho não atingido</v>
      </c>
      <c r="AQ36" s="46" t="str">
        <f t="shared" ref="AQ36:BN36" si="146">IF(AQ34&gt;VLOOKUP(AQ31,$DP$3:$DR$75,3,0),"Gatilho atingido","Gatilho não atingido")</f>
        <v>Gatilho não atingido</v>
      </c>
      <c r="AR36" s="46" t="str">
        <f t="shared" si="146"/>
        <v>Gatilho não atingido</v>
      </c>
      <c r="AS36" s="46" t="str">
        <f t="shared" si="146"/>
        <v>Gatilho não atingido</v>
      </c>
      <c r="AT36" s="46" t="str">
        <f t="shared" si="146"/>
        <v>Gatilho não atingido</v>
      </c>
      <c r="AU36" s="46" t="str">
        <f t="shared" si="146"/>
        <v>Gatilho não atingido</v>
      </c>
      <c r="AV36" s="46" t="str">
        <f t="shared" si="146"/>
        <v>Gatilho não atingido</v>
      </c>
      <c r="AW36" s="46" t="str">
        <f t="shared" si="146"/>
        <v>Gatilho não atingido</v>
      </c>
      <c r="AX36" s="46" t="str">
        <f t="shared" si="146"/>
        <v>Gatilho não atingido</v>
      </c>
      <c r="AY36" s="46" t="str">
        <f t="shared" si="146"/>
        <v>Gatilho não atingido</v>
      </c>
      <c r="AZ36" s="46" t="str">
        <f t="shared" si="146"/>
        <v>Gatilho não atingido</v>
      </c>
      <c r="BA36" s="46" t="str">
        <f t="shared" si="146"/>
        <v>Gatilho não atingido</v>
      </c>
      <c r="BB36" s="46" t="str">
        <f t="shared" si="146"/>
        <v>Gatilho não atingido</v>
      </c>
      <c r="BC36" s="46" t="str">
        <f t="shared" si="146"/>
        <v>Gatilho não atingido</v>
      </c>
      <c r="BD36" s="46" t="str">
        <f t="shared" si="146"/>
        <v>Gatilho não atingido</v>
      </c>
      <c r="BE36" s="46" t="str">
        <f t="shared" si="146"/>
        <v>Gatilho não atingido</v>
      </c>
      <c r="BF36" s="46" t="str">
        <f t="shared" si="146"/>
        <v>Gatilho não atingido</v>
      </c>
      <c r="BG36" s="46" t="str">
        <f t="shared" si="146"/>
        <v>Gatilho não atingido</v>
      </c>
      <c r="BH36" s="46" t="str">
        <f t="shared" si="146"/>
        <v>Gatilho não atingido</v>
      </c>
      <c r="BI36" s="46" t="str">
        <f t="shared" si="146"/>
        <v>Gatilho não atingido</v>
      </c>
      <c r="BJ36" s="46" t="str">
        <f t="shared" si="146"/>
        <v>Gatilho não atingido</v>
      </c>
      <c r="BK36" s="46" t="str">
        <f t="shared" si="146"/>
        <v>Gatilho não atingido</v>
      </c>
      <c r="BL36" s="46" t="str">
        <f t="shared" si="146"/>
        <v>Gatilho não atingido</v>
      </c>
      <c r="BM36" s="46" t="str">
        <f t="shared" si="146"/>
        <v>Gatilho não atingido</v>
      </c>
      <c r="BN36" s="46" t="str">
        <f t="shared" si="146"/>
        <v>Gatilho não atingido</v>
      </c>
      <c r="BO36" s="46" t="str">
        <f t="shared" ref="BO36:BP36" si="147">IF(BO34&gt;VLOOKUP(BO31,$DP$3:$DR$75,3,0),"Gatilho atingido","Gatilho não atingido")</f>
        <v>Gatilho não atingido</v>
      </c>
      <c r="BP36" s="46" t="str">
        <f t="shared" si="147"/>
        <v>Gatilho não atingido</v>
      </c>
      <c r="BQ36" s="46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52">
        <v>33</v>
      </c>
      <c r="DQ36" s="53">
        <v>6.4199999999999993E-2</v>
      </c>
      <c r="DR36" s="53">
        <v>8.2799999999999999E-2</v>
      </c>
    </row>
    <row r="37" spans="2:122" x14ac:dyDescent="0.35">
      <c r="DP37" s="52">
        <v>34</v>
      </c>
      <c r="DQ37" s="53">
        <v>6.4899999999999999E-2</v>
      </c>
      <c r="DR37" s="53">
        <v>8.3699999999999997E-2</v>
      </c>
    </row>
    <row r="38" spans="2:122" x14ac:dyDescent="0.35">
      <c r="F38" s="13"/>
      <c r="G38" s="104" t="s">
        <v>116</v>
      </c>
      <c r="H38" s="104"/>
      <c r="I38" s="104"/>
      <c r="J38" s="104"/>
      <c r="K38" s="104"/>
      <c r="L38" s="104"/>
      <c r="M38" s="104"/>
      <c r="N38" s="104"/>
      <c r="O38" s="104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71"/>
      <c r="DP38" s="52">
        <v>35</v>
      </c>
      <c r="DQ38" s="53">
        <v>6.5600000000000006E-2</v>
      </c>
      <c r="DR38" s="53">
        <v>8.4500000000000006E-2</v>
      </c>
    </row>
    <row r="39" spans="2:122" x14ac:dyDescent="0.35">
      <c r="F39" s="37" t="s">
        <v>125</v>
      </c>
      <c r="G39" s="38">
        <v>43770</v>
      </c>
      <c r="H39" s="38">
        <f t="shared" ref="H39:O39" si="148">EDATE(G39,1)</f>
        <v>43800</v>
      </c>
      <c r="I39" s="38">
        <f t="shared" si="148"/>
        <v>43831</v>
      </c>
      <c r="J39" s="38">
        <f t="shared" si="148"/>
        <v>43862</v>
      </c>
      <c r="K39" s="38">
        <f t="shared" si="148"/>
        <v>43891</v>
      </c>
      <c r="L39" s="38">
        <f t="shared" si="148"/>
        <v>43922</v>
      </c>
      <c r="M39" s="38">
        <f t="shared" si="148"/>
        <v>43952</v>
      </c>
      <c r="N39" s="38">
        <f t="shared" si="148"/>
        <v>43983</v>
      </c>
      <c r="O39" s="38">
        <f t="shared" si="148"/>
        <v>44013</v>
      </c>
      <c r="P39" s="38">
        <f t="shared" ref="P39:U39" si="149">EDATE(O39,1)</f>
        <v>44044</v>
      </c>
      <c r="Q39" s="38">
        <f t="shared" si="149"/>
        <v>44075</v>
      </c>
      <c r="R39" s="38">
        <f t="shared" si="149"/>
        <v>44105</v>
      </c>
      <c r="S39" s="38">
        <f t="shared" si="149"/>
        <v>44136</v>
      </c>
      <c r="T39" s="38">
        <f t="shared" si="149"/>
        <v>44166</v>
      </c>
      <c r="U39" s="38">
        <f t="shared" si="149"/>
        <v>44197</v>
      </c>
      <c r="V39" s="38">
        <f t="shared" ref="V39:BP39" si="150">EDATE(U39,1)</f>
        <v>44228</v>
      </c>
      <c r="W39" s="38">
        <f t="shared" si="150"/>
        <v>44256</v>
      </c>
      <c r="X39" s="38">
        <f t="shared" si="150"/>
        <v>44287</v>
      </c>
      <c r="Y39" s="38">
        <f t="shared" si="150"/>
        <v>44317</v>
      </c>
      <c r="Z39" s="38">
        <f t="shared" si="150"/>
        <v>44348</v>
      </c>
      <c r="AA39" s="38">
        <f t="shared" si="150"/>
        <v>44378</v>
      </c>
      <c r="AB39" s="38">
        <f t="shared" si="150"/>
        <v>44409</v>
      </c>
      <c r="AC39" s="38">
        <f t="shared" si="150"/>
        <v>44440</v>
      </c>
      <c r="AD39" s="38">
        <f t="shared" si="150"/>
        <v>44470</v>
      </c>
      <c r="AE39" s="38">
        <f t="shared" si="150"/>
        <v>44501</v>
      </c>
      <c r="AF39" s="38">
        <f t="shared" si="150"/>
        <v>44531</v>
      </c>
      <c r="AG39" s="38">
        <f t="shared" si="150"/>
        <v>44562</v>
      </c>
      <c r="AH39" s="38">
        <f t="shared" si="150"/>
        <v>44593</v>
      </c>
      <c r="AI39" s="38">
        <f t="shared" si="150"/>
        <v>44621</v>
      </c>
      <c r="AJ39" s="38">
        <f t="shared" si="150"/>
        <v>44652</v>
      </c>
      <c r="AK39" s="38">
        <f t="shared" si="150"/>
        <v>44682</v>
      </c>
      <c r="AL39" s="38">
        <f t="shared" si="150"/>
        <v>44713</v>
      </c>
      <c r="AM39" s="38">
        <f t="shared" si="150"/>
        <v>44743</v>
      </c>
      <c r="AN39" s="38">
        <f t="shared" si="150"/>
        <v>44774</v>
      </c>
      <c r="AO39" s="38">
        <f t="shared" si="150"/>
        <v>44805</v>
      </c>
      <c r="AP39" s="38">
        <f t="shared" si="150"/>
        <v>44835</v>
      </c>
      <c r="AQ39" s="38">
        <f t="shared" si="150"/>
        <v>44866</v>
      </c>
      <c r="AR39" s="38">
        <f t="shared" si="150"/>
        <v>44896</v>
      </c>
      <c r="AS39" s="38">
        <f t="shared" si="150"/>
        <v>44927</v>
      </c>
      <c r="AT39" s="38">
        <f t="shared" si="150"/>
        <v>44958</v>
      </c>
      <c r="AU39" s="38">
        <f t="shared" si="150"/>
        <v>44986</v>
      </c>
      <c r="AV39" s="38">
        <f t="shared" si="150"/>
        <v>45017</v>
      </c>
      <c r="AW39" s="38">
        <f t="shared" si="150"/>
        <v>45047</v>
      </c>
      <c r="AX39" s="38">
        <f t="shared" si="150"/>
        <v>45078</v>
      </c>
      <c r="AY39" s="38">
        <f t="shared" si="150"/>
        <v>45108</v>
      </c>
      <c r="AZ39" s="38">
        <f t="shared" si="150"/>
        <v>45139</v>
      </c>
      <c r="BA39" s="38">
        <f t="shared" si="150"/>
        <v>45170</v>
      </c>
      <c r="BB39" s="38">
        <f t="shared" si="150"/>
        <v>45200</v>
      </c>
      <c r="BC39" s="38">
        <f t="shared" si="150"/>
        <v>45231</v>
      </c>
      <c r="BD39" s="38">
        <f t="shared" si="150"/>
        <v>45261</v>
      </c>
      <c r="BE39" s="38">
        <f t="shared" si="150"/>
        <v>45292</v>
      </c>
      <c r="BF39" s="38">
        <f t="shared" si="150"/>
        <v>45323</v>
      </c>
      <c r="BG39" s="38">
        <f t="shared" si="150"/>
        <v>45352</v>
      </c>
      <c r="BH39" s="38">
        <f t="shared" si="150"/>
        <v>45383</v>
      </c>
      <c r="BI39" s="38">
        <f t="shared" si="150"/>
        <v>45413</v>
      </c>
      <c r="BJ39" s="38">
        <f t="shared" si="150"/>
        <v>45444</v>
      </c>
      <c r="BK39" s="38">
        <f t="shared" si="150"/>
        <v>45474</v>
      </c>
      <c r="BL39" s="38">
        <f t="shared" si="150"/>
        <v>45505</v>
      </c>
      <c r="BM39" s="38">
        <f t="shared" si="150"/>
        <v>45536</v>
      </c>
      <c r="BN39" s="38">
        <f t="shared" si="150"/>
        <v>45566</v>
      </c>
      <c r="BO39" s="38">
        <f t="shared" si="150"/>
        <v>45597</v>
      </c>
      <c r="BP39" s="38">
        <f t="shared" si="150"/>
        <v>45627</v>
      </c>
      <c r="BQ39" s="43"/>
      <c r="DP39" s="52">
        <v>36</v>
      </c>
      <c r="DQ39" s="53">
        <v>6.6100000000000006E-2</v>
      </c>
      <c r="DR39" s="53">
        <v>8.5199999999999998E-2</v>
      </c>
    </row>
    <row r="40" spans="2:122" x14ac:dyDescent="0.35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51">K40+1</f>
        <v>1</v>
      </c>
      <c r="M40" s="49">
        <f t="shared" si="151"/>
        <v>2</v>
      </c>
      <c r="N40" s="49">
        <f t="shared" si="151"/>
        <v>3</v>
      </c>
      <c r="O40" s="49">
        <f t="shared" si="151"/>
        <v>4</v>
      </c>
      <c r="P40" s="49">
        <f t="shared" ref="P40:U40" si="152">O40+1</f>
        <v>5</v>
      </c>
      <c r="Q40" s="49">
        <f t="shared" si="152"/>
        <v>6</v>
      </c>
      <c r="R40" s="49">
        <f t="shared" si="152"/>
        <v>7</v>
      </c>
      <c r="S40" s="49">
        <f t="shared" si="152"/>
        <v>8</v>
      </c>
      <c r="T40" s="49">
        <f t="shared" si="152"/>
        <v>9</v>
      </c>
      <c r="U40" s="49">
        <f t="shared" si="152"/>
        <v>10</v>
      </c>
      <c r="V40" s="49">
        <f t="shared" ref="V40:BP40" si="153">U40+1</f>
        <v>11</v>
      </c>
      <c r="W40" s="49">
        <f t="shared" si="153"/>
        <v>12</v>
      </c>
      <c r="X40" s="49">
        <f t="shared" si="153"/>
        <v>13</v>
      </c>
      <c r="Y40" s="49">
        <f t="shared" si="153"/>
        <v>14</v>
      </c>
      <c r="Z40" s="49">
        <f t="shared" si="153"/>
        <v>15</v>
      </c>
      <c r="AA40" s="49">
        <f t="shared" si="153"/>
        <v>16</v>
      </c>
      <c r="AB40" s="49">
        <f t="shared" si="153"/>
        <v>17</v>
      </c>
      <c r="AC40" s="49">
        <f t="shared" si="153"/>
        <v>18</v>
      </c>
      <c r="AD40" s="49">
        <f t="shared" si="153"/>
        <v>19</v>
      </c>
      <c r="AE40" s="49">
        <f t="shared" si="153"/>
        <v>20</v>
      </c>
      <c r="AF40" s="49">
        <f t="shared" si="153"/>
        <v>21</v>
      </c>
      <c r="AG40" s="49">
        <f t="shared" si="153"/>
        <v>22</v>
      </c>
      <c r="AH40" s="49">
        <f t="shared" si="153"/>
        <v>23</v>
      </c>
      <c r="AI40" s="49">
        <f t="shared" si="153"/>
        <v>24</v>
      </c>
      <c r="AJ40" s="49">
        <f t="shared" si="153"/>
        <v>25</v>
      </c>
      <c r="AK40" s="49">
        <f t="shared" si="153"/>
        <v>26</v>
      </c>
      <c r="AL40" s="49">
        <f t="shared" si="153"/>
        <v>27</v>
      </c>
      <c r="AM40" s="49">
        <f t="shared" si="153"/>
        <v>28</v>
      </c>
      <c r="AN40" s="49">
        <f t="shared" si="153"/>
        <v>29</v>
      </c>
      <c r="AO40" s="49">
        <f t="shared" si="153"/>
        <v>30</v>
      </c>
      <c r="AP40" s="49">
        <f t="shared" si="153"/>
        <v>31</v>
      </c>
      <c r="AQ40" s="49">
        <f t="shared" si="153"/>
        <v>32</v>
      </c>
      <c r="AR40" s="49">
        <f t="shared" si="153"/>
        <v>33</v>
      </c>
      <c r="AS40" s="49">
        <f t="shared" si="153"/>
        <v>34</v>
      </c>
      <c r="AT40" s="49">
        <f t="shared" si="153"/>
        <v>35</v>
      </c>
      <c r="AU40" s="49">
        <f t="shared" si="153"/>
        <v>36</v>
      </c>
      <c r="AV40" s="49">
        <f t="shared" si="153"/>
        <v>37</v>
      </c>
      <c r="AW40" s="49">
        <f t="shared" si="153"/>
        <v>38</v>
      </c>
      <c r="AX40" s="49">
        <f t="shared" si="153"/>
        <v>39</v>
      </c>
      <c r="AY40" s="49">
        <f t="shared" si="153"/>
        <v>40</v>
      </c>
      <c r="AZ40" s="49">
        <f t="shared" si="153"/>
        <v>41</v>
      </c>
      <c r="BA40" s="49">
        <f t="shared" si="153"/>
        <v>42</v>
      </c>
      <c r="BB40" s="49">
        <f t="shared" si="153"/>
        <v>43</v>
      </c>
      <c r="BC40" s="49">
        <f t="shared" si="153"/>
        <v>44</v>
      </c>
      <c r="BD40" s="49">
        <f t="shared" si="153"/>
        <v>45</v>
      </c>
      <c r="BE40" s="49">
        <f t="shared" si="153"/>
        <v>46</v>
      </c>
      <c r="BF40" s="49">
        <f t="shared" si="153"/>
        <v>47</v>
      </c>
      <c r="BG40" s="49">
        <f t="shared" si="153"/>
        <v>48</v>
      </c>
      <c r="BH40" s="49">
        <f t="shared" si="153"/>
        <v>49</v>
      </c>
      <c r="BI40" s="49">
        <f t="shared" si="153"/>
        <v>50</v>
      </c>
      <c r="BJ40" s="49">
        <f t="shared" si="153"/>
        <v>51</v>
      </c>
      <c r="BK40" s="49">
        <f t="shared" si="153"/>
        <v>52</v>
      </c>
      <c r="BL40" s="49">
        <f t="shared" si="153"/>
        <v>53</v>
      </c>
      <c r="BM40" s="49">
        <f t="shared" si="153"/>
        <v>54</v>
      </c>
      <c r="BN40" s="49">
        <f t="shared" si="153"/>
        <v>55</v>
      </c>
      <c r="BO40" s="49">
        <f t="shared" si="153"/>
        <v>56</v>
      </c>
      <c r="BP40" s="49">
        <f t="shared" si="153"/>
        <v>57</v>
      </c>
      <c r="BQ40" s="73"/>
      <c r="DP40" s="52">
        <v>37</v>
      </c>
      <c r="DQ40" s="53">
        <v>6.6500000000000004E-2</v>
      </c>
      <c r="DR40" s="53">
        <v>8.5699999999999998E-2</v>
      </c>
    </row>
    <row r="41" spans="2:122" x14ac:dyDescent="0.35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v>1029401.8342390002</v>
      </c>
      <c r="BK41" s="20">
        <v>1040079.9522730005</v>
      </c>
      <c r="BL41" s="20">
        <v>1034043.2104530002</v>
      </c>
      <c r="BM41" s="20">
        <v>1032325.0187240001</v>
      </c>
      <c r="BN41" s="20">
        <v>1038164.2191790002</v>
      </c>
      <c r="BO41" s="20">
        <v>1037644.0933370006</v>
      </c>
      <c r="BP41" s="20">
        <f>SUM('Capa Final'!$G$37:$G$38)+SUM('Capa Final'!$G$46:$G$47)</f>
        <v>1042307.9469130005</v>
      </c>
      <c r="BQ41" s="20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52">
        <v>38</v>
      </c>
      <c r="DQ41" s="53">
        <v>6.6799999999999998E-2</v>
      </c>
      <c r="DR41" s="53">
        <v>8.6099999999999996E-2</v>
      </c>
    </row>
    <row r="42" spans="2:122" x14ac:dyDescent="0.35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v>797.71229300000005</v>
      </c>
      <c r="BK42" s="20">
        <v>5446.4611540000005</v>
      </c>
      <c r="BL42" s="20">
        <v>71.351895999999996</v>
      </c>
      <c r="BM42" s="20">
        <v>603.43913599999996</v>
      </c>
      <c r="BN42" s="20">
        <v>8648.784783000001</v>
      </c>
      <c r="BO42" s="20">
        <v>0</v>
      </c>
      <c r="BP42" s="20">
        <f>'Capa Final'!$G$37+'Capa Final'!$G$46</f>
        <v>5512.5918170000004</v>
      </c>
      <c r="BQ42" s="20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52">
        <v>39</v>
      </c>
      <c r="DQ42" s="53">
        <v>6.7100000000000007E-2</v>
      </c>
      <c r="DR42" s="53">
        <v>8.6499999999999994E-2</v>
      </c>
    </row>
    <row r="43" spans="2:122" x14ac:dyDescent="0.35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54">X41/$B$8</f>
        <v>9.7024293011228838E-3</v>
      </c>
      <c r="Y43" s="46">
        <f t="shared" si="154"/>
        <v>1.0347815069760367E-2</v>
      </c>
      <c r="Z43" s="46">
        <f t="shared" si="154"/>
        <v>1.1230812110732988E-2</v>
      </c>
      <c r="AA43" s="46">
        <f t="shared" si="154"/>
        <v>1.2220127674318453E-2</v>
      </c>
      <c r="AB43" s="46">
        <f t="shared" si="154"/>
        <v>1.3375880519638474E-2</v>
      </c>
      <c r="AC43" s="46">
        <f t="shared" si="154"/>
        <v>1.4290675655574871E-2</v>
      </c>
      <c r="AD43" s="46">
        <f t="shared" ref="AD43:AE43" si="155">AD41/$B$8</f>
        <v>1.5933325125728513E-2</v>
      </c>
      <c r="AE43" s="46">
        <f t="shared" si="155"/>
        <v>1.6384067898909879E-2</v>
      </c>
      <c r="AF43" s="46">
        <f t="shared" ref="AF43:AG43" si="156">AF41/$B$8</f>
        <v>1.7218342686615096E-2</v>
      </c>
      <c r="AG43" s="46">
        <f t="shared" si="156"/>
        <v>1.734602124501422E-2</v>
      </c>
      <c r="AH43" s="46">
        <f t="shared" ref="AH43:AI43" si="157">AH41/$B$8</f>
        <v>1.7608171426692541E-2</v>
      </c>
      <c r="AI43" s="46">
        <f t="shared" si="157"/>
        <v>1.7918698483983763E-2</v>
      </c>
      <c r="AJ43" s="46">
        <f t="shared" ref="AJ43:AK43" si="158">AJ41/$B$8</f>
        <v>1.8531554466853745E-2</v>
      </c>
      <c r="AK43" s="46">
        <f t="shared" si="158"/>
        <v>1.9000185457426773E-2</v>
      </c>
      <c r="AL43" s="46">
        <f t="shared" ref="AL43:AM43" si="159">AL41/$B$8</f>
        <v>1.9335074838663372E-2</v>
      </c>
      <c r="AM43" s="46">
        <f t="shared" si="159"/>
        <v>2.0001719245998369E-2</v>
      </c>
      <c r="AN43" s="46">
        <f t="shared" ref="AN43:AO43" si="160">AN41/$B$8</f>
        <v>1.6727636565571444E-2</v>
      </c>
      <c r="AO43" s="46">
        <f t="shared" si="160"/>
        <v>1.6555349102715233E-2</v>
      </c>
      <c r="AP43" s="46">
        <f t="shared" ref="AP43:AQ43" si="161">AP41/$B$8</f>
        <v>1.6716367127652076E-2</v>
      </c>
      <c r="AQ43" s="46">
        <f t="shared" si="161"/>
        <v>1.6873964980351593E-2</v>
      </c>
      <c r="AR43" s="46">
        <f t="shared" ref="AR43:AS43" si="162">AR41/$B$8</f>
        <v>1.691720340225453E-2</v>
      </c>
      <c r="AS43" s="46">
        <f t="shared" si="162"/>
        <v>1.7036855502623689E-2</v>
      </c>
      <c r="AT43" s="46">
        <f t="shared" ref="AT43:AU43" si="163">AT41/$B$8</f>
        <v>1.7044614639029763E-2</v>
      </c>
      <c r="AU43" s="46">
        <f t="shared" si="163"/>
        <v>1.6878459128475538E-2</v>
      </c>
      <c r="AV43" s="46">
        <f t="shared" ref="AV43:AW43" si="164">AV41/$B$8</f>
        <v>1.7094948460662292E-2</v>
      </c>
      <c r="AW43" s="46">
        <f t="shared" si="164"/>
        <v>1.7069237079430116E-2</v>
      </c>
      <c r="AX43" s="46">
        <f t="shared" ref="AX43:AY43" si="165">AX41/$B$8</f>
        <v>1.7369365789239869E-2</v>
      </c>
      <c r="AY43" s="46">
        <f t="shared" si="165"/>
        <v>1.7430497959675429E-2</v>
      </c>
      <c r="AZ43" s="46">
        <f t="shared" ref="AZ43:BA43" si="166">AZ41/$B$8</f>
        <v>1.7548076912227609E-2</v>
      </c>
      <c r="BA43" s="46">
        <f t="shared" si="166"/>
        <v>1.7566573504676736E-2</v>
      </c>
      <c r="BB43" s="46">
        <f t="shared" ref="BB43:BC43" si="167">BB41/$B$8</f>
        <v>1.7592308291597612E-2</v>
      </c>
      <c r="BC43" s="46">
        <f t="shared" si="167"/>
        <v>1.7517444360357501E-2</v>
      </c>
      <c r="BD43" s="46">
        <f t="shared" ref="BD43:BE43" si="168">BD41/$B$8</f>
        <v>1.7543003575847697E-2</v>
      </c>
      <c r="BE43" s="46">
        <f t="shared" si="168"/>
        <v>1.7530529566085508E-2</v>
      </c>
      <c r="BF43" s="46">
        <f t="shared" ref="BF43:BG43" si="169">BF41/$B$8</f>
        <v>1.7674486842985081E-2</v>
      </c>
      <c r="BG43" s="46">
        <f t="shared" si="169"/>
        <v>1.7688623034546561E-2</v>
      </c>
      <c r="BH43" s="46">
        <f t="shared" ref="BH43:BI43" si="170">BH41/$B$8</f>
        <v>1.7810456008493233E-2</v>
      </c>
      <c r="BI43" s="46">
        <f t="shared" si="170"/>
        <v>1.7585767981180309E-2</v>
      </c>
      <c r="BJ43" s="46">
        <f t="shared" ref="BJ43:BK43" si="171">BJ41/$B$8</f>
        <v>1.7568202692190654E-2</v>
      </c>
      <c r="BK43" s="46">
        <f t="shared" si="171"/>
        <v>1.7750439925264108E-2</v>
      </c>
      <c r="BL43" s="46">
        <f t="shared" ref="BL43:BM43" si="172">BL41/$B$8</f>
        <v>1.7647414361906148E-2</v>
      </c>
      <c r="BM43" s="46">
        <f t="shared" si="172"/>
        <v>1.7618090982488007E-2</v>
      </c>
      <c r="BN43" s="46">
        <f t="shared" ref="BN43:BO43" si="173">BN41/$B$8</f>
        <v>1.7717745222204428E-2</v>
      </c>
      <c r="BO43" s="46">
        <f t="shared" si="173"/>
        <v>1.7708868536819026E-2</v>
      </c>
      <c r="BP43" s="46">
        <f t="shared" ref="BP43" si="174">BP41/$B$8</f>
        <v>1.7788463814605214E-2</v>
      </c>
      <c r="BQ43" s="46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52">
        <v>40</v>
      </c>
      <c r="DQ43" s="53">
        <v>6.7400000000000002E-2</v>
      </c>
      <c r="DR43" s="53">
        <v>8.6800000000000002E-2</v>
      </c>
    </row>
    <row r="44" spans="2:122" x14ac:dyDescent="0.35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75">IF(L43&gt;VLOOKUP(L40,$DP$3:$DR$75,2,0),"Gatilho atingido","Gatilho não atingido")</f>
        <v>Gatilho não atingido</v>
      </c>
      <c r="M44" s="46" t="str">
        <f t="shared" si="175"/>
        <v>Gatilho não atingido</v>
      </c>
      <c r="N44" s="46" t="str">
        <f t="shared" si="175"/>
        <v>Gatilho não atingido</v>
      </c>
      <c r="O44" s="46" t="str">
        <f t="shared" si="175"/>
        <v>Gatilho não atingido</v>
      </c>
      <c r="P44" s="46" t="str">
        <f t="shared" si="175"/>
        <v>Gatilho não atingido</v>
      </c>
      <c r="Q44" s="46" t="str">
        <f t="shared" si="175"/>
        <v>Gatilho não atingido</v>
      </c>
      <c r="R44" s="46" t="str">
        <f t="shared" si="175"/>
        <v>Gatilho não atingido</v>
      </c>
      <c r="S44" s="46" t="str">
        <f t="shared" si="175"/>
        <v>Gatilho não atingido</v>
      </c>
      <c r="T44" s="46" t="str">
        <f t="shared" si="175"/>
        <v>Gatilho não atingido</v>
      </c>
      <c r="U44" s="46" t="str">
        <f t="shared" si="175"/>
        <v>Gatilho não atingido</v>
      </c>
      <c r="V44" s="46" t="str">
        <f t="shared" si="175"/>
        <v>Gatilho não atingido</v>
      </c>
      <c r="W44" s="46" t="str">
        <f t="shared" si="175"/>
        <v>Gatilho não atingido</v>
      </c>
      <c r="X44" s="46" t="str">
        <f t="shared" si="175"/>
        <v>Gatilho não atingido</v>
      </c>
      <c r="Y44" s="46" t="str">
        <f t="shared" si="175"/>
        <v>Gatilho não atingido</v>
      </c>
      <c r="Z44" s="46" t="str">
        <f t="shared" si="175"/>
        <v>Gatilho não atingido</v>
      </c>
      <c r="AA44" s="46" t="str">
        <f t="shared" si="175"/>
        <v>Gatilho não atingido</v>
      </c>
      <c r="AB44" s="46" t="str">
        <f t="shared" si="175"/>
        <v>Gatilho não atingido</v>
      </c>
      <c r="AC44" s="46" t="str">
        <f t="shared" si="175"/>
        <v>Gatilho não atingido</v>
      </c>
      <c r="AD44" s="46" t="str">
        <f t="shared" si="175"/>
        <v>Gatilho não atingido</v>
      </c>
      <c r="AE44" s="46" t="str">
        <f t="shared" si="175"/>
        <v>Gatilho não atingido</v>
      </c>
      <c r="AF44" s="46" t="str">
        <f t="shared" si="175"/>
        <v>Gatilho não atingido</v>
      </c>
      <c r="AG44" s="46" t="str">
        <f t="shared" si="175"/>
        <v>Gatilho não atingido</v>
      </c>
      <c r="AH44" s="46" t="str">
        <f t="shared" si="175"/>
        <v>Gatilho não atingido</v>
      </c>
      <c r="AI44" s="46" t="str">
        <f t="shared" si="175"/>
        <v>Gatilho não atingido</v>
      </c>
      <c r="AJ44" s="46" t="str">
        <f t="shared" si="175"/>
        <v>Gatilho não atingido</v>
      </c>
      <c r="AK44" s="46" t="str">
        <f t="shared" si="175"/>
        <v>Gatilho não atingido</v>
      </c>
      <c r="AL44" s="46" t="str">
        <f t="shared" si="175"/>
        <v>Gatilho não atingido</v>
      </c>
      <c r="AM44" s="46" t="str">
        <f t="shared" si="175"/>
        <v>Gatilho não atingido</v>
      </c>
      <c r="AN44" s="46" t="str">
        <f t="shared" si="175"/>
        <v>Gatilho não atingido</v>
      </c>
      <c r="AO44" s="46" t="str">
        <f t="shared" si="175"/>
        <v>Gatilho não atingido</v>
      </c>
      <c r="AP44" s="46" t="str">
        <f t="shared" si="175"/>
        <v>Gatilho não atingido</v>
      </c>
      <c r="AQ44" s="46" t="str">
        <f t="shared" si="175"/>
        <v>Gatilho não atingido</v>
      </c>
      <c r="AR44" s="46" t="str">
        <f t="shared" ref="AR44:BN44" si="176">IF(AR43&gt;VLOOKUP(AR40,$DP$3:$DR$75,2,0),"Gatilho atingido","Gatilho não atingido")</f>
        <v>Gatilho não atingido</v>
      </c>
      <c r="AS44" s="46" t="str">
        <f t="shared" si="176"/>
        <v>Gatilho não atingido</v>
      </c>
      <c r="AT44" s="46" t="str">
        <f t="shared" si="176"/>
        <v>Gatilho não atingido</v>
      </c>
      <c r="AU44" s="46" t="str">
        <f t="shared" si="176"/>
        <v>Gatilho não atingido</v>
      </c>
      <c r="AV44" s="46" t="str">
        <f t="shared" si="176"/>
        <v>Gatilho não atingido</v>
      </c>
      <c r="AW44" s="46" t="str">
        <f t="shared" si="176"/>
        <v>Gatilho não atingido</v>
      </c>
      <c r="AX44" s="46" t="str">
        <f t="shared" si="176"/>
        <v>Gatilho não atingido</v>
      </c>
      <c r="AY44" s="46" t="str">
        <f t="shared" si="176"/>
        <v>Gatilho não atingido</v>
      </c>
      <c r="AZ44" s="46" t="str">
        <f t="shared" si="176"/>
        <v>Gatilho não atingido</v>
      </c>
      <c r="BA44" s="46" t="str">
        <f t="shared" si="176"/>
        <v>Gatilho não atingido</v>
      </c>
      <c r="BB44" s="46" t="str">
        <f t="shared" si="176"/>
        <v>Gatilho não atingido</v>
      </c>
      <c r="BC44" s="46" t="str">
        <f t="shared" si="176"/>
        <v>Gatilho não atingido</v>
      </c>
      <c r="BD44" s="46" t="str">
        <f t="shared" si="176"/>
        <v>Gatilho não atingido</v>
      </c>
      <c r="BE44" s="46" t="str">
        <f t="shared" si="176"/>
        <v>Gatilho não atingido</v>
      </c>
      <c r="BF44" s="46" t="str">
        <f t="shared" si="176"/>
        <v>Gatilho não atingido</v>
      </c>
      <c r="BG44" s="46" t="str">
        <f t="shared" si="176"/>
        <v>Gatilho não atingido</v>
      </c>
      <c r="BH44" s="46" t="str">
        <f t="shared" si="176"/>
        <v>Gatilho não atingido</v>
      </c>
      <c r="BI44" s="46" t="str">
        <f t="shared" si="176"/>
        <v>Gatilho não atingido</v>
      </c>
      <c r="BJ44" s="46" t="str">
        <f t="shared" si="176"/>
        <v>Gatilho não atingido</v>
      </c>
      <c r="BK44" s="46" t="str">
        <f t="shared" si="176"/>
        <v>Gatilho não atingido</v>
      </c>
      <c r="BL44" s="46" t="str">
        <f t="shared" si="176"/>
        <v>Gatilho não atingido</v>
      </c>
      <c r="BM44" s="46" t="str">
        <f t="shared" si="176"/>
        <v>Gatilho não atingido</v>
      </c>
      <c r="BN44" s="46" t="str">
        <f t="shared" si="176"/>
        <v>Gatilho não atingido</v>
      </c>
      <c r="BO44" s="46" t="str">
        <f t="shared" ref="BO44:BP44" si="177">IF(BO43&gt;VLOOKUP(BO40,$DP$3:$DR$75,2,0),"Gatilho atingido","Gatilho não atingido")</f>
        <v>Gatilho não atingido</v>
      </c>
      <c r="BP44" s="46" t="str">
        <f t="shared" si="177"/>
        <v>Gatilho não atingido</v>
      </c>
      <c r="BQ44" s="46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52">
        <v>41</v>
      </c>
      <c r="DQ44" s="53">
        <v>6.7699999999999996E-2</v>
      </c>
      <c r="DR44" s="53">
        <v>8.7099999999999997E-2</v>
      </c>
    </row>
    <row r="45" spans="2:122" x14ac:dyDescent="0.35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78">IF(L43&gt;VLOOKUP(L40,$DP$3:$DR$75,3,0),"Gatilho atingido","Gatilho não atingido")</f>
        <v>Gatilho não atingido</v>
      </c>
      <c r="M45" s="46" t="str">
        <f t="shared" si="178"/>
        <v>Gatilho não atingido</v>
      </c>
      <c r="N45" s="46" t="str">
        <f t="shared" si="178"/>
        <v>Gatilho não atingido</v>
      </c>
      <c r="O45" s="46" t="str">
        <f t="shared" si="178"/>
        <v>Gatilho não atingido</v>
      </c>
      <c r="P45" s="46" t="str">
        <f t="shared" si="178"/>
        <v>Gatilho não atingido</v>
      </c>
      <c r="Q45" s="46" t="str">
        <f t="shared" si="178"/>
        <v>Gatilho não atingido</v>
      </c>
      <c r="R45" s="46" t="str">
        <f t="shared" si="178"/>
        <v>Gatilho não atingido</v>
      </c>
      <c r="S45" s="46" t="str">
        <f t="shared" si="178"/>
        <v>Gatilho não atingido</v>
      </c>
      <c r="T45" s="46" t="str">
        <f t="shared" si="178"/>
        <v>Gatilho não atingido</v>
      </c>
      <c r="U45" s="46" t="str">
        <f t="shared" si="178"/>
        <v>Gatilho não atingido</v>
      </c>
      <c r="V45" s="46" t="str">
        <f t="shared" si="178"/>
        <v>Gatilho não atingido</v>
      </c>
      <c r="W45" s="46" t="str">
        <f t="shared" si="178"/>
        <v>Gatilho não atingido</v>
      </c>
      <c r="X45" s="46" t="str">
        <f t="shared" si="178"/>
        <v>Gatilho não atingido</v>
      </c>
      <c r="Y45" s="46" t="str">
        <f t="shared" si="178"/>
        <v>Gatilho não atingido</v>
      </c>
      <c r="Z45" s="46" t="str">
        <f t="shared" si="178"/>
        <v>Gatilho não atingido</v>
      </c>
      <c r="AA45" s="46" t="str">
        <f t="shared" si="178"/>
        <v>Gatilho não atingido</v>
      </c>
      <c r="AB45" s="46" t="str">
        <f t="shared" si="178"/>
        <v>Gatilho não atingido</v>
      </c>
      <c r="AC45" s="46" t="str">
        <f t="shared" si="178"/>
        <v>Gatilho não atingido</v>
      </c>
      <c r="AD45" s="46" t="str">
        <f t="shared" si="178"/>
        <v>Gatilho não atingido</v>
      </c>
      <c r="AE45" s="46" t="str">
        <f t="shared" si="178"/>
        <v>Gatilho não atingido</v>
      </c>
      <c r="AF45" s="46" t="str">
        <f t="shared" si="178"/>
        <v>Gatilho não atingido</v>
      </c>
      <c r="AG45" s="46" t="str">
        <f t="shared" si="178"/>
        <v>Gatilho não atingido</v>
      </c>
      <c r="AH45" s="46" t="str">
        <f t="shared" si="178"/>
        <v>Gatilho não atingido</v>
      </c>
      <c r="AI45" s="46" t="str">
        <f t="shared" si="178"/>
        <v>Gatilho não atingido</v>
      </c>
      <c r="AJ45" s="46" t="str">
        <f t="shared" si="178"/>
        <v>Gatilho não atingido</v>
      </c>
      <c r="AK45" s="46" t="str">
        <f t="shared" si="178"/>
        <v>Gatilho não atingido</v>
      </c>
      <c r="AL45" s="46" t="str">
        <f t="shared" si="178"/>
        <v>Gatilho não atingido</v>
      </c>
      <c r="AM45" s="46" t="str">
        <f t="shared" si="178"/>
        <v>Gatilho não atingido</v>
      </c>
      <c r="AN45" s="46" t="str">
        <f t="shared" si="178"/>
        <v>Gatilho não atingido</v>
      </c>
      <c r="AO45" s="46" t="str">
        <f t="shared" si="178"/>
        <v>Gatilho não atingido</v>
      </c>
      <c r="AP45" s="46" t="str">
        <f t="shared" si="178"/>
        <v>Gatilho não atingido</v>
      </c>
      <c r="AQ45" s="46" t="str">
        <f t="shared" si="178"/>
        <v>Gatilho não atingido</v>
      </c>
      <c r="AR45" s="46" t="str">
        <f t="shared" ref="AR45:BN45" si="179">IF(AR43&gt;VLOOKUP(AR40,$DP$3:$DR$75,3,0),"Gatilho atingido","Gatilho não atingido")</f>
        <v>Gatilho não atingido</v>
      </c>
      <c r="AS45" s="46" t="str">
        <f t="shared" si="179"/>
        <v>Gatilho não atingido</v>
      </c>
      <c r="AT45" s="46" t="str">
        <f t="shared" si="179"/>
        <v>Gatilho não atingido</v>
      </c>
      <c r="AU45" s="46" t="str">
        <f t="shared" si="179"/>
        <v>Gatilho não atingido</v>
      </c>
      <c r="AV45" s="46" t="str">
        <f t="shared" si="179"/>
        <v>Gatilho não atingido</v>
      </c>
      <c r="AW45" s="46" t="str">
        <f t="shared" si="179"/>
        <v>Gatilho não atingido</v>
      </c>
      <c r="AX45" s="46" t="str">
        <f t="shared" si="179"/>
        <v>Gatilho não atingido</v>
      </c>
      <c r="AY45" s="46" t="str">
        <f t="shared" si="179"/>
        <v>Gatilho não atingido</v>
      </c>
      <c r="AZ45" s="46" t="str">
        <f t="shared" si="179"/>
        <v>Gatilho não atingido</v>
      </c>
      <c r="BA45" s="46" t="str">
        <f t="shared" si="179"/>
        <v>Gatilho não atingido</v>
      </c>
      <c r="BB45" s="46" t="str">
        <f t="shared" si="179"/>
        <v>Gatilho não atingido</v>
      </c>
      <c r="BC45" s="46" t="str">
        <f t="shared" si="179"/>
        <v>Gatilho não atingido</v>
      </c>
      <c r="BD45" s="46" t="str">
        <f t="shared" si="179"/>
        <v>Gatilho não atingido</v>
      </c>
      <c r="BE45" s="46" t="str">
        <f t="shared" si="179"/>
        <v>Gatilho não atingido</v>
      </c>
      <c r="BF45" s="46" t="str">
        <f t="shared" si="179"/>
        <v>Gatilho não atingido</v>
      </c>
      <c r="BG45" s="46" t="str">
        <f t="shared" si="179"/>
        <v>Gatilho não atingido</v>
      </c>
      <c r="BH45" s="46" t="str">
        <f t="shared" si="179"/>
        <v>Gatilho não atingido</v>
      </c>
      <c r="BI45" s="46" t="str">
        <f t="shared" si="179"/>
        <v>Gatilho não atingido</v>
      </c>
      <c r="BJ45" s="46" t="str">
        <f t="shared" si="179"/>
        <v>Gatilho não atingido</v>
      </c>
      <c r="BK45" s="46" t="str">
        <f t="shared" si="179"/>
        <v>Gatilho não atingido</v>
      </c>
      <c r="BL45" s="46" t="str">
        <f t="shared" si="179"/>
        <v>Gatilho não atingido</v>
      </c>
      <c r="BM45" s="46" t="str">
        <f t="shared" si="179"/>
        <v>Gatilho não atingido</v>
      </c>
      <c r="BN45" s="46" t="str">
        <f t="shared" si="179"/>
        <v>Gatilho não atingido</v>
      </c>
      <c r="BO45" s="46" t="str">
        <f t="shared" ref="BO45:BP45" si="180">IF(BO43&gt;VLOOKUP(BO40,$DP$3:$DR$75,3,0),"Gatilho atingido","Gatilho não atingido")</f>
        <v>Gatilho não atingido</v>
      </c>
      <c r="BP45" s="46" t="str">
        <f t="shared" si="180"/>
        <v>Gatilho não atingido</v>
      </c>
      <c r="BQ45" s="46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52">
        <v>42</v>
      </c>
      <c r="DQ45" s="53">
        <v>6.7900000000000002E-2</v>
      </c>
      <c r="DR45" s="53">
        <v>8.7400000000000005E-2</v>
      </c>
    </row>
    <row r="46" spans="2:122" x14ac:dyDescent="0.35">
      <c r="B46" s="42"/>
      <c r="C46" s="77"/>
      <c r="D46" s="42"/>
      <c r="E46" s="43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52">
        <v>43</v>
      </c>
      <c r="DQ46" s="53">
        <v>6.8099999999999994E-2</v>
      </c>
      <c r="DR46" s="53">
        <v>8.77E-2</v>
      </c>
    </row>
    <row r="47" spans="2:122" x14ac:dyDescent="0.35">
      <c r="F47" s="13"/>
      <c r="G47" s="104" t="s">
        <v>116</v>
      </c>
      <c r="H47" s="104"/>
      <c r="I47" s="104"/>
      <c r="J47" s="104"/>
      <c r="K47" s="104"/>
      <c r="L47" s="104"/>
      <c r="M47" s="104"/>
      <c r="N47" s="104"/>
      <c r="O47" s="104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71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52">
        <v>44</v>
      </c>
      <c r="DQ47" s="53">
        <v>6.83E-2</v>
      </c>
      <c r="DR47" s="53">
        <v>8.7900000000000006E-2</v>
      </c>
    </row>
    <row r="48" spans="2:122" x14ac:dyDescent="0.35">
      <c r="F48" s="37" t="s">
        <v>126</v>
      </c>
      <c r="G48" s="38">
        <v>43770</v>
      </c>
      <c r="H48" s="38">
        <f t="shared" ref="H48:O48" si="181">EDATE(G48,1)</f>
        <v>43800</v>
      </c>
      <c r="I48" s="38">
        <f t="shared" si="181"/>
        <v>43831</v>
      </c>
      <c r="J48" s="38">
        <f t="shared" si="181"/>
        <v>43862</v>
      </c>
      <c r="K48" s="38">
        <f t="shared" si="181"/>
        <v>43891</v>
      </c>
      <c r="L48" s="38">
        <f t="shared" si="181"/>
        <v>43922</v>
      </c>
      <c r="M48" s="38">
        <f t="shared" si="181"/>
        <v>43952</v>
      </c>
      <c r="N48" s="38">
        <f t="shared" si="181"/>
        <v>43983</v>
      </c>
      <c r="O48" s="38">
        <f t="shared" si="181"/>
        <v>44013</v>
      </c>
      <c r="P48" s="38">
        <f t="shared" ref="P48:U48" si="182">EDATE(O48,1)</f>
        <v>44044</v>
      </c>
      <c r="Q48" s="38">
        <f t="shared" si="182"/>
        <v>44075</v>
      </c>
      <c r="R48" s="38">
        <f t="shared" si="182"/>
        <v>44105</v>
      </c>
      <c r="S48" s="38">
        <f t="shared" si="182"/>
        <v>44136</v>
      </c>
      <c r="T48" s="38">
        <f t="shared" si="182"/>
        <v>44166</v>
      </c>
      <c r="U48" s="38">
        <f t="shared" si="182"/>
        <v>44197</v>
      </c>
      <c r="V48" s="38">
        <f t="shared" ref="V48:BP48" si="183">EDATE(U48,1)</f>
        <v>44228</v>
      </c>
      <c r="W48" s="38">
        <f t="shared" si="183"/>
        <v>44256</v>
      </c>
      <c r="X48" s="38">
        <f t="shared" si="183"/>
        <v>44287</v>
      </c>
      <c r="Y48" s="38">
        <f t="shared" si="183"/>
        <v>44317</v>
      </c>
      <c r="Z48" s="38">
        <f t="shared" si="183"/>
        <v>44348</v>
      </c>
      <c r="AA48" s="38">
        <f t="shared" si="183"/>
        <v>44378</v>
      </c>
      <c r="AB48" s="38">
        <f t="shared" si="183"/>
        <v>44409</v>
      </c>
      <c r="AC48" s="38">
        <f t="shared" si="183"/>
        <v>44440</v>
      </c>
      <c r="AD48" s="38">
        <f t="shared" si="183"/>
        <v>44470</v>
      </c>
      <c r="AE48" s="38">
        <f t="shared" si="183"/>
        <v>44501</v>
      </c>
      <c r="AF48" s="38">
        <f t="shared" si="183"/>
        <v>44531</v>
      </c>
      <c r="AG48" s="38">
        <f t="shared" si="183"/>
        <v>44562</v>
      </c>
      <c r="AH48" s="38">
        <f t="shared" si="183"/>
        <v>44593</v>
      </c>
      <c r="AI48" s="38">
        <f t="shared" si="183"/>
        <v>44621</v>
      </c>
      <c r="AJ48" s="38">
        <f t="shared" si="183"/>
        <v>44652</v>
      </c>
      <c r="AK48" s="38">
        <f t="shared" si="183"/>
        <v>44682</v>
      </c>
      <c r="AL48" s="38">
        <f t="shared" si="183"/>
        <v>44713</v>
      </c>
      <c r="AM48" s="38">
        <f t="shared" si="183"/>
        <v>44743</v>
      </c>
      <c r="AN48" s="38">
        <f t="shared" si="183"/>
        <v>44774</v>
      </c>
      <c r="AO48" s="38">
        <f t="shared" si="183"/>
        <v>44805</v>
      </c>
      <c r="AP48" s="38">
        <f t="shared" si="183"/>
        <v>44835</v>
      </c>
      <c r="AQ48" s="38">
        <f t="shared" si="183"/>
        <v>44866</v>
      </c>
      <c r="AR48" s="38">
        <f t="shared" si="183"/>
        <v>44896</v>
      </c>
      <c r="AS48" s="38">
        <f t="shared" si="183"/>
        <v>44927</v>
      </c>
      <c r="AT48" s="38">
        <f t="shared" si="183"/>
        <v>44958</v>
      </c>
      <c r="AU48" s="38">
        <f t="shared" si="183"/>
        <v>44986</v>
      </c>
      <c r="AV48" s="38">
        <f t="shared" si="183"/>
        <v>45017</v>
      </c>
      <c r="AW48" s="38">
        <f t="shared" si="183"/>
        <v>45047</v>
      </c>
      <c r="AX48" s="38">
        <f t="shared" si="183"/>
        <v>45078</v>
      </c>
      <c r="AY48" s="38">
        <f t="shared" si="183"/>
        <v>45108</v>
      </c>
      <c r="AZ48" s="38">
        <f t="shared" si="183"/>
        <v>45139</v>
      </c>
      <c r="BA48" s="38">
        <f t="shared" si="183"/>
        <v>45170</v>
      </c>
      <c r="BB48" s="38">
        <f t="shared" si="183"/>
        <v>45200</v>
      </c>
      <c r="BC48" s="38">
        <f t="shared" si="183"/>
        <v>45231</v>
      </c>
      <c r="BD48" s="38">
        <f t="shared" si="183"/>
        <v>45261</v>
      </c>
      <c r="BE48" s="38">
        <f t="shared" si="183"/>
        <v>45292</v>
      </c>
      <c r="BF48" s="38">
        <f t="shared" si="183"/>
        <v>45323</v>
      </c>
      <c r="BG48" s="38">
        <f t="shared" si="183"/>
        <v>45352</v>
      </c>
      <c r="BH48" s="38">
        <f t="shared" si="183"/>
        <v>45383</v>
      </c>
      <c r="BI48" s="38">
        <f t="shared" si="183"/>
        <v>45413</v>
      </c>
      <c r="BJ48" s="38">
        <f t="shared" si="183"/>
        <v>45444</v>
      </c>
      <c r="BK48" s="38">
        <f t="shared" si="183"/>
        <v>45474</v>
      </c>
      <c r="BL48" s="38">
        <f t="shared" si="183"/>
        <v>45505</v>
      </c>
      <c r="BM48" s="38">
        <f t="shared" si="183"/>
        <v>45536</v>
      </c>
      <c r="BN48" s="38">
        <f t="shared" si="183"/>
        <v>45566</v>
      </c>
      <c r="BO48" s="38">
        <f t="shared" si="183"/>
        <v>45597</v>
      </c>
      <c r="BP48" s="38">
        <f t="shared" si="183"/>
        <v>45627</v>
      </c>
      <c r="BQ48" s="43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52">
        <v>45</v>
      </c>
      <c r="DQ48" s="53">
        <v>6.8500000000000005E-2</v>
      </c>
      <c r="DR48" s="53">
        <v>8.8200000000000001E-2</v>
      </c>
    </row>
    <row r="49" spans="2:122" x14ac:dyDescent="0.35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84">L49+1</f>
        <v>1</v>
      </c>
      <c r="N49" s="49">
        <f t="shared" si="184"/>
        <v>2</v>
      </c>
      <c r="O49" s="49">
        <f t="shared" si="184"/>
        <v>3</v>
      </c>
      <c r="P49" s="49">
        <f t="shared" ref="P49:U49" si="185">O49+1</f>
        <v>4</v>
      </c>
      <c r="Q49" s="49">
        <f t="shared" si="185"/>
        <v>5</v>
      </c>
      <c r="R49" s="49">
        <f t="shared" si="185"/>
        <v>6</v>
      </c>
      <c r="S49" s="49">
        <f t="shared" si="185"/>
        <v>7</v>
      </c>
      <c r="T49" s="49">
        <f t="shared" si="185"/>
        <v>8</v>
      </c>
      <c r="U49" s="49">
        <f t="shared" si="185"/>
        <v>9</v>
      </c>
      <c r="V49" s="49">
        <f t="shared" ref="V49:BP49" si="186">U49+1</f>
        <v>10</v>
      </c>
      <c r="W49" s="49">
        <f t="shared" si="186"/>
        <v>11</v>
      </c>
      <c r="X49" s="49">
        <f t="shared" si="186"/>
        <v>12</v>
      </c>
      <c r="Y49" s="49">
        <f t="shared" si="186"/>
        <v>13</v>
      </c>
      <c r="Z49" s="49">
        <f t="shared" si="186"/>
        <v>14</v>
      </c>
      <c r="AA49" s="49">
        <f t="shared" si="186"/>
        <v>15</v>
      </c>
      <c r="AB49" s="49">
        <f t="shared" si="186"/>
        <v>16</v>
      </c>
      <c r="AC49" s="49">
        <f t="shared" si="186"/>
        <v>17</v>
      </c>
      <c r="AD49" s="49">
        <f t="shared" si="186"/>
        <v>18</v>
      </c>
      <c r="AE49" s="49">
        <f t="shared" si="186"/>
        <v>19</v>
      </c>
      <c r="AF49" s="49">
        <f t="shared" si="186"/>
        <v>20</v>
      </c>
      <c r="AG49" s="49">
        <f t="shared" si="186"/>
        <v>21</v>
      </c>
      <c r="AH49" s="49">
        <f t="shared" si="186"/>
        <v>22</v>
      </c>
      <c r="AI49" s="49">
        <f t="shared" si="186"/>
        <v>23</v>
      </c>
      <c r="AJ49" s="49">
        <f t="shared" si="186"/>
        <v>24</v>
      </c>
      <c r="AK49" s="49">
        <f t="shared" si="186"/>
        <v>25</v>
      </c>
      <c r="AL49" s="49">
        <f t="shared" si="186"/>
        <v>26</v>
      </c>
      <c r="AM49" s="49">
        <f t="shared" si="186"/>
        <v>27</v>
      </c>
      <c r="AN49" s="49">
        <f t="shared" si="186"/>
        <v>28</v>
      </c>
      <c r="AO49" s="49">
        <f t="shared" si="186"/>
        <v>29</v>
      </c>
      <c r="AP49" s="49">
        <f t="shared" si="186"/>
        <v>30</v>
      </c>
      <c r="AQ49" s="49">
        <f t="shared" si="186"/>
        <v>31</v>
      </c>
      <c r="AR49" s="49">
        <f t="shared" si="186"/>
        <v>32</v>
      </c>
      <c r="AS49" s="49">
        <f t="shared" si="186"/>
        <v>33</v>
      </c>
      <c r="AT49" s="49">
        <f t="shared" si="186"/>
        <v>34</v>
      </c>
      <c r="AU49" s="49">
        <f t="shared" si="186"/>
        <v>35</v>
      </c>
      <c r="AV49" s="49">
        <f t="shared" si="186"/>
        <v>36</v>
      </c>
      <c r="AW49" s="49">
        <f t="shared" si="186"/>
        <v>37</v>
      </c>
      <c r="AX49" s="49">
        <f t="shared" si="186"/>
        <v>38</v>
      </c>
      <c r="AY49" s="49">
        <f t="shared" si="186"/>
        <v>39</v>
      </c>
      <c r="AZ49" s="49">
        <f t="shared" si="186"/>
        <v>40</v>
      </c>
      <c r="BA49" s="49">
        <f t="shared" si="186"/>
        <v>41</v>
      </c>
      <c r="BB49" s="49">
        <f t="shared" si="186"/>
        <v>42</v>
      </c>
      <c r="BC49" s="49">
        <f t="shared" si="186"/>
        <v>43</v>
      </c>
      <c r="BD49" s="49">
        <f t="shared" si="186"/>
        <v>44</v>
      </c>
      <c r="BE49" s="49">
        <f t="shared" si="186"/>
        <v>45</v>
      </c>
      <c r="BF49" s="49">
        <f t="shared" si="186"/>
        <v>46</v>
      </c>
      <c r="BG49" s="49">
        <f t="shared" si="186"/>
        <v>47</v>
      </c>
      <c r="BH49" s="49">
        <f t="shared" si="186"/>
        <v>48</v>
      </c>
      <c r="BI49" s="49">
        <f t="shared" si="186"/>
        <v>49</v>
      </c>
      <c r="BJ49" s="49">
        <f t="shared" si="186"/>
        <v>50</v>
      </c>
      <c r="BK49" s="49">
        <f t="shared" si="186"/>
        <v>51</v>
      </c>
      <c r="BL49" s="49">
        <f t="shared" si="186"/>
        <v>52</v>
      </c>
      <c r="BM49" s="49">
        <f t="shared" si="186"/>
        <v>53</v>
      </c>
      <c r="BN49" s="49">
        <f t="shared" si="186"/>
        <v>54</v>
      </c>
      <c r="BO49" s="49">
        <f t="shared" si="186"/>
        <v>55</v>
      </c>
      <c r="BP49" s="49">
        <f t="shared" si="186"/>
        <v>56</v>
      </c>
      <c r="BQ49" s="73"/>
      <c r="DP49" s="52">
        <v>46</v>
      </c>
      <c r="DQ49" s="53">
        <v>6.8699999999999997E-2</v>
      </c>
      <c r="DR49" s="53">
        <v>8.8400000000000006E-2</v>
      </c>
    </row>
    <row r="50" spans="2:122" x14ac:dyDescent="0.35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v>1028821.985626</v>
      </c>
      <c r="BK50" s="20">
        <v>1039082.4761499995</v>
      </c>
      <c r="BL50" s="20">
        <v>1038858.8768939995</v>
      </c>
      <c r="BM50" s="20">
        <v>1036587.8565489997</v>
      </c>
      <c r="BN50" s="20">
        <v>1037458.3704959998</v>
      </c>
      <c r="BO50" s="20">
        <v>1034942.6626239999</v>
      </c>
      <c r="BP50" s="20">
        <f>SUM('Capa Final'!$H$37:$H$38)+SUM('Capa Final'!$H$46:$H$47)</f>
        <v>1031003.6997059997</v>
      </c>
      <c r="BQ50" s="20"/>
      <c r="DP50" s="52">
        <v>47</v>
      </c>
      <c r="DQ50" s="53">
        <v>6.88E-2</v>
      </c>
      <c r="DR50" s="53">
        <v>8.8599999999999998E-2</v>
      </c>
    </row>
    <row r="51" spans="2:122" x14ac:dyDescent="0.35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v>6246.0750289999996</v>
      </c>
      <c r="BK51" s="20">
        <v>9548.0662740000007</v>
      </c>
      <c r="BL51" s="20">
        <v>2464.6391979999999</v>
      </c>
      <c r="BM51" s="20">
        <v>1113.675835</v>
      </c>
      <c r="BN51" s="20">
        <v>3695.750063</v>
      </c>
      <c r="BO51" s="20">
        <v>866.10107299999993</v>
      </c>
      <c r="BP51" s="20">
        <f>'Capa Final'!$H$37+'Capa Final'!$H$46</f>
        <v>0</v>
      </c>
      <c r="BQ51" s="20"/>
      <c r="DP51" s="52">
        <v>48</v>
      </c>
      <c r="DQ51" s="53">
        <v>6.9000000000000006E-2</v>
      </c>
      <c r="DR51" s="53">
        <v>8.8800000000000004E-2</v>
      </c>
    </row>
    <row r="52" spans="2:122" x14ac:dyDescent="0.35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87">X50/$B$9</f>
        <v>1.0797297405294448E-2</v>
      </c>
      <c r="Y52" s="46">
        <f t="shared" si="187"/>
        <v>1.3099672787689599E-2</v>
      </c>
      <c r="Z52" s="46">
        <f t="shared" si="187"/>
        <v>1.5771537846292174E-2</v>
      </c>
      <c r="AA52" s="46">
        <f t="shared" si="187"/>
        <v>1.8826996479126078E-2</v>
      </c>
      <c r="AB52" s="46">
        <f t="shared" si="187"/>
        <v>2.0608314924580245E-2</v>
      </c>
      <c r="AC52" s="46">
        <f t="shared" si="187"/>
        <v>2.1624586834252935E-2</v>
      </c>
      <c r="AD52" s="46">
        <f t="shared" ref="AD52:AE52" si="188">AD50/$B$9</f>
        <v>2.3948625485955756E-2</v>
      </c>
      <c r="AE52" s="46">
        <f t="shared" si="188"/>
        <v>2.5210411850061305E-2</v>
      </c>
      <c r="AF52" s="46">
        <f t="shared" ref="AF52:AG52" si="189">AF50/$B$9</f>
        <v>2.7339182770744631E-2</v>
      </c>
      <c r="AG52" s="46">
        <f t="shared" si="189"/>
        <v>2.832885194980822E-2</v>
      </c>
      <c r="AH52" s="46">
        <f t="shared" ref="AH52:AI52" si="190">AH50/$B$9</f>
        <v>2.9410477944549249E-2</v>
      </c>
      <c r="AI52" s="46">
        <f t="shared" si="190"/>
        <v>2.9818434255467839E-2</v>
      </c>
      <c r="AJ52" s="46">
        <f t="shared" ref="AJ52:AK52" si="191">AJ50/$B$9</f>
        <v>2.9788750611880504E-2</v>
      </c>
      <c r="AK52" s="46">
        <f t="shared" si="191"/>
        <v>2.9456105314682846E-2</v>
      </c>
      <c r="AL52" s="46">
        <f t="shared" ref="AL52:AM52" si="192">AL50/$B$9</f>
        <v>2.9683522650237746E-2</v>
      </c>
      <c r="AM52" s="46">
        <f t="shared" si="192"/>
        <v>2.8773327212301109E-2</v>
      </c>
      <c r="AN52" s="46">
        <f t="shared" ref="AN52:AO52" si="193">AN50/$B$9</f>
        <v>2.7348389067019786E-2</v>
      </c>
      <c r="AO52" s="46">
        <f t="shared" si="193"/>
        <v>2.7228168871401476E-2</v>
      </c>
      <c r="AP52" s="46">
        <f t="shared" ref="AP52:AQ52" si="194">AP50/$B$9</f>
        <v>2.6942358327745927E-2</v>
      </c>
      <c r="AQ52" s="46">
        <f t="shared" si="194"/>
        <v>2.7444450255114376E-2</v>
      </c>
      <c r="AR52" s="46">
        <f t="shared" ref="AR52:AS52" si="195">AR50/$B$9</f>
        <v>2.7814074193999526E-2</v>
      </c>
      <c r="AS52" s="46">
        <f t="shared" si="195"/>
        <v>2.8620835735318147E-2</v>
      </c>
      <c r="AT52" s="46">
        <f t="shared" ref="AT52:AU52" si="196">AT50/$B$9</f>
        <v>2.8616030031917501E-2</v>
      </c>
      <c r="AU52" s="46">
        <f t="shared" si="196"/>
        <v>2.8076068511386169E-2</v>
      </c>
      <c r="AV52" s="46">
        <f t="shared" ref="AV52:AW52" si="197">AV50/$B$9</f>
        <v>2.816798026349927E-2</v>
      </c>
      <c r="AW52" s="46">
        <f t="shared" si="197"/>
        <v>2.8481003882135203E-2</v>
      </c>
      <c r="AX52" s="46">
        <f t="shared" ref="AX52:AY52" si="198">AX50/$B$9</f>
        <v>2.8488644450332598E-2</v>
      </c>
      <c r="AY52" s="46">
        <f t="shared" si="198"/>
        <v>2.8523642110393464E-2</v>
      </c>
      <c r="AZ52" s="46">
        <f t="shared" ref="AZ52:BA52" si="199">AZ50/$B$9</f>
        <v>2.8980789254180146E-2</v>
      </c>
      <c r="BA52" s="46">
        <f t="shared" si="199"/>
        <v>2.9215449519803292E-2</v>
      </c>
      <c r="BB52" s="46">
        <f t="shared" ref="BB52:BC52" si="200">BB50/$B$9</f>
        <v>2.9062157288895822E-2</v>
      </c>
      <c r="BC52" s="46">
        <f t="shared" si="200"/>
        <v>2.9178344918173511E-2</v>
      </c>
      <c r="BD52" s="46">
        <f t="shared" ref="BD52:BE52" si="201">BD50/$B$9</f>
        <v>2.9251168594796081E-2</v>
      </c>
      <c r="BE52" s="46">
        <f t="shared" si="201"/>
        <v>2.9208625272894799E-2</v>
      </c>
      <c r="BF52" s="46">
        <f t="shared" ref="BF52:BG52" si="202">BF50/$B$9</f>
        <v>2.9351915956858914E-2</v>
      </c>
      <c r="BG52" s="46">
        <f t="shared" si="202"/>
        <v>2.9357896091307827E-2</v>
      </c>
      <c r="BH52" s="46">
        <f t="shared" ref="BH52:BI52" si="203">BH50/$B$9</f>
        <v>2.8975165247089325E-2</v>
      </c>
      <c r="BI52" s="46">
        <f t="shared" si="203"/>
        <v>2.8939610653478665E-2</v>
      </c>
      <c r="BJ52" s="46">
        <f t="shared" ref="BJ52:BK52" si="204">BJ50/$B$9</f>
        <v>2.9027197986125668E-2</v>
      </c>
      <c r="BK52" s="46">
        <f t="shared" si="204"/>
        <v>2.9316687610216156E-2</v>
      </c>
      <c r="BL52" s="46">
        <f t="shared" ref="BL52:BM52" si="205">BL50/$B$9</f>
        <v>2.9310378977659562E-2</v>
      </c>
      <c r="BM52" s="46">
        <f t="shared" si="205"/>
        <v>2.9246304377674493E-2</v>
      </c>
      <c r="BN52" s="46">
        <f t="shared" ref="BN52:BO52" si="206">BN50/$B$9</f>
        <v>2.9270865070430179E-2</v>
      </c>
      <c r="BO52" s="46">
        <f t="shared" si="206"/>
        <v>2.919988685311364E-2</v>
      </c>
      <c r="BP52" s="46">
        <f t="shared" ref="BP52" si="207">BP50/$B$9</f>
        <v>2.9088752897892776E-2</v>
      </c>
      <c r="BQ52" s="46"/>
      <c r="DP52" s="52">
        <v>49</v>
      </c>
      <c r="DQ52" s="53">
        <v>6.9099999999999995E-2</v>
      </c>
      <c r="DR52" s="53">
        <v>8.8900000000000007E-2</v>
      </c>
    </row>
    <row r="53" spans="2:122" x14ac:dyDescent="0.35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208">IF(M52&gt;VLOOKUP(M49,$DP$3:$DR$75,2,0),"Gatilho atingido","Gatilho não atingido")</f>
        <v>Gatilho não atingido</v>
      </c>
      <c r="N53" s="46" t="str">
        <f t="shared" si="208"/>
        <v>Gatilho não atingido</v>
      </c>
      <c r="O53" s="46" t="str">
        <f t="shared" si="208"/>
        <v>Gatilho não atingido</v>
      </c>
      <c r="P53" s="46" t="str">
        <f t="shared" si="208"/>
        <v>Gatilho não atingido</v>
      </c>
      <c r="Q53" s="46" t="str">
        <f t="shared" si="208"/>
        <v>Gatilho não atingido</v>
      </c>
      <c r="R53" s="46" t="str">
        <f t="shared" si="208"/>
        <v>Gatilho não atingido</v>
      </c>
      <c r="S53" s="46" t="str">
        <f t="shared" si="208"/>
        <v>Gatilho não atingido</v>
      </c>
      <c r="T53" s="46" t="str">
        <f t="shared" si="208"/>
        <v>Gatilho não atingido</v>
      </c>
      <c r="U53" s="46" t="str">
        <f t="shared" si="208"/>
        <v>Gatilho não atingido</v>
      </c>
      <c r="V53" s="46" t="str">
        <f t="shared" si="208"/>
        <v>Gatilho não atingido</v>
      </c>
      <c r="W53" s="46" t="str">
        <f t="shared" si="208"/>
        <v>Gatilho não atingido</v>
      </c>
      <c r="X53" s="46" t="str">
        <f t="shared" si="208"/>
        <v>Gatilho não atingido</v>
      </c>
      <c r="Y53" s="46" t="str">
        <f t="shared" si="208"/>
        <v>Gatilho não atingido</v>
      </c>
      <c r="Z53" s="46" t="str">
        <f t="shared" si="208"/>
        <v>Gatilho não atingido</v>
      </c>
      <c r="AA53" s="46" t="str">
        <f t="shared" si="208"/>
        <v>Gatilho não atingido</v>
      </c>
      <c r="AB53" s="46" t="str">
        <f t="shared" si="208"/>
        <v>Gatilho não atingido</v>
      </c>
      <c r="AC53" s="46" t="str">
        <f t="shared" si="208"/>
        <v>Gatilho não atingido</v>
      </c>
      <c r="AD53" s="46" t="str">
        <f t="shared" si="208"/>
        <v>Gatilho não atingido</v>
      </c>
      <c r="AE53" s="46" t="str">
        <f t="shared" si="208"/>
        <v>Gatilho não atingido</v>
      </c>
      <c r="AF53" s="46" t="str">
        <f t="shared" si="208"/>
        <v>Gatilho não atingido</v>
      </c>
      <c r="AG53" s="46" t="str">
        <f t="shared" si="208"/>
        <v>Gatilho não atingido</v>
      </c>
      <c r="AH53" s="46" t="str">
        <f t="shared" si="208"/>
        <v>Gatilho não atingido</v>
      </c>
      <c r="AI53" s="46" t="str">
        <f t="shared" si="208"/>
        <v>Gatilho não atingido</v>
      </c>
      <c r="AJ53" s="46" t="str">
        <f t="shared" si="208"/>
        <v>Gatilho não atingido</v>
      </c>
      <c r="AK53" s="46" t="str">
        <f t="shared" si="208"/>
        <v>Gatilho não atingido</v>
      </c>
      <c r="AL53" s="46" t="str">
        <f t="shared" si="208"/>
        <v>Gatilho não atingido</v>
      </c>
      <c r="AM53" s="46" t="str">
        <f t="shared" si="208"/>
        <v>Gatilho não atingido</v>
      </c>
      <c r="AN53" s="46" t="str">
        <f t="shared" si="208"/>
        <v>Gatilho não atingido</v>
      </c>
      <c r="AO53" s="46" t="str">
        <f t="shared" si="208"/>
        <v>Gatilho não atingido</v>
      </c>
      <c r="AP53" s="46" t="str">
        <f t="shared" si="208"/>
        <v>Gatilho não atingido</v>
      </c>
      <c r="AQ53" s="46" t="str">
        <f t="shared" si="208"/>
        <v>Gatilho não atingido</v>
      </c>
      <c r="AR53" s="46" t="str">
        <f t="shared" si="208"/>
        <v>Gatilho não atingido</v>
      </c>
      <c r="AS53" s="46" t="str">
        <f t="shared" ref="AS53:BN53" si="209">IF(AS52&gt;VLOOKUP(AS49,$DP$3:$DR$75,2,0),"Gatilho atingido","Gatilho não atingido")</f>
        <v>Gatilho não atingido</v>
      </c>
      <c r="AT53" s="46" t="str">
        <f t="shared" si="209"/>
        <v>Gatilho não atingido</v>
      </c>
      <c r="AU53" s="46" t="str">
        <f t="shared" si="209"/>
        <v>Gatilho não atingido</v>
      </c>
      <c r="AV53" s="46" t="str">
        <f t="shared" si="209"/>
        <v>Gatilho não atingido</v>
      </c>
      <c r="AW53" s="46" t="str">
        <f t="shared" si="209"/>
        <v>Gatilho não atingido</v>
      </c>
      <c r="AX53" s="46" t="str">
        <f t="shared" si="209"/>
        <v>Gatilho não atingido</v>
      </c>
      <c r="AY53" s="46" t="str">
        <f t="shared" si="209"/>
        <v>Gatilho não atingido</v>
      </c>
      <c r="AZ53" s="46" t="str">
        <f t="shared" si="209"/>
        <v>Gatilho não atingido</v>
      </c>
      <c r="BA53" s="46" t="str">
        <f t="shared" si="209"/>
        <v>Gatilho não atingido</v>
      </c>
      <c r="BB53" s="46" t="str">
        <f t="shared" si="209"/>
        <v>Gatilho não atingido</v>
      </c>
      <c r="BC53" s="46" t="str">
        <f t="shared" si="209"/>
        <v>Gatilho não atingido</v>
      </c>
      <c r="BD53" s="46" t="str">
        <f t="shared" si="209"/>
        <v>Gatilho não atingido</v>
      </c>
      <c r="BE53" s="46" t="str">
        <f t="shared" si="209"/>
        <v>Gatilho não atingido</v>
      </c>
      <c r="BF53" s="46" t="str">
        <f t="shared" si="209"/>
        <v>Gatilho não atingido</v>
      </c>
      <c r="BG53" s="46" t="str">
        <f t="shared" si="209"/>
        <v>Gatilho não atingido</v>
      </c>
      <c r="BH53" s="46" t="str">
        <f t="shared" si="209"/>
        <v>Gatilho não atingido</v>
      </c>
      <c r="BI53" s="46" t="str">
        <f t="shared" si="209"/>
        <v>Gatilho não atingido</v>
      </c>
      <c r="BJ53" s="46" t="str">
        <f t="shared" si="209"/>
        <v>Gatilho não atingido</v>
      </c>
      <c r="BK53" s="46" t="str">
        <f t="shared" si="209"/>
        <v>Gatilho não atingido</v>
      </c>
      <c r="BL53" s="46" t="str">
        <f t="shared" si="209"/>
        <v>Gatilho não atingido</v>
      </c>
      <c r="BM53" s="46" t="str">
        <f t="shared" si="209"/>
        <v>Gatilho não atingido</v>
      </c>
      <c r="BN53" s="46" t="str">
        <f t="shared" si="209"/>
        <v>Gatilho não atingido</v>
      </c>
      <c r="BO53" s="46" t="str">
        <f t="shared" ref="BO53:BP53" si="210">IF(BO52&gt;VLOOKUP(BO49,$DP$3:$DR$75,2,0),"Gatilho atingido","Gatilho não atingido")</f>
        <v>Gatilho não atingido</v>
      </c>
      <c r="BP53" s="46" t="str">
        <f t="shared" si="210"/>
        <v>Gatilho não atingido</v>
      </c>
      <c r="BQ53" s="46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52">
        <v>50</v>
      </c>
      <c r="DQ53" s="53">
        <v>6.9199999999999998E-2</v>
      </c>
      <c r="DR53" s="53">
        <v>8.9099999999999999E-2</v>
      </c>
    </row>
    <row r="54" spans="2:122" x14ac:dyDescent="0.35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211">IF(M52&gt;VLOOKUP(M49,$DP$3:$DR$75,3,0),"Gatilho atingido","Gatilho não atingido")</f>
        <v>Gatilho não atingido</v>
      </c>
      <c r="N54" s="46" t="str">
        <f t="shared" si="211"/>
        <v>Gatilho não atingido</v>
      </c>
      <c r="O54" s="46" t="str">
        <f t="shared" si="211"/>
        <v>Gatilho não atingido</v>
      </c>
      <c r="P54" s="46" t="str">
        <f t="shared" si="211"/>
        <v>Gatilho não atingido</v>
      </c>
      <c r="Q54" s="46" t="str">
        <f t="shared" si="211"/>
        <v>Gatilho não atingido</v>
      </c>
      <c r="R54" s="46" t="str">
        <f t="shared" si="211"/>
        <v>Gatilho não atingido</v>
      </c>
      <c r="S54" s="46" t="str">
        <f t="shared" si="211"/>
        <v>Gatilho não atingido</v>
      </c>
      <c r="T54" s="46" t="str">
        <f t="shared" si="211"/>
        <v>Gatilho não atingido</v>
      </c>
      <c r="U54" s="46" t="str">
        <f t="shared" si="211"/>
        <v>Gatilho não atingido</v>
      </c>
      <c r="V54" s="46" t="str">
        <f t="shared" si="211"/>
        <v>Gatilho não atingido</v>
      </c>
      <c r="W54" s="46" t="str">
        <f t="shared" si="211"/>
        <v>Gatilho não atingido</v>
      </c>
      <c r="X54" s="46" t="str">
        <f t="shared" si="211"/>
        <v>Gatilho não atingido</v>
      </c>
      <c r="Y54" s="46" t="str">
        <f t="shared" si="211"/>
        <v>Gatilho não atingido</v>
      </c>
      <c r="Z54" s="46" t="str">
        <f t="shared" si="211"/>
        <v>Gatilho não atingido</v>
      </c>
      <c r="AA54" s="46" t="str">
        <f t="shared" si="211"/>
        <v>Gatilho não atingido</v>
      </c>
      <c r="AB54" s="46" t="str">
        <f t="shared" si="211"/>
        <v>Gatilho não atingido</v>
      </c>
      <c r="AC54" s="46" t="str">
        <f t="shared" si="211"/>
        <v>Gatilho não atingido</v>
      </c>
      <c r="AD54" s="46" t="str">
        <f t="shared" si="211"/>
        <v>Gatilho não atingido</v>
      </c>
      <c r="AE54" s="46" t="str">
        <f t="shared" si="211"/>
        <v>Gatilho não atingido</v>
      </c>
      <c r="AF54" s="46" t="str">
        <f t="shared" si="211"/>
        <v>Gatilho não atingido</v>
      </c>
      <c r="AG54" s="46" t="str">
        <f t="shared" si="211"/>
        <v>Gatilho não atingido</v>
      </c>
      <c r="AH54" s="46" t="str">
        <f t="shared" si="211"/>
        <v>Gatilho não atingido</v>
      </c>
      <c r="AI54" s="46" t="str">
        <f t="shared" si="211"/>
        <v>Gatilho não atingido</v>
      </c>
      <c r="AJ54" s="46" t="str">
        <f t="shared" si="211"/>
        <v>Gatilho não atingido</v>
      </c>
      <c r="AK54" s="46" t="str">
        <f t="shared" si="211"/>
        <v>Gatilho não atingido</v>
      </c>
      <c r="AL54" s="46" t="str">
        <f t="shared" si="211"/>
        <v>Gatilho não atingido</v>
      </c>
      <c r="AM54" s="46" t="str">
        <f t="shared" si="211"/>
        <v>Gatilho não atingido</v>
      </c>
      <c r="AN54" s="46" t="str">
        <f t="shared" si="211"/>
        <v>Gatilho não atingido</v>
      </c>
      <c r="AO54" s="46" t="str">
        <f t="shared" si="211"/>
        <v>Gatilho não atingido</v>
      </c>
      <c r="AP54" s="46" t="str">
        <f t="shared" si="211"/>
        <v>Gatilho não atingido</v>
      </c>
      <c r="AQ54" s="46" t="str">
        <f t="shared" si="211"/>
        <v>Gatilho não atingido</v>
      </c>
      <c r="AR54" s="46" t="str">
        <f t="shared" si="211"/>
        <v>Gatilho não atingido</v>
      </c>
      <c r="AS54" s="46" t="str">
        <f t="shared" ref="AS54:BN54" si="212">IF(AS52&gt;VLOOKUP(AS49,$DP$3:$DR$75,3,0),"Gatilho atingido","Gatilho não atingido")</f>
        <v>Gatilho não atingido</v>
      </c>
      <c r="AT54" s="46" t="str">
        <f t="shared" si="212"/>
        <v>Gatilho não atingido</v>
      </c>
      <c r="AU54" s="46" t="str">
        <f t="shared" si="212"/>
        <v>Gatilho não atingido</v>
      </c>
      <c r="AV54" s="46" t="str">
        <f t="shared" si="212"/>
        <v>Gatilho não atingido</v>
      </c>
      <c r="AW54" s="46" t="str">
        <f t="shared" si="212"/>
        <v>Gatilho não atingido</v>
      </c>
      <c r="AX54" s="46" t="str">
        <f t="shared" si="212"/>
        <v>Gatilho não atingido</v>
      </c>
      <c r="AY54" s="46" t="str">
        <f t="shared" si="212"/>
        <v>Gatilho não atingido</v>
      </c>
      <c r="AZ54" s="46" t="str">
        <f t="shared" si="212"/>
        <v>Gatilho não atingido</v>
      </c>
      <c r="BA54" s="46" t="str">
        <f t="shared" si="212"/>
        <v>Gatilho não atingido</v>
      </c>
      <c r="BB54" s="46" t="str">
        <f t="shared" si="212"/>
        <v>Gatilho não atingido</v>
      </c>
      <c r="BC54" s="46" t="str">
        <f t="shared" si="212"/>
        <v>Gatilho não atingido</v>
      </c>
      <c r="BD54" s="46" t="str">
        <f t="shared" si="212"/>
        <v>Gatilho não atingido</v>
      </c>
      <c r="BE54" s="46" t="str">
        <f t="shared" si="212"/>
        <v>Gatilho não atingido</v>
      </c>
      <c r="BF54" s="46" t="str">
        <f t="shared" si="212"/>
        <v>Gatilho não atingido</v>
      </c>
      <c r="BG54" s="46" t="str">
        <f t="shared" si="212"/>
        <v>Gatilho não atingido</v>
      </c>
      <c r="BH54" s="46" t="str">
        <f t="shared" si="212"/>
        <v>Gatilho não atingido</v>
      </c>
      <c r="BI54" s="46" t="str">
        <f t="shared" si="212"/>
        <v>Gatilho não atingido</v>
      </c>
      <c r="BJ54" s="46" t="str">
        <f t="shared" si="212"/>
        <v>Gatilho não atingido</v>
      </c>
      <c r="BK54" s="46" t="str">
        <f t="shared" si="212"/>
        <v>Gatilho não atingido</v>
      </c>
      <c r="BL54" s="46" t="str">
        <f t="shared" si="212"/>
        <v>Gatilho não atingido</v>
      </c>
      <c r="BM54" s="46" t="str">
        <f t="shared" si="212"/>
        <v>Gatilho não atingido</v>
      </c>
      <c r="BN54" s="46" t="str">
        <f t="shared" si="212"/>
        <v>Gatilho não atingido</v>
      </c>
      <c r="BO54" s="46" t="str">
        <f t="shared" ref="BO54:BP54" si="213">IF(BO52&gt;VLOOKUP(BO49,$DP$3:$DR$75,3,0),"Gatilho atingido","Gatilho não atingido")</f>
        <v>Gatilho não atingido</v>
      </c>
      <c r="BP54" s="46" t="str">
        <f t="shared" si="213"/>
        <v>Gatilho não atingido</v>
      </c>
      <c r="BQ54" s="46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52">
        <v>51</v>
      </c>
      <c r="DQ54" s="53">
        <v>6.9400000000000003E-2</v>
      </c>
      <c r="DR54" s="53">
        <v>8.9200000000000002E-2</v>
      </c>
    </row>
    <row r="55" spans="2:122" x14ac:dyDescent="0.35"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52">
        <v>52</v>
      </c>
      <c r="DQ55" s="53">
        <v>6.9500000000000006E-2</v>
      </c>
      <c r="DR55" s="53">
        <v>8.9399999999999993E-2</v>
      </c>
    </row>
    <row r="56" spans="2:122" x14ac:dyDescent="0.35">
      <c r="F56" s="13"/>
      <c r="G56" s="104" t="s">
        <v>116</v>
      </c>
      <c r="H56" s="104"/>
      <c r="I56" s="104"/>
      <c r="J56" s="104"/>
      <c r="K56" s="104"/>
      <c r="L56" s="104"/>
      <c r="M56" s="104"/>
      <c r="N56" s="104"/>
      <c r="O56" s="104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71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52">
        <v>53</v>
      </c>
      <c r="DQ56" s="53">
        <v>6.9500000000000006E-2</v>
      </c>
      <c r="DR56" s="53">
        <v>8.9499999999999996E-2</v>
      </c>
    </row>
    <row r="57" spans="2:122" x14ac:dyDescent="0.35">
      <c r="F57" s="37" t="s">
        <v>127</v>
      </c>
      <c r="G57" s="38">
        <v>43770</v>
      </c>
      <c r="H57" s="38">
        <f t="shared" ref="H57:O57" si="214">EDATE(G57,1)</f>
        <v>43800</v>
      </c>
      <c r="I57" s="38">
        <f t="shared" si="214"/>
        <v>43831</v>
      </c>
      <c r="J57" s="38">
        <f t="shared" si="214"/>
        <v>43862</v>
      </c>
      <c r="K57" s="38">
        <f t="shared" si="214"/>
        <v>43891</v>
      </c>
      <c r="L57" s="38">
        <f t="shared" si="214"/>
        <v>43922</v>
      </c>
      <c r="M57" s="38">
        <f t="shared" si="214"/>
        <v>43952</v>
      </c>
      <c r="N57" s="38">
        <f t="shared" si="214"/>
        <v>43983</v>
      </c>
      <c r="O57" s="38">
        <f t="shared" si="214"/>
        <v>44013</v>
      </c>
      <c r="P57" s="38">
        <f t="shared" ref="P57:U57" si="215">EDATE(O57,1)</f>
        <v>44044</v>
      </c>
      <c r="Q57" s="38">
        <f t="shared" si="215"/>
        <v>44075</v>
      </c>
      <c r="R57" s="38">
        <f t="shared" si="215"/>
        <v>44105</v>
      </c>
      <c r="S57" s="38">
        <f t="shared" si="215"/>
        <v>44136</v>
      </c>
      <c r="T57" s="38">
        <f t="shared" si="215"/>
        <v>44166</v>
      </c>
      <c r="U57" s="38">
        <f t="shared" si="215"/>
        <v>44197</v>
      </c>
      <c r="V57" s="38">
        <f t="shared" ref="V57:BP57" si="216">EDATE(U57,1)</f>
        <v>44228</v>
      </c>
      <c r="W57" s="38">
        <f t="shared" si="216"/>
        <v>44256</v>
      </c>
      <c r="X57" s="38">
        <f t="shared" si="216"/>
        <v>44287</v>
      </c>
      <c r="Y57" s="38">
        <f t="shared" si="216"/>
        <v>44317</v>
      </c>
      <c r="Z57" s="38">
        <f t="shared" si="216"/>
        <v>44348</v>
      </c>
      <c r="AA57" s="38">
        <f t="shared" si="216"/>
        <v>44378</v>
      </c>
      <c r="AB57" s="38">
        <f t="shared" si="216"/>
        <v>44409</v>
      </c>
      <c r="AC57" s="38">
        <f t="shared" si="216"/>
        <v>44440</v>
      </c>
      <c r="AD57" s="38">
        <f t="shared" si="216"/>
        <v>44470</v>
      </c>
      <c r="AE57" s="38">
        <f t="shared" si="216"/>
        <v>44501</v>
      </c>
      <c r="AF57" s="38">
        <f t="shared" si="216"/>
        <v>44531</v>
      </c>
      <c r="AG57" s="38">
        <f t="shared" si="216"/>
        <v>44562</v>
      </c>
      <c r="AH57" s="38">
        <f t="shared" si="216"/>
        <v>44593</v>
      </c>
      <c r="AI57" s="38">
        <f t="shared" si="216"/>
        <v>44621</v>
      </c>
      <c r="AJ57" s="38">
        <f t="shared" si="216"/>
        <v>44652</v>
      </c>
      <c r="AK57" s="38">
        <f t="shared" si="216"/>
        <v>44682</v>
      </c>
      <c r="AL57" s="38">
        <f t="shared" si="216"/>
        <v>44713</v>
      </c>
      <c r="AM57" s="38">
        <f t="shared" si="216"/>
        <v>44743</v>
      </c>
      <c r="AN57" s="38">
        <f t="shared" si="216"/>
        <v>44774</v>
      </c>
      <c r="AO57" s="38">
        <f t="shared" si="216"/>
        <v>44805</v>
      </c>
      <c r="AP57" s="38">
        <f t="shared" si="216"/>
        <v>44835</v>
      </c>
      <c r="AQ57" s="38">
        <f t="shared" si="216"/>
        <v>44866</v>
      </c>
      <c r="AR57" s="38">
        <f t="shared" si="216"/>
        <v>44896</v>
      </c>
      <c r="AS57" s="38">
        <f t="shared" si="216"/>
        <v>44927</v>
      </c>
      <c r="AT57" s="38">
        <f t="shared" si="216"/>
        <v>44958</v>
      </c>
      <c r="AU57" s="38">
        <f t="shared" si="216"/>
        <v>44986</v>
      </c>
      <c r="AV57" s="38">
        <f t="shared" si="216"/>
        <v>45017</v>
      </c>
      <c r="AW57" s="38">
        <f t="shared" si="216"/>
        <v>45047</v>
      </c>
      <c r="AX57" s="38">
        <f t="shared" si="216"/>
        <v>45078</v>
      </c>
      <c r="AY57" s="38">
        <f t="shared" si="216"/>
        <v>45108</v>
      </c>
      <c r="AZ57" s="38">
        <f t="shared" si="216"/>
        <v>45139</v>
      </c>
      <c r="BA57" s="38">
        <f t="shared" si="216"/>
        <v>45170</v>
      </c>
      <c r="BB57" s="38">
        <f t="shared" si="216"/>
        <v>45200</v>
      </c>
      <c r="BC57" s="38">
        <f t="shared" si="216"/>
        <v>45231</v>
      </c>
      <c r="BD57" s="38">
        <f t="shared" si="216"/>
        <v>45261</v>
      </c>
      <c r="BE57" s="38">
        <f t="shared" si="216"/>
        <v>45292</v>
      </c>
      <c r="BF57" s="38">
        <f t="shared" si="216"/>
        <v>45323</v>
      </c>
      <c r="BG57" s="38">
        <f t="shared" si="216"/>
        <v>45352</v>
      </c>
      <c r="BH57" s="38">
        <f t="shared" si="216"/>
        <v>45383</v>
      </c>
      <c r="BI57" s="38">
        <f t="shared" si="216"/>
        <v>45413</v>
      </c>
      <c r="BJ57" s="38">
        <f t="shared" si="216"/>
        <v>45444</v>
      </c>
      <c r="BK57" s="38">
        <f t="shared" si="216"/>
        <v>45474</v>
      </c>
      <c r="BL57" s="38">
        <f t="shared" si="216"/>
        <v>45505</v>
      </c>
      <c r="BM57" s="38">
        <f t="shared" si="216"/>
        <v>45536</v>
      </c>
      <c r="BN57" s="38">
        <f t="shared" si="216"/>
        <v>45566</v>
      </c>
      <c r="BO57" s="38">
        <f t="shared" si="216"/>
        <v>45597</v>
      </c>
      <c r="BP57" s="38">
        <f t="shared" si="216"/>
        <v>45627</v>
      </c>
      <c r="BQ57" s="43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52">
        <v>54</v>
      </c>
      <c r="DQ57" s="53">
        <v>6.9599999999999995E-2</v>
      </c>
      <c r="DR57" s="53">
        <v>8.9599999999999999E-2</v>
      </c>
    </row>
    <row r="58" spans="2:122" x14ac:dyDescent="0.35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217">M58+1</f>
        <v>1</v>
      </c>
      <c r="O58" s="49">
        <f t="shared" si="217"/>
        <v>2</v>
      </c>
      <c r="P58" s="49">
        <f t="shared" ref="P58:U58" si="218">O58+1</f>
        <v>3</v>
      </c>
      <c r="Q58" s="49">
        <f t="shared" si="218"/>
        <v>4</v>
      </c>
      <c r="R58" s="49">
        <f t="shared" si="218"/>
        <v>5</v>
      </c>
      <c r="S58" s="49">
        <f t="shared" si="218"/>
        <v>6</v>
      </c>
      <c r="T58" s="49">
        <f t="shared" si="218"/>
        <v>7</v>
      </c>
      <c r="U58" s="49">
        <f t="shared" si="218"/>
        <v>8</v>
      </c>
      <c r="V58" s="49">
        <f t="shared" ref="V58:BP58" si="219">U58+1</f>
        <v>9</v>
      </c>
      <c r="W58" s="49">
        <f t="shared" si="219"/>
        <v>10</v>
      </c>
      <c r="X58" s="49">
        <f t="shared" si="219"/>
        <v>11</v>
      </c>
      <c r="Y58" s="49">
        <f t="shared" si="219"/>
        <v>12</v>
      </c>
      <c r="Z58" s="49">
        <f t="shared" si="219"/>
        <v>13</v>
      </c>
      <c r="AA58" s="49">
        <f t="shared" si="219"/>
        <v>14</v>
      </c>
      <c r="AB58" s="49">
        <f t="shared" si="219"/>
        <v>15</v>
      </c>
      <c r="AC58" s="49">
        <f t="shared" si="219"/>
        <v>16</v>
      </c>
      <c r="AD58" s="49">
        <f t="shared" si="219"/>
        <v>17</v>
      </c>
      <c r="AE58" s="49">
        <f t="shared" si="219"/>
        <v>18</v>
      </c>
      <c r="AF58" s="49">
        <f t="shared" si="219"/>
        <v>19</v>
      </c>
      <c r="AG58" s="49">
        <f t="shared" si="219"/>
        <v>20</v>
      </c>
      <c r="AH58" s="49">
        <f t="shared" si="219"/>
        <v>21</v>
      </c>
      <c r="AI58" s="49">
        <f t="shared" si="219"/>
        <v>22</v>
      </c>
      <c r="AJ58" s="49">
        <f t="shared" si="219"/>
        <v>23</v>
      </c>
      <c r="AK58" s="49">
        <f t="shared" si="219"/>
        <v>24</v>
      </c>
      <c r="AL58" s="49">
        <f t="shared" si="219"/>
        <v>25</v>
      </c>
      <c r="AM58" s="49">
        <f t="shared" si="219"/>
        <v>26</v>
      </c>
      <c r="AN58" s="49">
        <f t="shared" si="219"/>
        <v>27</v>
      </c>
      <c r="AO58" s="49">
        <f t="shared" si="219"/>
        <v>28</v>
      </c>
      <c r="AP58" s="49">
        <f t="shared" si="219"/>
        <v>29</v>
      </c>
      <c r="AQ58" s="49">
        <f t="shared" si="219"/>
        <v>30</v>
      </c>
      <c r="AR58" s="49">
        <f t="shared" si="219"/>
        <v>31</v>
      </c>
      <c r="AS58" s="49">
        <f t="shared" si="219"/>
        <v>32</v>
      </c>
      <c r="AT58" s="49">
        <f t="shared" si="219"/>
        <v>33</v>
      </c>
      <c r="AU58" s="49">
        <f t="shared" si="219"/>
        <v>34</v>
      </c>
      <c r="AV58" s="49">
        <f t="shared" si="219"/>
        <v>35</v>
      </c>
      <c r="AW58" s="49">
        <f t="shared" si="219"/>
        <v>36</v>
      </c>
      <c r="AX58" s="49">
        <f t="shared" si="219"/>
        <v>37</v>
      </c>
      <c r="AY58" s="49">
        <f t="shared" si="219"/>
        <v>38</v>
      </c>
      <c r="AZ58" s="49">
        <f t="shared" si="219"/>
        <v>39</v>
      </c>
      <c r="BA58" s="49">
        <f t="shared" si="219"/>
        <v>40</v>
      </c>
      <c r="BB58" s="49">
        <f t="shared" si="219"/>
        <v>41</v>
      </c>
      <c r="BC58" s="49">
        <f t="shared" si="219"/>
        <v>42</v>
      </c>
      <c r="BD58" s="49">
        <f t="shared" si="219"/>
        <v>43</v>
      </c>
      <c r="BE58" s="49">
        <f t="shared" si="219"/>
        <v>44</v>
      </c>
      <c r="BF58" s="49">
        <f t="shared" si="219"/>
        <v>45</v>
      </c>
      <c r="BG58" s="49">
        <f t="shared" si="219"/>
        <v>46</v>
      </c>
      <c r="BH58" s="49">
        <f t="shared" si="219"/>
        <v>47</v>
      </c>
      <c r="BI58" s="49">
        <f t="shared" si="219"/>
        <v>48</v>
      </c>
      <c r="BJ58" s="49">
        <f t="shared" si="219"/>
        <v>49</v>
      </c>
      <c r="BK58" s="49">
        <f t="shared" si="219"/>
        <v>50</v>
      </c>
      <c r="BL58" s="49">
        <f t="shared" si="219"/>
        <v>51</v>
      </c>
      <c r="BM58" s="49">
        <f t="shared" si="219"/>
        <v>52</v>
      </c>
      <c r="BN58" s="49">
        <f t="shared" si="219"/>
        <v>53</v>
      </c>
      <c r="BO58" s="49">
        <f t="shared" si="219"/>
        <v>54</v>
      </c>
      <c r="BP58" s="49">
        <f t="shared" si="219"/>
        <v>55</v>
      </c>
      <c r="BQ58" s="73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52">
        <v>55</v>
      </c>
      <c r="DQ58" s="53">
        <v>6.9699999999999998E-2</v>
      </c>
      <c r="DR58" s="53">
        <v>8.9700000000000002E-2</v>
      </c>
    </row>
    <row r="59" spans="2:122" x14ac:dyDescent="0.35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v>3239551.7014239999</v>
      </c>
      <c r="BK59" s="20">
        <v>3261993.8289079992</v>
      </c>
      <c r="BL59" s="20">
        <v>3253395.4535119999</v>
      </c>
      <c r="BM59" s="20">
        <v>3264004.5291500008</v>
      </c>
      <c r="BN59" s="20">
        <v>3272927.0923499996</v>
      </c>
      <c r="BO59" s="20">
        <v>3299218.6507189991</v>
      </c>
      <c r="BP59" s="20">
        <f>SUM('Capa Final'!$I$37:$I$38)+SUM('Capa Final'!$I$46:$I$47)</f>
        <v>3313016.3461019993</v>
      </c>
      <c r="BQ59" s="20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52">
        <v>56</v>
      </c>
      <c r="DQ59" s="53">
        <v>6.9800000000000001E-2</v>
      </c>
      <c r="DR59" s="53">
        <v>8.9700000000000002E-2</v>
      </c>
    </row>
    <row r="60" spans="2:122" x14ac:dyDescent="0.35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v>6613.8788190000005</v>
      </c>
      <c r="BK60" s="20">
        <v>19598.198060000002</v>
      </c>
      <c r="BL60" s="20">
        <v>5014.3838260000002</v>
      </c>
      <c r="BM60" s="20">
        <v>21061.055574999998</v>
      </c>
      <c r="BN60" s="20">
        <v>20833.596605999999</v>
      </c>
      <c r="BO60" s="20">
        <v>37272.836900000009</v>
      </c>
      <c r="BP60" s="20">
        <f>'Capa Final'!$I$37+'Capa Final'!$I$46</f>
        <v>23544.706379999996</v>
      </c>
      <c r="BQ60" s="20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52">
        <v>57</v>
      </c>
      <c r="DQ60" s="53">
        <v>6.9800000000000001E-2</v>
      </c>
      <c r="DR60" s="53">
        <v>8.9800000000000005E-2</v>
      </c>
    </row>
    <row r="61" spans="2:122" x14ac:dyDescent="0.35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220">X59/$B$10</f>
        <v>1.3283058936760189E-2</v>
      </c>
      <c r="Y61" s="46">
        <f t="shared" si="220"/>
        <v>1.5779782404615396E-2</v>
      </c>
      <c r="Z61" s="46">
        <f t="shared" si="220"/>
        <v>1.688225653934913E-2</v>
      </c>
      <c r="AA61" s="46">
        <f t="shared" si="220"/>
        <v>1.8521223452221798E-2</v>
      </c>
      <c r="AB61" s="46">
        <f t="shared" si="220"/>
        <v>1.9572955857848975E-2</v>
      </c>
      <c r="AC61" s="46">
        <f t="shared" si="220"/>
        <v>2.0419938057670482E-2</v>
      </c>
      <c r="AD61" s="46">
        <f t="shared" ref="AD61:AE61" si="221">AD59/$B$10</f>
        <v>2.1666046157663321E-2</v>
      </c>
      <c r="AE61" s="46">
        <f t="shared" si="221"/>
        <v>2.2443924548085799E-2</v>
      </c>
      <c r="AF61" s="46">
        <f t="shared" ref="AF61:AG61" si="222">AF59/$B$10</f>
        <v>2.3441753855566076E-2</v>
      </c>
      <c r="AG61" s="46">
        <f t="shared" si="222"/>
        <v>2.391775989750029E-2</v>
      </c>
      <c r="AH61" s="46">
        <f t="shared" ref="AH61:AI61" si="223">AH59/$B$10</f>
        <v>2.4405843009451526E-2</v>
      </c>
      <c r="AI61" s="46">
        <f t="shared" si="223"/>
        <v>2.521354173091591E-2</v>
      </c>
      <c r="AJ61" s="46">
        <f t="shared" ref="AJ61:AK61" si="224">AJ59/$B$10</f>
        <v>2.5188338700193266E-2</v>
      </c>
      <c r="AK61" s="46">
        <f t="shared" si="224"/>
        <v>2.5294727105896139E-2</v>
      </c>
      <c r="AL61" s="46">
        <f t="shared" ref="AL61:AM61" si="225">AL59/$B$10</f>
        <v>2.5671998294754143E-2</v>
      </c>
      <c r="AM61" s="46">
        <f t="shared" si="225"/>
        <v>2.5948980940416859E-2</v>
      </c>
      <c r="AN61" s="46">
        <f t="shared" ref="AN61:AO61" si="226">AN59/$B$10</f>
        <v>2.5918298630755038E-2</v>
      </c>
      <c r="AO61" s="46">
        <f t="shared" si="226"/>
        <v>2.6209263976911805E-2</v>
      </c>
      <c r="AP61" s="46">
        <f t="shared" ref="AP61:AQ61" si="227">AP59/$B$10</f>
        <v>2.6216945222982773E-2</v>
      </c>
      <c r="AQ61" s="46">
        <f t="shared" si="227"/>
        <v>2.6329753394691284E-2</v>
      </c>
      <c r="AR61" s="46">
        <f t="shared" ref="AR61:AS61" si="228">AR59/$B$10</f>
        <v>2.6310059719311669E-2</v>
      </c>
      <c r="AS61" s="46">
        <f t="shared" si="228"/>
        <v>2.6543379251277758E-2</v>
      </c>
      <c r="AT61" s="46">
        <f t="shared" ref="AT61:AU61" si="229">AT59/$B$10</f>
        <v>2.6622492151685991E-2</v>
      </c>
      <c r="AU61" s="46">
        <f t="shared" si="229"/>
        <v>2.6322259590751695E-2</v>
      </c>
      <c r="AV61" s="46">
        <f t="shared" ref="AV61:AW61" si="230">AV59/$B$10</f>
        <v>2.6824708911112428E-2</v>
      </c>
      <c r="AW61" s="46">
        <f t="shared" si="230"/>
        <v>2.6803670614461199E-2</v>
      </c>
      <c r="AX61" s="46">
        <f t="shared" ref="AX61:AY61" si="231">AX59/$B$10</f>
        <v>2.6885451309663216E-2</v>
      </c>
      <c r="AY61" s="46">
        <f t="shared" si="231"/>
        <v>2.7027230176227247E-2</v>
      </c>
      <c r="AZ61" s="46">
        <f t="shared" ref="AZ61:BA61" si="232">AZ59/$B$10</f>
        <v>2.7215967502248244E-2</v>
      </c>
      <c r="BA61" s="46">
        <f t="shared" si="232"/>
        <v>2.7426975113907334E-2</v>
      </c>
      <c r="BB61" s="46">
        <f t="shared" ref="BB61:BC61" si="233">BB59/$B$10</f>
        <v>2.7683933017286472E-2</v>
      </c>
      <c r="BC61" s="46">
        <f t="shared" si="233"/>
        <v>2.7747956132829432E-2</v>
      </c>
      <c r="BD61" s="46">
        <f t="shared" ref="BD61:BE61" si="234">BD59/$B$10</f>
        <v>2.7753610192842542E-2</v>
      </c>
      <c r="BE61" s="46">
        <f t="shared" si="234"/>
        <v>2.8033446008798306E-2</v>
      </c>
      <c r="BF61" s="46">
        <f t="shared" ref="BF61:BG61" si="235">BF59/$B$10</f>
        <v>2.790756539804122E-2</v>
      </c>
      <c r="BG61" s="46">
        <f t="shared" si="235"/>
        <v>2.810472452684486E-2</v>
      </c>
      <c r="BH61" s="46">
        <f t="shared" ref="BH61:BI61" si="236">BH59/$B$10</f>
        <v>2.8168087511572452E-2</v>
      </c>
      <c r="BI61" s="46">
        <f t="shared" si="236"/>
        <v>2.8202953962962709E-2</v>
      </c>
      <c r="BJ61" s="46">
        <f t="shared" ref="BJ61:BK61" si="237">BJ59/$B$10</f>
        <v>2.8179819639779627E-2</v>
      </c>
      <c r="BK61" s="46">
        <f t="shared" si="237"/>
        <v>2.8375036497888129E-2</v>
      </c>
      <c r="BL61" s="46">
        <f t="shared" ref="BL61:BM61" si="238">BL59/$B$10</f>
        <v>2.8300241992294077E-2</v>
      </c>
      <c r="BM61" s="46">
        <f t="shared" si="238"/>
        <v>2.8392526933414857E-2</v>
      </c>
      <c r="BN61" s="46">
        <f t="shared" ref="BN61:BO61" si="239">BN59/$B$10</f>
        <v>2.8470141444580085E-2</v>
      </c>
      <c r="BO61" s="46">
        <f t="shared" si="239"/>
        <v>2.8698843265440505E-2</v>
      </c>
      <c r="BP61" s="46">
        <f t="shared" ref="BP61" si="240">BP59/$B$10</f>
        <v>2.8818864985472526E-2</v>
      </c>
      <c r="BQ61" s="46"/>
      <c r="DP61" s="52">
        <v>58</v>
      </c>
      <c r="DQ61" s="53">
        <v>6.9900000000000004E-2</v>
      </c>
      <c r="DR61" s="53">
        <v>8.9899999999999994E-2</v>
      </c>
    </row>
    <row r="62" spans="2:122" x14ac:dyDescent="0.35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41">IF(N61&gt;VLOOKUP(N58,$DP$3:$DR$75,2,0),"Gatilho atingido","Gatilho não atingido")</f>
        <v>Gatilho não atingido</v>
      </c>
      <c r="O62" s="46" t="str">
        <f t="shared" si="241"/>
        <v>Gatilho não atingido</v>
      </c>
      <c r="P62" s="46" t="str">
        <f t="shared" si="241"/>
        <v>Gatilho não atingido</v>
      </c>
      <c r="Q62" s="46" t="str">
        <f t="shared" si="241"/>
        <v>Gatilho não atingido</v>
      </c>
      <c r="R62" s="46" t="str">
        <f t="shared" si="241"/>
        <v>Gatilho não atingido</v>
      </c>
      <c r="S62" s="46" t="str">
        <f t="shared" si="241"/>
        <v>Gatilho não atingido</v>
      </c>
      <c r="T62" s="46" t="str">
        <f t="shared" si="241"/>
        <v>Gatilho não atingido</v>
      </c>
      <c r="U62" s="46" t="str">
        <f t="shared" si="241"/>
        <v>Gatilho não atingido</v>
      </c>
      <c r="V62" s="46" t="str">
        <f t="shared" si="241"/>
        <v>Gatilho não atingido</v>
      </c>
      <c r="W62" s="46" t="str">
        <f t="shared" si="241"/>
        <v>Gatilho não atingido</v>
      </c>
      <c r="X62" s="46" t="str">
        <f t="shared" si="241"/>
        <v>Gatilho não atingido</v>
      </c>
      <c r="Y62" s="46" t="str">
        <f t="shared" si="241"/>
        <v>Gatilho não atingido</v>
      </c>
      <c r="Z62" s="46" t="str">
        <f t="shared" si="241"/>
        <v>Gatilho não atingido</v>
      </c>
      <c r="AA62" s="46" t="str">
        <f t="shared" si="241"/>
        <v>Gatilho não atingido</v>
      </c>
      <c r="AB62" s="46" t="str">
        <f t="shared" si="241"/>
        <v>Gatilho não atingido</v>
      </c>
      <c r="AC62" s="46" t="str">
        <f t="shared" si="241"/>
        <v>Gatilho não atingido</v>
      </c>
      <c r="AD62" s="46" t="str">
        <f t="shared" si="241"/>
        <v>Gatilho não atingido</v>
      </c>
      <c r="AE62" s="46" t="str">
        <f t="shared" si="241"/>
        <v>Gatilho não atingido</v>
      </c>
      <c r="AF62" s="46" t="str">
        <f t="shared" si="241"/>
        <v>Gatilho não atingido</v>
      </c>
      <c r="AG62" s="46" t="str">
        <f t="shared" si="241"/>
        <v>Gatilho não atingido</v>
      </c>
      <c r="AH62" s="46" t="str">
        <f t="shared" si="241"/>
        <v>Gatilho não atingido</v>
      </c>
      <c r="AI62" s="46" t="str">
        <f t="shared" si="241"/>
        <v>Gatilho não atingido</v>
      </c>
      <c r="AJ62" s="46" t="str">
        <f t="shared" si="241"/>
        <v>Gatilho não atingido</v>
      </c>
      <c r="AK62" s="46" t="str">
        <f t="shared" si="241"/>
        <v>Gatilho não atingido</v>
      </c>
      <c r="AL62" s="46" t="str">
        <f t="shared" si="241"/>
        <v>Gatilho não atingido</v>
      </c>
      <c r="AM62" s="46" t="str">
        <f t="shared" si="241"/>
        <v>Gatilho não atingido</v>
      </c>
      <c r="AN62" s="46" t="str">
        <f t="shared" si="241"/>
        <v>Gatilho não atingido</v>
      </c>
      <c r="AO62" s="46" t="str">
        <f t="shared" si="241"/>
        <v>Gatilho não atingido</v>
      </c>
      <c r="AP62" s="46" t="str">
        <f t="shared" si="241"/>
        <v>Gatilho não atingido</v>
      </c>
      <c r="AQ62" s="46" t="str">
        <f t="shared" si="241"/>
        <v>Gatilho não atingido</v>
      </c>
      <c r="AR62" s="46" t="str">
        <f t="shared" si="241"/>
        <v>Gatilho não atingido</v>
      </c>
      <c r="AS62" s="46" t="str">
        <f t="shared" si="241"/>
        <v>Gatilho não atingido</v>
      </c>
      <c r="AT62" s="46" t="str">
        <f t="shared" ref="AT62:BN62" si="242">IF(AT61&gt;VLOOKUP(AT58,$DP$3:$DR$75,2,0),"Gatilho atingido","Gatilho não atingido")</f>
        <v>Gatilho não atingido</v>
      </c>
      <c r="AU62" s="46" t="str">
        <f t="shared" si="242"/>
        <v>Gatilho não atingido</v>
      </c>
      <c r="AV62" s="46" t="str">
        <f t="shared" si="242"/>
        <v>Gatilho não atingido</v>
      </c>
      <c r="AW62" s="46" t="str">
        <f t="shared" si="242"/>
        <v>Gatilho não atingido</v>
      </c>
      <c r="AX62" s="46" t="str">
        <f t="shared" si="242"/>
        <v>Gatilho não atingido</v>
      </c>
      <c r="AY62" s="46" t="str">
        <f t="shared" si="242"/>
        <v>Gatilho não atingido</v>
      </c>
      <c r="AZ62" s="46" t="str">
        <f t="shared" si="242"/>
        <v>Gatilho não atingido</v>
      </c>
      <c r="BA62" s="46" t="str">
        <f t="shared" si="242"/>
        <v>Gatilho não atingido</v>
      </c>
      <c r="BB62" s="46" t="str">
        <f t="shared" si="242"/>
        <v>Gatilho não atingido</v>
      </c>
      <c r="BC62" s="46" t="str">
        <f t="shared" si="242"/>
        <v>Gatilho não atingido</v>
      </c>
      <c r="BD62" s="46" t="str">
        <f t="shared" si="242"/>
        <v>Gatilho não atingido</v>
      </c>
      <c r="BE62" s="46" t="str">
        <f t="shared" si="242"/>
        <v>Gatilho não atingido</v>
      </c>
      <c r="BF62" s="46" t="str">
        <f t="shared" si="242"/>
        <v>Gatilho não atingido</v>
      </c>
      <c r="BG62" s="46" t="str">
        <f t="shared" si="242"/>
        <v>Gatilho não atingido</v>
      </c>
      <c r="BH62" s="46" t="str">
        <f t="shared" si="242"/>
        <v>Gatilho não atingido</v>
      </c>
      <c r="BI62" s="46" t="str">
        <f t="shared" si="242"/>
        <v>Gatilho não atingido</v>
      </c>
      <c r="BJ62" s="46" t="str">
        <f t="shared" si="242"/>
        <v>Gatilho não atingido</v>
      </c>
      <c r="BK62" s="46" t="str">
        <f t="shared" si="242"/>
        <v>Gatilho não atingido</v>
      </c>
      <c r="BL62" s="46" t="str">
        <f t="shared" si="242"/>
        <v>Gatilho não atingido</v>
      </c>
      <c r="BM62" s="46" t="str">
        <f t="shared" si="242"/>
        <v>Gatilho não atingido</v>
      </c>
      <c r="BN62" s="46" t="str">
        <f t="shared" si="242"/>
        <v>Gatilho não atingido</v>
      </c>
      <c r="BO62" s="46" t="str">
        <f t="shared" ref="BO62:BP62" si="243">IF(BO61&gt;VLOOKUP(BO58,$DP$3:$DR$75,2,0),"Gatilho atingido","Gatilho não atingido")</f>
        <v>Gatilho não atingido</v>
      </c>
      <c r="BP62" s="46" t="str">
        <f t="shared" si="243"/>
        <v>Gatilho não atingido</v>
      </c>
      <c r="BQ62" s="46"/>
      <c r="DP62" s="52">
        <v>59</v>
      </c>
      <c r="DQ62" s="53">
        <v>6.9900000000000004E-2</v>
      </c>
      <c r="DR62" s="53">
        <v>8.9899999999999994E-2</v>
      </c>
    </row>
    <row r="63" spans="2:122" x14ac:dyDescent="0.35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44">IF(N61&gt;VLOOKUP(N58,$DP$3:$DR$75,3,0),"Gatilho atingido","Gatilho não atingido")</f>
        <v>Gatilho não atingido</v>
      </c>
      <c r="O63" s="46" t="str">
        <f t="shared" si="244"/>
        <v>Gatilho não atingido</v>
      </c>
      <c r="P63" s="46" t="str">
        <f t="shared" si="244"/>
        <v>Gatilho não atingido</v>
      </c>
      <c r="Q63" s="46" t="str">
        <f t="shared" si="244"/>
        <v>Gatilho não atingido</v>
      </c>
      <c r="R63" s="46" t="str">
        <f t="shared" si="244"/>
        <v>Gatilho não atingido</v>
      </c>
      <c r="S63" s="46" t="str">
        <f t="shared" si="244"/>
        <v>Gatilho não atingido</v>
      </c>
      <c r="T63" s="46" t="str">
        <f t="shared" si="244"/>
        <v>Gatilho não atingido</v>
      </c>
      <c r="U63" s="46" t="str">
        <f t="shared" si="244"/>
        <v>Gatilho não atingido</v>
      </c>
      <c r="V63" s="46" t="str">
        <f t="shared" si="244"/>
        <v>Gatilho não atingido</v>
      </c>
      <c r="W63" s="46" t="str">
        <f t="shared" si="244"/>
        <v>Gatilho não atingido</v>
      </c>
      <c r="X63" s="46" t="str">
        <f t="shared" si="244"/>
        <v>Gatilho não atingido</v>
      </c>
      <c r="Y63" s="46" t="str">
        <f t="shared" si="244"/>
        <v>Gatilho não atingido</v>
      </c>
      <c r="Z63" s="46" t="str">
        <f t="shared" si="244"/>
        <v>Gatilho não atingido</v>
      </c>
      <c r="AA63" s="46" t="str">
        <f t="shared" si="244"/>
        <v>Gatilho não atingido</v>
      </c>
      <c r="AB63" s="46" t="str">
        <f t="shared" si="244"/>
        <v>Gatilho não atingido</v>
      </c>
      <c r="AC63" s="46" t="str">
        <f t="shared" si="244"/>
        <v>Gatilho não atingido</v>
      </c>
      <c r="AD63" s="46" t="str">
        <f t="shared" si="244"/>
        <v>Gatilho não atingido</v>
      </c>
      <c r="AE63" s="46" t="str">
        <f t="shared" si="244"/>
        <v>Gatilho não atingido</v>
      </c>
      <c r="AF63" s="46" t="str">
        <f t="shared" si="244"/>
        <v>Gatilho não atingido</v>
      </c>
      <c r="AG63" s="46" t="str">
        <f t="shared" si="244"/>
        <v>Gatilho não atingido</v>
      </c>
      <c r="AH63" s="46" t="str">
        <f t="shared" si="244"/>
        <v>Gatilho não atingido</v>
      </c>
      <c r="AI63" s="46" t="str">
        <f t="shared" si="244"/>
        <v>Gatilho não atingido</v>
      </c>
      <c r="AJ63" s="46" t="str">
        <f t="shared" si="244"/>
        <v>Gatilho não atingido</v>
      </c>
      <c r="AK63" s="46" t="str">
        <f t="shared" si="244"/>
        <v>Gatilho não atingido</v>
      </c>
      <c r="AL63" s="46" t="str">
        <f t="shared" si="244"/>
        <v>Gatilho não atingido</v>
      </c>
      <c r="AM63" s="46" t="str">
        <f t="shared" si="244"/>
        <v>Gatilho não atingido</v>
      </c>
      <c r="AN63" s="46" t="str">
        <f t="shared" si="244"/>
        <v>Gatilho não atingido</v>
      </c>
      <c r="AO63" s="46" t="str">
        <f t="shared" si="244"/>
        <v>Gatilho não atingido</v>
      </c>
      <c r="AP63" s="46" t="str">
        <f t="shared" si="244"/>
        <v>Gatilho não atingido</v>
      </c>
      <c r="AQ63" s="46" t="str">
        <f t="shared" si="244"/>
        <v>Gatilho não atingido</v>
      </c>
      <c r="AR63" s="46" t="str">
        <f t="shared" si="244"/>
        <v>Gatilho não atingido</v>
      </c>
      <c r="AS63" s="46" t="str">
        <f t="shared" si="244"/>
        <v>Gatilho não atingido</v>
      </c>
      <c r="AT63" s="46" t="str">
        <f t="shared" ref="AT63:BN63" si="245">IF(AT61&gt;VLOOKUP(AT58,$DP$3:$DR$75,3,0),"Gatilho atingido","Gatilho não atingido")</f>
        <v>Gatilho não atingido</v>
      </c>
      <c r="AU63" s="46" t="str">
        <f t="shared" si="245"/>
        <v>Gatilho não atingido</v>
      </c>
      <c r="AV63" s="46" t="str">
        <f t="shared" si="245"/>
        <v>Gatilho não atingido</v>
      </c>
      <c r="AW63" s="46" t="str">
        <f t="shared" si="245"/>
        <v>Gatilho não atingido</v>
      </c>
      <c r="AX63" s="46" t="str">
        <f t="shared" si="245"/>
        <v>Gatilho não atingido</v>
      </c>
      <c r="AY63" s="46" t="str">
        <f t="shared" si="245"/>
        <v>Gatilho não atingido</v>
      </c>
      <c r="AZ63" s="46" t="str">
        <f t="shared" si="245"/>
        <v>Gatilho não atingido</v>
      </c>
      <c r="BA63" s="46" t="str">
        <f t="shared" si="245"/>
        <v>Gatilho não atingido</v>
      </c>
      <c r="BB63" s="46" t="str">
        <f t="shared" si="245"/>
        <v>Gatilho não atingido</v>
      </c>
      <c r="BC63" s="46" t="str">
        <f t="shared" si="245"/>
        <v>Gatilho não atingido</v>
      </c>
      <c r="BD63" s="46" t="str">
        <f t="shared" si="245"/>
        <v>Gatilho não atingido</v>
      </c>
      <c r="BE63" s="46" t="str">
        <f t="shared" si="245"/>
        <v>Gatilho não atingido</v>
      </c>
      <c r="BF63" s="46" t="str">
        <f t="shared" si="245"/>
        <v>Gatilho não atingido</v>
      </c>
      <c r="BG63" s="46" t="str">
        <f t="shared" si="245"/>
        <v>Gatilho não atingido</v>
      </c>
      <c r="BH63" s="46" t="str">
        <f t="shared" si="245"/>
        <v>Gatilho não atingido</v>
      </c>
      <c r="BI63" s="46" t="str">
        <f t="shared" si="245"/>
        <v>Gatilho não atingido</v>
      </c>
      <c r="BJ63" s="46" t="str">
        <f t="shared" si="245"/>
        <v>Gatilho não atingido</v>
      </c>
      <c r="BK63" s="46" t="str">
        <f t="shared" si="245"/>
        <v>Gatilho não atingido</v>
      </c>
      <c r="BL63" s="46" t="str">
        <f t="shared" si="245"/>
        <v>Gatilho não atingido</v>
      </c>
      <c r="BM63" s="46" t="str">
        <f t="shared" si="245"/>
        <v>Gatilho não atingido</v>
      </c>
      <c r="BN63" s="46" t="str">
        <f t="shared" si="245"/>
        <v>Gatilho não atingido</v>
      </c>
      <c r="BO63" s="46" t="str">
        <f t="shared" ref="BO63:BP63" si="246">IF(BO61&gt;VLOOKUP(BO58,$DP$3:$DR$75,3,0),"Gatilho atingido","Gatilho não atingido")</f>
        <v>Gatilho não atingido</v>
      </c>
      <c r="BP63" s="46" t="str">
        <f t="shared" si="246"/>
        <v>Gatilho não atingido</v>
      </c>
      <c r="BQ63" s="46"/>
      <c r="DP63" s="52">
        <v>60</v>
      </c>
      <c r="DQ63" s="53">
        <v>6.9900000000000004E-2</v>
      </c>
      <c r="DR63" s="53">
        <v>0.09</v>
      </c>
    </row>
    <row r="64" spans="2:122" x14ac:dyDescent="0.35">
      <c r="DP64" s="52">
        <v>61</v>
      </c>
      <c r="DQ64" s="53">
        <v>7.0000000000000007E-2</v>
      </c>
      <c r="DR64" s="53">
        <v>0.09</v>
      </c>
    </row>
    <row r="65" spans="2:122" x14ac:dyDescent="0.35">
      <c r="F65" s="13"/>
      <c r="G65" s="104" t="s">
        <v>116</v>
      </c>
      <c r="H65" s="104"/>
      <c r="I65" s="104"/>
      <c r="J65" s="104"/>
      <c r="K65" s="104"/>
      <c r="L65" s="104"/>
      <c r="M65" s="104"/>
      <c r="N65" s="104"/>
      <c r="O65" s="104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71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52">
        <v>62</v>
      </c>
      <c r="DQ65" s="53">
        <v>7.0000000000000007E-2</v>
      </c>
      <c r="DR65" s="53">
        <v>0.09</v>
      </c>
    </row>
    <row r="66" spans="2:122" x14ac:dyDescent="0.35">
      <c r="F66" s="37" t="s">
        <v>128</v>
      </c>
      <c r="G66" s="38">
        <v>43770</v>
      </c>
      <c r="H66" s="38">
        <f t="shared" ref="H66:O66" si="247">EDATE(G66,1)</f>
        <v>43800</v>
      </c>
      <c r="I66" s="38">
        <f t="shared" si="247"/>
        <v>43831</v>
      </c>
      <c r="J66" s="38">
        <f t="shared" si="247"/>
        <v>43862</v>
      </c>
      <c r="K66" s="38">
        <f t="shared" si="247"/>
        <v>43891</v>
      </c>
      <c r="L66" s="38">
        <f t="shared" si="247"/>
        <v>43922</v>
      </c>
      <c r="M66" s="38">
        <f t="shared" si="247"/>
        <v>43952</v>
      </c>
      <c r="N66" s="38">
        <f t="shared" si="247"/>
        <v>43983</v>
      </c>
      <c r="O66" s="38">
        <f t="shared" si="247"/>
        <v>44013</v>
      </c>
      <c r="P66" s="38">
        <f t="shared" ref="P66:U66" si="248">EDATE(O66,1)</f>
        <v>44044</v>
      </c>
      <c r="Q66" s="38">
        <f t="shared" si="248"/>
        <v>44075</v>
      </c>
      <c r="R66" s="38">
        <f t="shared" si="248"/>
        <v>44105</v>
      </c>
      <c r="S66" s="38">
        <f t="shared" si="248"/>
        <v>44136</v>
      </c>
      <c r="T66" s="38">
        <f t="shared" si="248"/>
        <v>44166</v>
      </c>
      <c r="U66" s="38">
        <f t="shared" si="248"/>
        <v>44197</v>
      </c>
      <c r="V66" s="38">
        <f t="shared" ref="V66:BP66" si="249">EDATE(U66,1)</f>
        <v>44228</v>
      </c>
      <c r="W66" s="38">
        <f t="shared" si="249"/>
        <v>44256</v>
      </c>
      <c r="X66" s="38">
        <f t="shared" si="249"/>
        <v>44287</v>
      </c>
      <c r="Y66" s="38">
        <f t="shared" si="249"/>
        <v>44317</v>
      </c>
      <c r="Z66" s="38">
        <f t="shared" si="249"/>
        <v>44348</v>
      </c>
      <c r="AA66" s="38">
        <f t="shared" si="249"/>
        <v>44378</v>
      </c>
      <c r="AB66" s="38">
        <f t="shared" si="249"/>
        <v>44409</v>
      </c>
      <c r="AC66" s="38">
        <f t="shared" si="249"/>
        <v>44440</v>
      </c>
      <c r="AD66" s="38">
        <f t="shared" si="249"/>
        <v>44470</v>
      </c>
      <c r="AE66" s="38">
        <f t="shared" si="249"/>
        <v>44501</v>
      </c>
      <c r="AF66" s="38">
        <f t="shared" si="249"/>
        <v>44531</v>
      </c>
      <c r="AG66" s="38">
        <f t="shared" si="249"/>
        <v>44562</v>
      </c>
      <c r="AH66" s="38">
        <f t="shared" si="249"/>
        <v>44593</v>
      </c>
      <c r="AI66" s="38">
        <f t="shared" si="249"/>
        <v>44621</v>
      </c>
      <c r="AJ66" s="38">
        <f t="shared" si="249"/>
        <v>44652</v>
      </c>
      <c r="AK66" s="38">
        <f t="shared" si="249"/>
        <v>44682</v>
      </c>
      <c r="AL66" s="38">
        <f t="shared" si="249"/>
        <v>44713</v>
      </c>
      <c r="AM66" s="38">
        <f t="shared" si="249"/>
        <v>44743</v>
      </c>
      <c r="AN66" s="38">
        <f t="shared" si="249"/>
        <v>44774</v>
      </c>
      <c r="AO66" s="38">
        <f t="shared" si="249"/>
        <v>44805</v>
      </c>
      <c r="AP66" s="38">
        <f t="shared" si="249"/>
        <v>44835</v>
      </c>
      <c r="AQ66" s="38">
        <f t="shared" si="249"/>
        <v>44866</v>
      </c>
      <c r="AR66" s="38">
        <f t="shared" si="249"/>
        <v>44896</v>
      </c>
      <c r="AS66" s="38">
        <f t="shared" si="249"/>
        <v>44927</v>
      </c>
      <c r="AT66" s="38">
        <f t="shared" si="249"/>
        <v>44958</v>
      </c>
      <c r="AU66" s="38">
        <f t="shared" si="249"/>
        <v>44986</v>
      </c>
      <c r="AV66" s="38">
        <f t="shared" si="249"/>
        <v>45017</v>
      </c>
      <c r="AW66" s="38">
        <f t="shared" si="249"/>
        <v>45047</v>
      </c>
      <c r="AX66" s="38">
        <f t="shared" si="249"/>
        <v>45078</v>
      </c>
      <c r="AY66" s="38">
        <f t="shared" si="249"/>
        <v>45108</v>
      </c>
      <c r="AZ66" s="38">
        <f t="shared" si="249"/>
        <v>45139</v>
      </c>
      <c r="BA66" s="38">
        <f t="shared" si="249"/>
        <v>45170</v>
      </c>
      <c r="BB66" s="38">
        <f t="shared" si="249"/>
        <v>45200</v>
      </c>
      <c r="BC66" s="38">
        <f t="shared" si="249"/>
        <v>45231</v>
      </c>
      <c r="BD66" s="38">
        <f t="shared" si="249"/>
        <v>45261</v>
      </c>
      <c r="BE66" s="38">
        <f t="shared" si="249"/>
        <v>45292</v>
      </c>
      <c r="BF66" s="38">
        <f t="shared" si="249"/>
        <v>45323</v>
      </c>
      <c r="BG66" s="38">
        <f t="shared" si="249"/>
        <v>45352</v>
      </c>
      <c r="BH66" s="38">
        <f t="shared" si="249"/>
        <v>45383</v>
      </c>
      <c r="BI66" s="38">
        <f t="shared" si="249"/>
        <v>45413</v>
      </c>
      <c r="BJ66" s="38">
        <f t="shared" si="249"/>
        <v>45444</v>
      </c>
      <c r="BK66" s="38">
        <f t="shared" si="249"/>
        <v>45474</v>
      </c>
      <c r="BL66" s="38">
        <f t="shared" si="249"/>
        <v>45505</v>
      </c>
      <c r="BM66" s="38">
        <f t="shared" si="249"/>
        <v>45536</v>
      </c>
      <c r="BN66" s="38">
        <f t="shared" si="249"/>
        <v>45566</v>
      </c>
      <c r="BO66" s="38">
        <f t="shared" si="249"/>
        <v>45597</v>
      </c>
      <c r="BP66" s="38">
        <f t="shared" si="249"/>
        <v>45627</v>
      </c>
      <c r="BQ66" s="43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52">
        <v>63</v>
      </c>
      <c r="DQ66" s="53">
        <v>7.0000000000000007E-2</v>
      </c>
      <c r="DR66" s="53">
        <v>0.09</v>
      </c>
    </row>
    <row r="67" spans="2:122" x14ac:dyDescent="0.35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50">N67+1</f>
        <v>1</v>
      </c>
      <c r="P67" s="49">
        <f t="shared" ref="P67:U67" si="251">O67+1</f>
        <v>2</v>
      </c>
      <c r="Q67" s="49">
        <f t="shared" si="251"/>
        <v>3</v>
      </c>
      <c r="R67" s="49">
        <f t="shared" si="251"/>
        <v>4</v>
      </c>
      <c r="S67" s="49">
        <f t="shared" si="251"/>
        <v>5</v>
      </c>
      <c r="T67" s="49">
        <f t="shared" si="251"/>
        <v>6</v>
      </c>
      <c r="U67" s="49">
        <f t="shared" si="251"/>
        <v>7</v>
      </c>
      <c r="V67" s="49">
        <f t="shared" ref="V67:BP67" si="252">U67+1</f>
        <v>8</v>
      </c>
      <c r="W67" s="49">
        <f t="shared" si="252"/>
        <v>9</v>
      </c>
      <c r="X67" s="49">
        <f t="shared" si="252"/>
        <v>10</v>
      </c>
      <c r="Y67" s="49">
        <f t="shared" si="252"/>
        <v>11</v>
      </c>
      <c r="Z67" s="49">
        <f t="shared" si="252"/>
        <v>12</v>
      </c>
      <c r="AA67" s="49">
        <f t="shared" si="252"/>
        <v>13</v>
      </c>
      <c r="AB67" s="49">
        <f t="shared" si="252"/>
        <v>14</v>
      </c>
      <c r="AC67" s="49">
        <f t="shared" si="252"/>
        <v>15</v>
      </c>
      <c r="AD67" s="49">
        <f t="shared" si="252"/>
        <v>16</v>
      </c>
      <c r="AE67" s="49">
        <f t="shared" si="252"/>
        <v>17</v>
      </c>
      <c r="AF67" s="49">
        <f t="shared" si="252"/>
        <v>18</v>
      </c>
      <c r="AG67" s="49">
        <f t="shared" si="252"/>
        <v>19</v>
      </c>
      <c r="AH67" s="49">
        <f t="shared" si="252"/>
        <v>20</v>
      </c>
      <c r="AI67" s="49">
        <f t="shared" si="252"/>
        <v>21</v>
      </c>
      <c r="AJ67" s="49">
        <f t="shared" si="252"/>
        <v>22</v>
      </c>
      <c r="AK67" s="49">
        <f t="shared" si="252"/>
        <v>23</v>
      </c>
      <c r="AL67" s="49">
        <f t="shared" si="252"/>
        <v>24</v>
      </c>
      <c r="AM67" s="49">
        <f t="shared" si="252"/>
        <v>25</v>
      </c>
      <c r="AN67" s="49">
        <f t="shared" si="252"/>
        <v>26</v>
      </c>
      <c r="AO67" s="49">
        <f t="shared" si="252"/>
        <v>27</v>
      </c>
      <c r="AP67" s="49">
        <f t="shared" si="252"/>
        <v>28</v>
      </c>
      <c r="AQ67" s="49">
        <f t="shared" si="252"/>
        <v>29</v>
      </c>
      <c r="AR67" s="49">
        <f t="shared" si="252"/>
        <v>30</v>
      </c>
      <c r="AS67" s="49">
        <f t="shared" si="252"/>
        <v>31</v>
      </c>
      <c r="AT67" s="49">
        <f t="shared" si="252"/>
        <v>32</v>
      </c>
      <c r="AU67" s="49">
        <f t="shared" si="252"/>
        <v>33</v>
      </c>
      <c r="AV67" s="49">
        <f t="shared" si="252"/>
        <v>34</v>
      </c>
      <c r="AW67" s="49">
        <f t="shared" si="252"/>
        <v>35</v>
      </c>
      <c r="AX67" s="49">
        <f t="shared" si="252"/>
        <v>36</v>
      </c>
      <c r="AY67" s="49">
        <f t="shared" si="252"/>
        <v>37</v>
      </c>
      <c r="AZ67" s="49">
        <f t="shared" si="252"/>
        <v>38</v>
      </c>
      <c r="BA67" s="49">
        <f t="shared" si="252"/>
        <v>39</v>
      </c>
      <c r="BB67" s="49">
        <f t="shared" si="252"/>
        <v>40</v>
      </c>
      <c r="BC67" s="49">
        <f t="shared" si="252"/>
        <v>41</v>
      </c>
      <c r="BD67" s="49">
        <f t="shared" si="252"/>
        <v>42</v>
      </c>
      <c r="BE67" s="49">
        <f t="shared" si="252"/>
        <v>43</v>
      </c>
      <c r="BF67" s="49">
        <f t="shared" si="252"/>
        <v>44</v>
      </c>
      <c r="BG67" s="49">
        <f t="shared" si="252"/>
        <v>45</v>
      </c>
      <c r="BH67" s="49">
        <f t="shared" si="252"/>
        <v>46</v>
      </c>
      <c r="BI67" s="49">
        <f t="shared" si="252"/>
        <v>47</v>
      </c>
      <c r="BJ67" s="49">
        <f t="shared" si="252"/>
        <v>48</v>
      </c>
      <c r="BK67" s="49">
        <f t="shared" si="252"/>
        <v>49</v>
      </c>
      <c r="BL67" s="49">
        <f t="shared" si="252"/>
        <v>50</v>
      </c>
      <c r="BM67" s="49">
        <f t="shared" si="252"/>
        <v>51</v>
      </c>
      <c r="BN67" s="49">
        <f t="shared" si="252"/>
        <v>52</v>
      </c>
      <c r="BO67" s="49">
        <f t="shared" si="252"/>
        <v>53</v>
      </c>
      <c r="BP67" s="49">
        <f t="shared" si="252"/>
        <v>54</v>
      </c>
      <c r="BQ67" s="73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52">
        <v>64</v>
      </c>
      <c r="DQ67" s="53">
        <v>7.0000000000000007E-2</v>
      </c>
      <c r="DR67" s="53">
        <v>0.09</v>
      </c>
    </row>
    <row r="68" spans="2:122" x14ac:dyDescent="0.35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1281388.5848719999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v>2546581.488526999</v>
      </c>
      <c r="BK68" s="20">
        <v>2576092.0404159985</v>
      </c>
      <c r="BL68" s="20">
        <v>2578545.2637860002</v>
      </c>
      <c r="BM68" s="20">
        <v>2578919.899389999</v>
      </c>
      <c r="BN68" s="20">
        <v>2577540.0370939998</v>
      </c>
      <c r="BO68" s="20">
        <v>2584452.1642769994</v>
      </c>
      <c r="BP68" s="20">
        <f>SUM('Capa Final'!$J$37:$J$38)+SUM('Capa Final'!$J$46:$J$47)</f>
        <v>2590465.0883569992</v>
      </c>
      <c r="BQ68" s="20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52">
        <v>65</v>
      </c>
      <c r="DQ68" s="53">
        <v>7.0000000000000007E-2</v>
      </c>
      <c r="DR68" s="53">
        <v>0.09</v>
      </c>
    </row>
    <row r="69" spans="2:122" x14ac:dyDescent="0.35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21687.418578000001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v>21300.957637</v>
      </c>
      <c r="BK69" s="20">
        <v>45761.293604999999</v>
      </c>
      <c r="BL69" s="20">
        <v>26349.283076</v>
      </c>
      <c r="BM69" s="20">
        <v>23041.944618000001</v>
      </c>
      <c r="BN69" s="20">
        <v>19976.916015999999</v>
      </c>
      <c r="BO69" s="20">
        <v>36055.880459</v>
      </c>
      <c r="BP69" s="20">
        <f>'Capa Final'!$J$37+'Capa Final'!$J$46</f>
        <v>28578.674654000002</v>
      </c>
      <c r="BQ69" s="20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52">
        <v>66</v>
      </c>
      <c r="DQ69" s="53">
        <v>7.0000000000000007E-2</v>
      </c>
      <c r="DR69" s="53">
        <v>0.09</v>
      </c>
    </row>
    <row r="70" spans="2:122" x14ac:dyDescent="0.35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1.6551909681753098E-2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53">X68/$B$11</f>
        <v>1.2106343969443463E-2</v>
      </c>
      <c r="Y70" s="46">
        <f t="shared" si="253"/>
        <v>1.4221351996241112E-2</v>
      </c>
      <c r="Z70" s="46">
        <f t="shared" si="253"/>
        <v>1.5956690810638111E-2</v>
      </c>
      <c r="AA70" s="46">
        <f t="shared" si="253"/>
        <v>1.8533366241679301E-2</v>
      </c>
      <c r="AB70" s="46">
        <f t="shared" si="253"/>
        <v>1.9384718211309777E-2</v>
      </c>
      <c r="AC70" s="46">
        <f t="shared" si="253"/>
        <v>2.0506198408671523E-2</v>
      </c>
      <c r="AD70" s="46">
        <f t="shared" ref="AD70:AE70" si="254">AD68/$B$11</f>
        <v>2.2317099249799265E-2</v>
      </c>
      <c r="AE70" s="46">
        <f t="shared" si="254"/>
        <v>2.4979913205675448E-2</v>
      </c>
      <c r="AF70" s="46">
        <f t="shared" ref="AF70:AG70" si="255">AF68/$B$11</f>
        <v>2.6041804295250961E-2</v>
      </c>
      <c r="AG70" s="46">
        <f t="shared" si="255"/>
        <v>2.7176319003726621E-2</v>
      </c>
      <c r="AH70" s="46">
        <f t="shared" ref="AH70:AI70" si="256">AH68/$B$11</f>
        <v>2.7238234818218403E-2</v>
      </c>
      <c r="AI70" s="46">
        <f t="shared" si="256"/>
        <v>2.8018031755638762E-2</v>
      </c>
      <c r="AJ70" s="46">
        <f t="shared" ref="AJ70:AK70" si="257">AJ68/$B$11</f>
        <v>2.8366458280435252E-2</v>
      </c>
      <c r="AK70" s="46">
        <f t="shared" si="257"/>
        <v>2.8778359820004894E-2</v>
      </c>
      <c r="AL70" s="46">
        <f t="shared" ref="AL70:AM70" si="258">AL68/$B$11</f>
        <v>2.959299854667909E-2</v>
      </c>
      <c r="AM70" s="46">
        <f t="shared" si="258"/>
        <v>2.9847401882461797E-2</v>
      </c>
      <c r="AN70" s="46">
        <f t="shared" ref="AN70:AO70" si="259">AN68/$B$11</f>
        <v>2.905313180866545E-2</v>
      </c>
      <c r="AO70" s="46">
        <f t="shared" si="259"/>
        <v>2.9508385749600682E-2</v>
      </c>
      <c r="AP70" s="46">
        <f t="shared" ref="AP70:AQ70" si="260">AP68/$B$11</f>
        <v>2.9527127847105091E-2</v>
      </c>
      <c r="AQ70" s="46">
        <f t="shared" si="260"/>
        <v>2.9882196395997169E-2</v>
      </c>
      <c r="AR70" s="46">
        <f t="shared" ref="AR70:AS70" si="261">AR68/$B$11</f>
        <v>3.109455051285636E-2</v>
      </c>
      <c r="AS70" s="46">
        <f t="shared" si="261"/>
        <v>3.1753462195191935E-2</v>
      </c>
      <c r="AT70" s="46">
        <f t="shared" ref="AT70:AU70" si="262">AT68/$B$11</f>
        <v>3.1752495968417623E-2</v>
      </c>
      <c r="AU70" s="46">
        <f t="shared" si="262"/>
        <v>3.098665372678228E-2</v>
      </c>
      <c r="AV70" s="46">
        <f t="shared" ref="AV70:AW70" si="263">AV68/$B$11</f>
        <v>3.1988569309762301E-2</v>
      </c>
      <c r="AW70" s="46">
        <f t="shared" si="263"/>
        <v>3.1203340592037256E-2</v>
      </c>
      <c r="AX70" s="46">
        <f t="shared" ref="AX70:AY70" si="264">AX68/$B$11</f>
        <v>3.1215615525542112E-2</v>
      </c>
      <c r="AY70" s="46">
        <f t="shared" si="264"/>
        <v>3.1373274305945331E-2</v>
      </c>
      <c r="AZ70" s="46">
        <f t="shared" ref="AZ70:BA70" si="265">AZ68/$B$11</f>
        <v>3.1675037943869715E-2</v>
      </c>
      <c r="BA70" s="46">
        <f t="shared" si="265"/>
        <v>3.191150930837551E-2</v>
      </c>
      <c r="BB70" s="46">
        <f t="shared" ref="BB70:BC70" si="266">BB68/$B$11</f>
        <v>3.1980529747508611E-2</v>
      </c>
      <c r="BC70" s="46">
        <f t="shared" si="266"/>
        <v>3.2195116395655157E-2</v>
      </c>
      <c r="BD70" s="46">
        <f t="shared" ref="BD70:BE70" si="267">BD68/$B$11</f>
        <v>3.2222999274895969E-2</v>
      </c>
      <c r="BE70" s="46">
        <f t="shared" si="267"/>
        <v>3.224208866589607E-2</v>
      </c>
      <c r="BF70" s="46">
        <f t="shared" ref="BF70:BG70" si="268">BF68/$B$11</f>
        <v>3.2209283722687318E-2</v>
      </c>
      <c r="BG70" s="46">
        <f t="shared" si="268"/>
        <v>3.3116131941754751E-2</v>
      </c>
      <c r="BH70" s="46">
        <f t="shared" ref="BH70:BI70" si="269">BH68/$B$11</f>
        <v>3.2855499085039118E-2</v>
      </c>
      <c r="BI70" s="46">
        <f t="shared" si="269"/>
        <v>3.2913510289882007E-2</v>
      </c>
      <c r="BJ70" s="46">
        <f t="shared" ref="BJ70:BK70" si="270">BJ68/$B$11</f>
        <v>3.289461705290106E-2</v>
      </c>
      <c r="BK70" s="46">
        <f t="shared" si="270"/>
        <v>3.3275809764692077E-2</v>
      </c>
      <c r="BL70" s="46">
        <f t="shared" ref="BL70:BM70" si="271">BL68/$B$11</f>
        <v>3.3307498459385333E-2</v>
      </c>
      <c r="BM70" s="46">
        <f t="shared" si="271"/>
        <v>3.3312337689853096E-2</v>
      </c>
      <c r="BN70" s="46">
        <f t="shared" ref="BN70:BO70" si="272">BN68/$B$11</f>
        <v>3.3294513778850399E-2</v>
      </c>
      <c r="BO70" s="46">
        <f t="shared" si="272"/>
        <v>3.338379887643321E-2</v>
      </c>
      <c r="BP70" s="46">
        <f t="shared" ref="BP70" si="273">BP68/$B$11</f>
        <v>3.3461468817831463E-2</v>
      </c>
      <c r="BQ70" s="46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52">
        <v>67</v>
      </c>
      <c r="DQ70" s="53">
        <v>7.0000000000000007E-2</v>
      </c>
      <c r="DR70" s="53">
        <v>0.09</v>
      </c>
    </row>
    <row r="71" spans="2:122" x14ac:dyDescent="0.35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AT71" si="274">IF(O70&gt;VLOOKUP(O67,$DP$3:$DR$75,2,0),"Gatilho atingido","Gatilho não atingido")</f>
        <v>Gatilho não atingido</v>
      </c>
      <c r="P71" s="46" t="str">
        <f t="shared" si="274"/>
        <v>Gatilho não atingido</v>
      </c>
      <c r="Q71" s="46" t="str">
        <f t="shared" si="274"/>
        <v>Gatilho não atingido</v>
      </c>
      <c r="R71" s="46" t="str">
        <f t="shared" si="274"/>
        <v>Gatilho não atingido</v>
      </c>
      <c r="S71" s="46" t="str">
        <f t="shared" si="274"/>
        <v>Gatilho não atingido</v>
      </c>
      <c r="T71" s="46" t="str">
        <f t="shared" si="274"/>
        <v>Gatilho não atingido</v>
      </c>
      <c r="U71" s="46" t="str">
        <f t="shared" si="274"/>
        <v>Gatilho não atingido</v>
      </c>
      <c r="V71" s="46" t="str">
        <f t="shared" si="274"/>
        <v>Gatilho não atingido</v>
      </c>
      <c r="W71" s="46" t="str">
        <f t="shared" si="274"/>
        <v>Gatilho não atingido</v>
      </c>
      <c r="X71" s="46" t="str">
        <f t="shared" si="274"/>
        <v>Gatilho não atingido</v>
      </c>
      <c r="Y71" s="46" t="str">
        <f t="shared" si="274"/>
        <v>Gatilho não atingido</v>
      </c>
      <c r="Z71" s="46" t="str">
        <f t="shared" si="274"/>
        <v>Gatilho não atingido</v>
      </c>
      <c r="AA71" s="46" t="str">
        <f t="shared" si="274"/>
        <v>Gatilho não atingido</v>
      </c>
      <c r="AB71" s="46" t="str">
        <f t="shared" si="274"/>
        <v>Gatilho não atingido</v>
      </c>
      <c r="AC71" s="46" t="str">
        <f t="shared" si="274"/>
        <v>Gatilho não atingido</v>
      </c>
      <c r="AD71" s="46" t="str">
        <f t="shared" si="274"/>
        <v>Gatilho não atingido</v>
      </c>
      <c r="AE71" s="46" t="str">
        <f t="shared" si="274"/>
        <v>Gatilho não atingido</v>
      </c>
      <c r="AF71" s="46" t="str">
        <f t="shared" si="274"/>
        <v>Gatilho não atingido</v>
      </c>
      <c r="AG71" s="46" t="str">
        <f t="shared" si="274"/>
        <v>Gatilho não atingido</v>
      </c>
      <c r="AH71" s="46" t="str">
        <f t="shared" si="274"/>
        <v>Gatilho não atingido</v>
      </c>
      <c r="AI71" s="46" t="str">
        <f t="shared" si="274"/>
        <v>Gatilho não atingido</v>
      </c>
      <c r="AJ71" s="46" t="str">
        <f t="shared" si="274"/>
        <v>Gatilho não atingido</v>
      </c>
      <c r="AK71" s="46" t="str">
        <f t="shared" si="274"/>
        <v>Gatilho não atingido</v>
      </c>
      <c r="AL71" s="46" t="str">
        <f t="shared" si="274"/>
        <v>Gatilho não atingido</v>
      </c>
      <c r="AM71" s="46" t="str">
        <f t="shared" si="274"/>
        <v>Gatilho não atingido</v>
      </c>
      <c r="AN71" s="46" t="str">
        <f t="shared" si="274"/>
        <v>Gatilho não atingido</v>
      </c>
      <c r="AO71" s="46" t="str">
        <f t="shared" si="274"/>
        <v>Gatilho não atingido</v>
      </c>
      <c r="AP71" s="46" t="str">
        <f t="shared" si="274"/>
        <v>Gatilho não atingido</v>
      </c>
      <c r="AQ71" s="46" t="str">
        <f t="shared" si="274"/>
        <v>Gatilho não atingido</v>
      </c>
      <c r="AR71" s="46" t="str">
        <f t="shared" si="274"/>
        <v>Gatilho não atingido</v>
      </c>
      <c r="AS71" s="46" t="str">
        <f t="shared" si="274"/>
        <v>Gatilho não atingido</v>
      </c>
      <c r="AT71" s="46" t="str">
        <f t="shared" si="274"/>
        <v>Gatilho não atingido</v>
      </c>
      <c r="AU71" s="46" t="str">
        <f t="shared" ref="AU71:BN71" si="275">IF(AU70&gt;VLOOKUP(AU67,$DP$3:$DR$75,2,0),"Gatilho atingido","Gatilho não atingido")</f>
        <v>Gatilho não atingido</v>
      </c>
      <c r="AV71" s="46" t="str">
        <f t="shared" si="275"/>
        <v>Gatilho não atingido</v>
      </c>
      <c r="AW71" s="46" t="str">
        <f t="shared" si="275"/>
        <v>Gatilho não atingido</v>
      </c>
      <c r="AX71" s="46" t="str">
        <f t="shared" si="275"/>
        <v>Gatilho não atingido</v>
      </c>
      <c r="AY71" s="46" t="str">
        <f t="shared" si="275"/>
        <v>Gatilho não atingido</v>
      </c>
      <c r="AZ71" s="46" t="str">
        <f t="shared" si="275"/>
        <v>Gatilho não atingido</v>
      </c>
      <c r="BA71" s="46" t="str">
        <f t="shared" si="275"/>
        <v>Gatilho não atingido</v>
      </c>
      <c r="BB71" s="46" t="str">
        <f t="shared" si="275"/>
        <v>Gatilho não atingido</v>
      </c>
      <c r="BC71" s="46" t="str">
        <f t="shared" si="275"/>
        <v>Gatilho não atingido</v>
      </c>
      <c r="BD71" s="46" t="str">
        <f t="shared" si="275"/>
        <v>Gatilho não atingido</v>
      </c>
      <c r="BE71" s="46" t="str">
        <f t="shared" si="275"/>
        <v>Gatilho não atingido</v>
      </c>
      <c r="BF71" s="46" t="str">
        <f t="shared" si="275"/>
        <v>Gatilho não atingido</v>
      </c>
      <c r="BG71" s="46" t="str">
        <f t="shared" si="275"/>
        <v>Gatilho não atingido</v>
      </c>
      <c r="BH71" s="46" t="str">
        <f t="shared" si="275"/>
        <v>Gatilho não atingido</v>
      </c>
      <c r="BI71" s="46" t="str">
        <f t="shared" si="275"/>
        <v>Gatilho não atingido</v>
      </c>
      <c r="BJ71" s="46" t="str">
        <f t="shared" si="275"/>
        <v>Gatilho não atingido</v>
      </c>
      <c r="BK71" s="46" t="str">
        <f t="shared" si="275"/>
        <v>Gatilho não atingido</v>
      </c>
      <c r="BL71" s="46" t="str">
        <f t="shared" si="275"/>
        <v>Gatilho não atingido</v>
      </c>
      <c r="BM71" s="46" t="str">
        <f t="shared" si="275"/>
        <v>Gatilho não atingido</v>
      </c>
      <c r="BN71" s="46" t="str">
        <f t="shared" si="275"/>
        <v>Gatilho não atingido</v>
      </c>
      <c r="BO71" s="46" t="str">
        <f t="shared" ref="BO71:BP71" si="276">IF(BO70&gt;VLOOKUP(BO67,$DP$3:$DR$75,2,0),"Gatilho atingido","Gatilho não atingido")</f>
        <v>Gatilho não atingido</v>
      </c>
      <c r="BP71" s="46" t="str">
        <f t="shared" si="276"/>
        <v>Gatilho não atingido</v>
      </c>
      <c r="BQ71" s="46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52">
        <v>68</v>
      </c>
      <c r="DQ71" s="53">
        <v>7.0000000000000007E-2</v>
      </c>
      <c r="DR71" s="53">
        <v>0.09</v>
      </c>
    </row>
    <row r="72" spans="2:122" x14ac:dyDescent="0.35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AT72" si="277">IF(O70&gt;VLOOKUP(O67,$DP$3:$DR$75,3,0),"Gatilho atingido","Gatilho não atingido")</f>
        <v>Gatilho não atingido</v>
      </c>
      <c r="P72" s="46" t="str">
        <f t="shared" si="277"/>
        <v>Gatilho não atingido</v>
      </c>
      <c r="Q72" s="46" t="str">
        <f t="shared" si="277"/>
        <v>Gatilho não atingido</v>
      </c>
      <c r="R72" s="46" t="str">
        <f t="shared" si="277"/>
        <v>Gatilho não atingido</v>
      </c>
      <c r="S72" s="46" t="str">
        <f t="shared" si="277"/>
        <v>Gatilho não atingido</v>
      </c>
      <c r="T72" s="46" t="str">
        <f t="shared" si="277"/>
        <v>Gatilho não atingido</v>
      </c>
      <c r="U72" s="46" t="str">
        <f t="shared" si="277"/>
        <v>Gatilho não atingido</v>
      </c>
      <c r="V72" s="46" t="str">
        <f t="shared" si="277"/>
        <v>Gatilho não atingido</v>
      </c>
      <c r="W72" s="46" t="str">
        <f t="shared" si="277"/>
        <v>Gatilho não atingido</v>
      </c>
      <c r="X72" s="46" t="str">
        <f t="shared" si="277"/>
        <v>Gatilho não atingido</v>
      </c>
      <c r="Y72" s="46" t="str">
        <f t="shared" si="277"/>
        <v>Gatilho não atingido</v>
      </c>
      <c r="Z72" s="46" t="str">
        <f t="shared" si="277"/>
        <v>Gatilho não atingido</v>
      </c>
      <c r="AA72" s="46" t="str">
        <f t="shared" si="277"/>
        <v>Gatilho não atingido</v>
      </c>
      <c r="AB72" s="46" t="str">
        <f t="shared" si="277"/>
        <v>Gatilho não atingido</v>
      </c>
      <c r="AC72" s="46" t="str">
        <f t="shared" si="277"/>
        <v>Gatilho não atingido</v>
      </c>
      <c r="AD72" s="46" t="str">
        <f t="shared" si="277"/>
        <v>Gatilho não atingido</v>
      </c>
      <c r="AE72" s="46" t="str">
        <f t="shared" si="277"/>
        <v>Gatilho não atingido</v>
      </c>
      <c r="AF72" s="46" t="str">
        <f t="shared" si="277"/>
        <v>Gatilho não atingido</v>
      </c>
      <c r="AG72" s="46" t="str">
        <f t="shared" si="277"/>
        <v>Gatilho não atingido</v>
      </c>
      <c r="AH72" s="46" t="str">
        <f t="shared" si="277"/>
        <v>Gatilho não atingido</v>
      </c>
      <c r="AI72" s="46" t="str">
        <f t="shared" si="277"/>
        <v>Gatilho não atingido</v>
      </c>
      <c r="AJ72" s="46" t="str">
        <f t="shared" si="277"/>
        <v>Gatilho não atingido</v>
      </c>
      <c r="AK72" s="46" t="str">
        <f t="shared" si="277"/>
        <v>Gatilho não atingido</v>
      </c>
      <c r="AL72" s="46" t="str">
        <f t="shared" si="277"/>
        <v>Gatilho não atingido</v>
      </c>
      <c r="AM72" s="46" t="str">
        <f t="shared" si="277"/>
        <v>Gatilho não atingido</v>
      </c>
      <c r="AN72" s="46" t="str">
        <f t="shared" si="277"/>
        <v>Gatilho não atingido</v>
      </c>
      <c r="AO72" s="46" t="str">
        <f t="shared" si="277"/>
        <v>Gatilho não atingido</v>
      </c>
      <c r="AP72" s="46" t="str">
        <f t="shared" si="277"/>
        <v>Gatilho não atingido</v>
      </c>
      <c r="AQ72" s="46" t="str">
        <f t="shared" si="277"/>
        <v>Gatilho não atingido</v>
      </c>
      <c r="AR72" s="46" t="str">
        <f t="shared" si="277"/>
        <v>Gatilho não atingido</v>
      </c>
      <c r="AS72" s="46" t="str">
        <f t="shared" si="277"/>
        <v>Gatilho não atingido</v>
      </c>
      <c r="AT72" s="46" t="str">
        <f t="shared" si="277"/>
        <v>Gatilho não atingido</v>
      </c>
      <c r="AU72" s="46" t="str">
        <f t="shared" ref="AU72:BN72" si="278">IF(AU70&gt;VLOOKUP(AU67,$DP$3:$DR$75,3,0),"Gatilho atingido","Gatilho não atingido")</f>
        <v>Gatilho não atingido</v>
      </c>
      <c r="AV72" s="46" t="str">
        <f t="shared" si="278"/>
        <v>Gatilho não atingido</v>
      </c>
      <c r="AW72" s="46" t="str">
        <f t="shared" si="278"/>
        <v>Gatilho não atingido</v>
      </c>
      <c r="AX72" s="46" t="str">
        <f t="shared" si="278"/>
        <v>Gatilho não atingido</v>
      </c>
      <c r="AY72" s="46" t="str">
        <f t="shared" si="278"/>
        <v>Gatilho não atingido</v>
      </c>
      <c r="AZ72" s="46" t="str">
        <f t="shared" si="278"/>
        <v>Gatilho não atingido</v>
      </c>
      <c r="BA72" s="46" t="str">
        <f t="shared" si="278"/>
        <v>Gatilho não atingido</v>
      </c>
      <c r="BB72" s="46" t="str">
        <f t="shared" si="278"/>
        <v>Gatilho não atingido</v>
      </c>
      <c r="BC72" s="46" t="str">
        <f t="shared" si="278"/>
        <v>Gatilho não atingido</v>
      </c>
      <c r="BD72" s="46" t="str">
        <f t="shared" si="278"/>
        <v>Gatilho não atingido</v>
      </c>
      <c r="BE72" s="46" t="str">
        <f t="shared" si="278"/>
        <v>Gatilho não atingido</v>
      </c>
      <c r="BF72" s="46" t="str">
        <f t="shared" si="278"/>
        <v>Gatilho não atingido</v>
      </c>
      <c r="BG72" s="46" t="str">
        <f t="shared" si="278"/>
        <v>Gatilho não atingido</v>
      </c>
      <c r="BH72" s="46" t="str">
        <f t="shared" si="278"/>
        <v>Gatilho não atingido</v>
      </c>
      <c r="BI72" s="46" t="str">
        <f t="shared" si="278"/>
        <v>Gatilho não atingido</v>
      </c>
      <c r="BJ72" s="46" t="str">
        <f t="shared" si="278"/>
        <v>Gatilho não atingido</v>
      </c>
      <c r="BK72" s="46" t="str">
        <f t="shared" si="278"/>
        <v>Gatilho não atingido</v>
      </c>
      <c r="BL72" s="46" t="str">
        <f t="shared" si="278"/>
        <v>Gatilho não atingido</v>
      </c>
      <c r="BM72" s="46" t="str">
        <f t="shared" si="278"/>
        <v>Gatilho não atingido</v>
      </c>
      <c r="BN72" s="46" t="str">
        <f t="shared" si="278"/>
        <v>Gatilho não atingido</v>
      </c>
      <c r="BO72" s="46" t="str">
        <f t="shared" ref="BO72:BP72" si="279">IF(BO70&gt;VLOOKUP(BO67,$DP$3:$DR$75,3,0),"Gatilho atingido","Gatilho não atingido")</f>
        <v>Gatilho não atingido</v>
      </c>
      <c r="BP72" s="46" t="str">
        <f t="shared" si="279"/>
        <v>Gatilho não atingido</v>
      </c>
      <c r="BQ72" s="46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52">
        <v>69</v>
      </c>
      <c r="DQ72" s="53">
        <v>7.0000000000000007E-2</v>
      </c>
      <c r="DR72" s="53">
        <v>0.09</v>
      </c>
    </row>
    <row r="73" spans="2:122" x14ac:dyDescent="0.35">
      <c r="DP73" s="52">
        <v>70</v>
      </c>
      <c r="DQ73" s="53">
        <v>7.0000000000000007E-2</v>
      </c>
      <c r="DR73" s="53">
        <v>0.09</v>
      </c>
    </row>
    <row r="74" spans="2:122" x14ac:dyDescent="0.35">
      <c r="F74" s="13"/>
      <c r="G74" s="104" t="s">
        <v>116</v>
      </c>
      <c r="H74" s="104"/>
      <c r="I74" s="104"/>
      <c r="J74" s="104"/>
      <c r="K74" s="104"/>
      <c r="L74" s="104"/>
      <c r="M74" s="104"/>
      <c r="N74" s="104"/>
      <c r="O74" s="104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71"/>
      <c r="DP74" s="52">
        <v>71</v>
      </c>
      <c r="DQ74" s="53">
        <v>7.0000000000000007E-2</v>
      </c>
      <c r="DR74" s="53">
        <v>0.09</v>
      </c>
    </row>
    <row r="75" spans="2:122" x14ac:dyDescent="0.35">
      <c r="F75" s="37" t="s">
        <v>141</v>
      </c>
      <c r="G75" s="38">
        <v>43770</v>
      </c>
      <c r="H75" s="38">
        <f t="shared" ref="H75" si="280">EDATE(G75,1)</f>
        <v>43800</v>
      </c>
      <c r="I75" s="38">
        <f t="shared" ref="I75" si="281">EDATE(H75,1)</f>
        <v>43831</v>
      </c>
      <c r="J75" s="38">
        <f t="shared" ref="J75" si="282">EDATE(I75,1)</f>
        <v>43862</v>
      </c>
      <c r="K75" s="38">
        <f t="shared" ref="K75" si="283">EDATE(J75,1)</f>
        <v>43891</v>
      </c>
      <c r="L75" s="38">
        <f t="shared" ref="L75" si="284">EDATE(K75,1)</f>
        <v>43922</v>
      </c>
      <c r="M75" s="38">
        <f t="shared" ref="M75" si="285">EDATE(L75,1)</f>
        <v>43952</v>
      </c>
      <c r="N75" s="38">
        <f t="shared" ref="N75" si="286">EDATE(M75,1)</f>
        <v>43983</v>
      </c>
      <c r="O75" s="38">
        <f t="shared" ref="O75" si="287">EDATE(N75,1)</f>
        <v>44013</v>
      </c>
      <c r="P75" s="38">
        <f t="shared" ref="P75:U75" si="288">EDATE(O75,1)</f>
        <v>44044</v>
      </c>
      <c r="Q75" s="38">
        <f t="shared" si="288"/>
        <v>44075</v>
      </c>
      <c r="R75" s="38">
        <f t="shared" si="288"/>
        <v>44105</v>
      </c>
      <c r="S75" s="38">
        <f t="shared" si="288"/>
        <v>44136</v>
      </c>
      <c r="T75" s="38">
        <f t="shared" si="288"/>
        <v>44166</v>
      </c>
      <c r="U75" s="38">
        <f t="shared" si="288"/>
        <v>44197</v>
      </c>
      <c r="V75" s="38">
        <f t="shared" ref="V75:BP75" si="289">EDATE(U75,1)</f>
        <v>44228</v>
      </c>
      <c r="W75" s="38">
        <f t="shared" si="289"/>
        <v>44256</v>
      </c>
      <c r="X75" s="38">
        <f t="shared" si="289"/>
        <v>44287</v>
      </c>
      <c r="Y75" s="38">
        <f t="shared" si="289"/>
        <v>44317</v>
      </c>
      <c r="Z75" s="38">
        <f t="shared" si="289"/>
        <v>44348</v>
      </c>
      <c r="AA75" s="38">
        <f t="shared" si="289"/>
        <v>44378</v>
      </c>
      <c r="AB75" s="38">
        <f t="shared" si="289"/>
        <v>44409</v>
      </c>
      <c r="AC75" s="38">
        <f t="shared" si="289"/>
        <v>44440</v>
      </c>
      <c r="AD75" s="38">
        <f t="shared" si="289"/>
        <v>44470</v>
      </c>
      <c r="AE75" s="38">
        <f t="shared" si="289"/>
        <v>44501</v>
      </c>
      <c r="AF75" s="38">
        <f t="shared" si="289"/>
        <v>44531</v>
      </c>
      <c r="AG75" s="38">
        <f t="shared" si="289"/>
        <v>44562</v>
      </c>
      <c r="AH75" s="38">
        <f t="shared" si="289"/>
        <v>44593</v>
      </c>
      <c r="AI75" s="38">
        <f t="shared" si="289"/>
        <v>44621</v>
      </c>
      <c r="AJ75" s="38">
        <f t="shared" si="289"/>
        <v>44652</v>
      </c>
      <c r="AK75" s="38">
        <f t="shared" si="289"/>
        <v>44682</v>
      </c>
      <c r="AL75" s="38">
        <f t="shared" si="289"/>
        <v>44713</v>
      </c>
      <c r="AM75" s="38">
        <f t="shared" si="289"/>
        <v>44743</v>
      </c>
      <c r="AN75" s="38">
        <f t="shared" si="289"/>
        <v>44774</v>
      </c>
      <c r="AO75" s="38">
        <f t="shared" si="289"/>
        <v>44805</v>
      </c>
      <c r="AP75" s="38">
        <f t="shared" si="289"/>
        <v>44835</v>
      </c>
      <c r="AQ75" s="38">
        <f t="shared" si="289"/>
        <v>44866</v>
      </c>
      <c r="AR75" s="38">
        <f t="shared" si="289"/>
        <v>44896</v>
      </c>
      <c r="AS75" s="38">
        <f t="shared" si="289"/>
        <v>44927</v>
      </c>
      <c r="AT75" s="38">
        <f t="shared" si="289"/>
        <v>44958</v>
      </c>
      <c r="AU75" s="38">
        <f t="shared" si="289"/>
        <v>44986</v>
      </c>
      <c r="AV75" s="38">
        <f t="shared" si="289"/>
        <v>45017</v>
      </c>
      <c r="AW75" s="38">
        <f t="shared" si="289"/>
        <v>45047</v>
      </c>
      <c r="AX75" s="38">
        <f t="shared" si="289"/>
        <v>45078</v>
      </c>
      <c r="AY75" s="38">
        <f t="shared" si="289"/>
        <v>45108</v>
      </c>
      <c r="AZ75" s="38">
        <f t="shared" si="289"/>
        <v>45139</v>
      </c>
      <c r="BA75" s="38">
        <f t="shared" si="289"/>
        <v>45170</v>
      </c>
      <c r="BB75" s="38">
        <f t="shared" si="289"/>
        <v>45200</v>
      </c>
      <c r="BC75" s="38">
        <f t="shared" si="289"/>
        <v>45231</v>
      </c>
      <c r="BD75" s="38">
        <f t="shared" si="289"/>
        <v>45261</v>
      </c>
      <c r="BE75" s="38">
        <f t="shared" si="289"/>
        <v>45292</v>
      </c>
      <c r="BF75" s="38">
        <f t="shared" si="289"/>
        <v>45323</v>
      </c>
      <c r="BG75" s="38">
        <f t="shared" si="289"/>
        <v>45352</v>
      </c>
      <c r="BH75" s="38">
        <f t="shared" si="289"/>
        <v>45383</v>
      </c>
      <c r="BI75" s="38">
        <f t="shared" si="289"/>
        <v>45413</v>
      </c>
      <c r="BJ75" s="38">
        <f t="shared" si="289"/>
        <v>45444</v>
      </c>
      <c r="BK75" s="38">
        <f t="shared" si="289"/>
        <v>45474</v>
      </c>
      <c r="BL75" s="38">
        <f t="shared" si="289"/>
        <v>45505</v>
      </c>
      <c r="BM75" s="38">
        <f t="shared" si="289"/>
        <v>45536</v>
      </c>
      <c r="BN75" s="38">
        <f t="shared" si="289"/>
        <v>45566</v>
      </c>
      <c r="BO75" s="38">
        <f t="shared" si="289"/>
        <v>45597</v>
      </c>
      <c r="BP75" s="38">
        <f t="shared" si="289"/>
        <v>45627</v>
      </c>
      <c r="BQ75" s="43"/>
      <c r="DP75" s="52" t="s">
        <v>137</v>
      </c>
      <c r="DQ75" s="53">
        <v>7.0000000000000007E-2</v>
      </c>
      <c r="DR75" s="53">
        <v>0.09</v>
      </c>
    </row>
    <row r="76" spans="2:122" x14ac:dyDescent="0.35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90">N76+1</f>
        <v>1</v>
      </c>
      <c r="P76" s="49">
        <f t="shared" ref="P76:U76" si="291">O76+1</f>
        <v>2</v>
      </c>
      <c r="Q76" s="49">
        <f t="shared" si="291"/>
        <v>3</v>
      </c>
      <c r="R76" s="49">
        <f t="shared" si="291"/>
        <v>4</v>
      </c>
      <c r="S76" s="49">
        <f t="shared" si="291"/>
        <v>5</v>
      </c>
      <c r="T76" s="49">
        <f t="shared" si="291"/>
        <v>6</v>
      </c>
      <c r="U76" s="49">
        <f t="shared" si="291"/>
        <v>7</v>
      </c>
      <c r="V76" s="49">
        <f t="shared" ref="V76:BP76" si="292">U76+1</f>
        <v>8</v>
      </c>
      <c r="W76" s="49">
        <f t="shared" si="292"/>
        <v>9</v>
      </c>
      <c r="X76" s="49">
        <f t="shared" si="292"/>
        <v>10</v>
      </c>
      <c r="Y76" s="49">
        <f t="shared" si="292"/>
        <v>11</v>
      </c>
      <c r="Z76" s="49">
        <f t="shared" si="292"/>
        <v>12</v>
      </c>
      <c r="AA76" s="49">
        <f t="shared" si="292"/>
        <v>13</v>
      </c>
      <c r="AB76" s="49">
        <f t="shared" si="292"/>
        <v>14</v>
      </c>
      <c r="AC76" s="49">
        <f t="shared" si="292"/>
        <v>15</v>
      </c>
      <c r="AD76" s="49">
        <f t="shared" si="292"/>
        <v>16</v>
      </c>
      <c r="AE76" s="49">
        <f t="shared" si="292"/>
        <v>17</v>
      </c>
      <c r="AF76" s="49">
        <f t="shared" si="292"/>
        <v>18</v>
      </c>
      <c r="AG76" s="49">
        <f t="shared" si="292"/>
        <v>19</v>
      </c>
      <c r="AH76" s="49">
        <f t="shared" si="292"/>
        <v>20</v>
      </c>
      <c r="AI76" s="49">
        <f t="shared" si="292"/>
        <v>21</v>
      </c>
      <c r="AJ76" s="49">
        <f t="shared" si="292"/>
        <v>22</v>
      </c>
      <c r="AK76" s="49">
        <f t="shared" si="292"/>
        <v>23</v>
      </c>
      <c r="AL76" s="49">
        <f t="shared" si="292"/>
        <v>24</v>
      </c>
      <c r="AM76" s="49">
        <f t="shared" si="292"/>
        <v>25</v>
      </c>
      <c r="AN76" s="49">
        <f t="shared" si="292"/>
        <v>26</v>
      </c>
      <c r="AO76" s="49">
        <f t="shared" si="292"/>
        <v>27</v>
      </c>
      <c r="AP76" s="49">
        <f t="shared" si="292"/>
        <v>28</v>
      </c>
      <c r="AQ76" s="49">
        <f t="shared" si="292"/>
        <v>29</v>
      </c>
      <c r="AR76" s="49">
        <f t="shared" si="292"/>
        <v>30</v>
      </c>
      <c r="AS76" s="49">
        <f t="shared" si="292"/>
        <v>31</v>
      </c>
      <c r="AT76" s="49">
        <f t="shared" si="292"/>
        <v>32</v>
      </c>
      <c r="AU76" s="49">
        <f t="shared" si="292"/>
        <v>33</v>
      </c>
      <c r="AV76" s="49">
        <f t="shared" si="292"/>
        <v>34</v>
      </c>
      <c r="AW76" s="49">
        <f t="shared" si="292"/>
        <v>35</v>
      </c>
      <c r="AX76" s="49">
        <f t="shared" si="292"/>
        <v>36</v>
      </c>
      <c r="AY76" s="49">
        <f t="shared" si="292"/>
        <v>37</v>
      </c>
      <c r="AZ76" s="49">
        <f t="shared" si="292"/>
        <v>38</v>
      </c>
      <c r="BA76" s="49">
        <f t="shared" si="292"/>
        <v>39</v>
      </c>
      <c r="BB76" s="49">
        <f t="shared" si="292"/>
        <v>40</v>
      </c>
      <c r="BC76" s="49">
        <f t="shared" si="292"/>
        <v>41</v>
      </c>
      <c r="BD76" s="49">
        <f t="shared" si="292"/>
        <v>42</v>
      </c>
      <c r="BE76" s="49">
        <f t="shared" si="292"/>
        <v>43</v>
      </c>
      <c r="BF76" s="49">
        <f t="shared" si="292"/>
        <v>44</v>
      </c>
      <c r="BG76" s="49">
        <f t="shared" si="292"/>
        <v>45</v>
      </c>
      <c r="BH76" s="49">
        <f t="shared" si="292"/>
        <v>46</v>
      </c>
      <c r="BI76" s="49">
        <f t="shared" si="292"/>
        <v>47</v>
      </c>
      <c r="BJ76" s="49">
        <f t="shared" si="292"/>
        <v>48</v>
      </c>
      <c r="BK76" s="49">
        <f t="shared" si="292"/>
        <v>49</v>
      </c>
      <c r="BL76" s="49">
        <f t="shared" si="292"/>
        <v>50</v>
      </c>
      <c r="BM76" s="49">
        <f t="shared" si="292"/>
        <v>51</v>
      </c>
      <c r="BN76" s="49">
        <f t="shared" si="292"/>
        <v>52</v>
      </c>
      <c r="BO76" s="49">
        <f t="shared" si="292"/>
        <v>53</v>
      </c>
      <c r="BP76" s="49">
        <f t="shared" si="292"/>
        <v>54</v>
      </c>
      <c r="BQ76" s="73"/>
      <c r="DP76" s="52"/>
      <c r="DQ76" s="53"/>
      <c r="DR76" s="53"/>
    </row>
    <row r="77" spans="2:122" x14ac:dyDescent="0.35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v>4595342.6653759992</v>
      </c>
      <c r="BK77" s="20">
        <v>4645039.4548070002</v>
      </c>
      <c r="BL77" s="20">
        <v>4653244.0139239989</v>
      </c>
      <c r="BM77" s="20">
        <v>4633138.4222320002</v>
      </c>
      <c r="BN77" s="20">
        <v>4661997.3358849976</v>
      </c>
      <c r="BO77" s="20">
        <v>4684178.2995520011</v>
      </c>
      <c r="BP77" s="20">
        <f>SUM('Capa Final'!$K$37:$K$38)+SUM('Capa Final'!$K$46:$K$47)</f>
        <v>4716011.108798001</v>
      </c>
      <c r="BQ77" s="20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</row>
    <row r="78" spans="2:122" x14ac:dyDescent="0.35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v>9918.6423679999989</v>
      </c>
      <c r="BK78" s="20">
        <v>34556.141346000004</v>
      </c>
      <c r="BL78" s="20">
        <v>16378.011832</v>
      </c>
      <c r="BM78" s="20">
        <v>13767.763129999999</v>
      </c>
      <c r="BN78" s="20">
        <v>33178.548750999995</v>
      </c>
      <c r="BO78" s="20">
        <v>22343.780413</v>
      </c>
      <c r="BP78" s="20">
        <f>'Capa Final'!$K$37+'Capa Final'!$K$46</f>
        <v>39912.183850000001</v>
      </c>
      <c r="BQ78" s="20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</row>
    <row r="79" spans="2:122" x14ac:dyDescent="0.35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93">X77/$B$12</f>
        <v>1.2389181064955365E-2</v>
      </c>
      <c r="Y79" s="46">
        <f t="shared" si="293"/>
        <v>1.470929476006951E-2</v>
      </c>
      <c r="Z79" s="46">
        <f t="shared" si="293"/>
        <v>1.554693216422696E-2</v>
      </c>
      <c r="AA79" s="46">
        <f t="shared" si="293"/>
        <v>1.7690054666275056E-2</v>
      </c>
      <c r="AB79" s="46">
        <f t="shared" si="293"/>
        <v>1.9466831196878608E-2</v>
      </c>
      <c r="AC79" s="46">
        <f t="shared" si="293"/>
        <v>2.1528146454272486E-2</v>
      </c>
      <c r="AD79" s="46">
        <f t="shared" ref="AD79:AE79" si="294">AD77/$B$12</f>
        <v>2.4189610866447338E-2</v>
      </c>
      <c r="AE79" s="46">
        <f t="shared" si="294"/>
        <v>2.527632771935974E-2</v>
      </c>
      <c r="AF79" s="46">
        <f t="shared" ref="AF79:AG79" si="295">AF77/$B$12</f>
        <v>2.6419897940026936E-2</v>
      </c>
      <c r="AG79" s="46">
        <f t="shared" si="295"/>
        <v>2.6464964304770782E-2</v>
      </c>
      <c r="AH79" s="46">
        <f t="shared" ref="AH79:AI79" si="296">AH77/$B$12</f>
        <v>2.7303943666350059E-2</v>
      </c>
      <c r="AI79" s="46">
        <f t="shared" si="296"/>
        <v>2.7885619347793714E-2</v>
      </c>
      <c r="AJ79" s="46">
        <f t="shared" ref="AJ79:AK79" si="297">AJ77/$B$12</f>
        <v>2.831215597765694E-2</v>
      </c>
      <c r="AK79" s="46">
        <f t="shared" si="297"/>
        <v>2.8755778163853257E-2</v>
      </c>
      <c r="AL79" s="46">
        <f t="shared" ref="AL79:AM79" si="298">AL77/$B$12</f>
        <v>2.942467007235328E-2</v>
      </c>
      <c r="AM79" s="46">
        <f t="shared" si="298"/>
        <v>2.9841134378877806E-2</v>
      </c>
      <c r="AN79" s="46">
        <f t="shared" ref="AN79:AO79" si="299">AN77/$B$12</f>
        <v>2.8337267314327494E-2</v>
      </c>
      <c r="AO79" s="46">
        <f t="shared" si="299"/>
        <v>2.9039544803327041E-2</v>
      </c>
      <c r="AP79" s="46">
        <f t="shared" ref="AP79:AQ79" si="300">AP77/$B$12</f>
        <v>2.8880090930532287E-2</v>
      </c>
      <c r="AQ79" s="46">
        <f t="shared" si="300"/>
        <v>2.942308581325077E-2</v>
      </c>
      <c r="AR79" s="46">
        <f t="shared" ref="AR79:AS79" si="301">AR77/$B$12</f>
        <v>3.0225881002766321E-2</v>
      </c>
      <c r="AS79" s="46">
        <f t="shared" si="301"/>
        <v>3.0796778885602821E-2</v>
      </c>
      <c r="AT79" s="46">
        <f t="shared" ref="AT79:AU79" si="302">AT77/$B$12</f>
        <v>3.1128327992678104E-2</v>
      </c>
      <c r="AU79" s="46">
        <f t="shared" si="302"/>
        <v>3.0799750986034168E-2</v>
      </c>
      <c r="AV79" s="46">
        <f t="shared" ref="AV79:AW79" si="303">AV77/$B$12</f>
        <v>3.1330458078432905E-2</v>
      </c>
      <c r="AW79" s="46">
        <f t="shared" si="303"/>
        <v>3.1176795612345827E-2</v>
      </c>
      <c r="AX79" s="46">
        <f t="shared" ref="AX79:AY79" si="304">AX77/$B$12</f>
        <v>3.1715558239156796E-2</v>
      </c>
      <c r="AY79" s="46">
        <f t="shared" si="304"/>
        <v>3.1880930066132823E-2</v>
      </c>
      <c r="AZ79" s="46">
        <f t="shared" ref="AZ79:BA79" si="305">AZ77/$B$12</f>
        <v>3.2266382374218416E-2</v>
      </c>
      <c r="BA79" s="46">
        <f t="shared" si="305"/>
        <v>3.2530179092555615E-2</v>
      </c>
      <c r="BB79" s="46">
        <f t="shared" ref="BB79:BC79" si="306">BB77/$B$12</f>
        <v>3.2748473610417037E-2</v>
      </c>
      <c r="BC79" s="46">
        <f t="shared" si="306"/>
        <v>3.2929078144213891E-2</v>
      </c>
      <c r="BD79" s="46">
        <f t="shared" ref="BD79:BE79" si="307">BD77/$B$12</f>
        <v>3.3119943497519011E-2</v>
      </c>
      <c r="BE79" s="46">
        <f t="shared" si="307"/>
        <v>3.3168501347594484E-2</v>
      </c>
      <c r="BF79" s="46">
        <f t="shared" ref="BF79:BG79" si="308">BF77/$B$12</f>
        <v>3.3256162790847039E-2</v>
      </c>
      <c r="BG79" s="46">
        <f t="shared" si="308"/>
        <v>3.3849035075373977E-2</v>
      </c>
      <c r="BH79" s="46">
        <f t="shared" ref="BH79:BI79" si="309">BH77/$B$12</f>
        <v>3.3942946713144954E-2</v>
      </c>
      <c r="BI79" s="46">
        <f t="shared" si="309"/>
        <v>3.4036302038278628E-2</v>
      </c>
      <c r="BJ79" s="46">
        <f t="shared" ref="BJ79:BK79" si="310">BJ77/$B$12</f>
        <v>3.4000233085374469E-2</v>
      </c>
      <c r="BK79" s="46">
        <f t="shared" si="310"/>
        <v>3.4367931981254429E-2</v>
      </c>
      <c r="BL79" s="46">
        <f t="shared" ref="BL79:BM79" si="311">BL77/$B$12</f>
        <v>3.4428636251350002E-2</v>
      </c>
      <c r="BM79" s="46">
        <f t="shared" si="311"/>
        <v>3.4279878072988691E-2</v>
      </c>
      <c r="BN79" s="46">
        <f t="shared" ref="BN79:BO79" si="312">BN77/$B$12</f>
        <v>3.4493400733265067E-2</v>
      </c>
      <c r="BO79" s="46">
        <f t="shared" si="312"/>
        <v>3.4657514269436945E-2</v>
      </c>
      <c r="BP79" s="46">
        <f t="shared" ref="BP79" si="313">BP77/$B$12</f>
        <v>3.4893040325476486E-2</v>
      </c>
      <c r="BQ79" s="46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</row>
    <row r="80" spans="2:122" x14ac:dyDescent="0.35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AU80" si="314">IF(P79&gt;VLOOKUP(P76,$DP$3:$DR$75,2,0),"Gatilho atingido","Gatilho não atingido")</f>
        <v>Gatilho não atingido</v>
      </c>
      <c r="Q80" s="46" t="str">
        <f t="shared" si="314"/>
        <v>Gatilho não atingido</v>
      </c>
      <c r="R80" s="46" t="str">
        <f t="shared" si="314"/>
        <v>Gatilho não atingido</v>
      </c>
      <c r="S80" s="46" t="str">
        <f t="shared" si="314"/>
        <v>Gatilho não atingido</v>
      </c>
      <c r="T80" s="46" t="str">
        <f t="shared" si="314"/>
        <v>Gatilho não atingido</v>
      </c>
      <c r="U80" s="46" t="str">
        <f t="shared" si="314"/>
        <v>Gatilho não atingido</v>
      </c>
      <c r="V80" s="46" t="str">
        <f t="shared" si="314"/>
        <v>Gatilho não atingido</v>
      </c>
      <c r="W80" s="46" t="str">
        <f t="shared" si="314"/>
        <v>Gatilho não atingido</v>
      </c>
      <c r="X80" s="46" t="str">
        <f t="shared" si="314"/>
        <v>Gatilho não atingido</v>
      </c>
      <c r="Y80" s="46" t="str">
        <f t="shared" si="314"/>
        <v>Gatilho não atingido</v>
      </c>
      <c r="Z80" s="46" t="str">
        <f t="shared" si="314"/>
        <v>Gatilho não atingido</v>
      </c>
      <c r="AA80" s="46" t="str">
        <f t="shared" si="314"/>
        <v>Gatilho não atingido</v>
      </c>
      <c r="AB80" s="46" t="str">
        <f t="shared" si="314"/>
        <v>Gatilho não atingido</v>
      </c>
      <c r="AC80" s="46" t="str">
        <f t="shared" si="314"/>
        <v>Gatilho não atingido</v>
      </c>
      <c r="AD80" s="46" t="str">
        <f t="shared" si="314"/>
        <v>Gatilho não atingido</v>
      </c>
      <c r="AE80" s="46" t="str">
        <f t="shared" si="314"/>
        <v>Gatilho não atingido</v>
      </c>
      <c r="AF80" s="46" t="str">
        <f t="shared" si="314"/>
        <v>Gatilho não atingido</v>
      </c>
      <c r="AG80" s="46" t="str">
        <f t="shared" si="314"/>
        <v>Gatilho não atingido</v>
      </c>
      <c r="AH80" s="46" t="str">
        <f t="shared" si="314"/>
        <v>Gatilho não atingido</v>
      </c>
      <c r="AI80" s="46" t="str">
        <f t="shared" si="314"/>
        <v>Gatilho não atingido</v>
      </c>
      <c r="AJ80" s="46" t="str">
        <f t="shared" si="314"/>
        <v>Gatilho não atingido</v>
      </c>
      <c r="AK80" s="46" t="str">
        <f t="shared" si="314"/>
        <v>Gatilho não atingido</v>
      </c>
      <c r="AL80" s="46" t="str">
        <f t="shared" si="314"/>
        <v>Gatilho não atingido</v>
      </c>
      <c r="AM80" s="46" t="str">
        <f t="shared" si="314"/>
        <v>Gatilho não atingido</v>
      </c>
      <c r="AN80" s="46" t="str">
        <f t="shared" si="314"/>
        <v>Gatilho não atingido</v>
      </c>
      <c r="AO80" s="46" t="str">
        <f t="shared" si="314"/>
        <v>Gatilho não atingido</v>
      </c>
      <c r="AP80" s="46" t="str">
        <f t="shared" si="314"/>
        <v>Gatilho não atingido</v>
      </c>
      <c r="AQ80" s="46" t="str">
        <f t="shared" si="314"/>
        <v>Gatilho não atingido</v>
      </c>
      <c r="AR80" s="46" t="str">
        <f t="shared" si="314"/>
        <v>Gatilho não atingido</v>
      </c>
      <c r="AS80" s="46" t="str">
        <f t="shared" si="314"/>
        <v>Gatilho não atingido</v>
      </c>
      <c r="AT80" s="46" t="str">
        <f t="shared" si="314"/>
        <v>Gatilho não atingido</v>
      </c>
      <c r="AU80" s="46" t="str">
        <f t="shared" si="314"/>
        <v>Gatilho não atingido</v>
      </c>
      <c r="AV80" s="46" t="str">
        <f t="shared" ref="AV80:BN80" si="315">IF(AV79&gt;VLOOKUP(AV76,$DP$3:$DR$75,2,0),"Gatilho atingido","Gatilho não atingido")</f>
        <v>Gatilho não atingido</v>
      </c>
      <c r="AW80" s="46" t="str">
        <f t="shared" si="315"/>
        <v>Gatilho não atingido</v>
      </c>
      <c r="AX80" s="46" t="str">
        <f t="shared" si="315"/>
        <v>Gatilho não atingido</v>
      </c>
      <c r="AY80" s="46" t="str">
        <f t="shared" si="315"/>
        <v>Gatilho não atingido</v>
      </c>
      <c r="AZ80" s="46" t="str">
        <f t="shared" si="315"/>
        <v>Gatilho não atingido</v>
      </c>
      <c r="BA80" s="46" t="str">
        <f t="shared" si="315"/>
        <v>Gatilho não atingido</v>
      </c>
      <c r="BB80" s="46" t="str">
        <f t="shared" si="315"/>
        <v>Gatilho não atingido</v>
      </c>
      <c r="BC80" s="46" t="str">
        <f t="shared" si="315"/>
        <v>Gatilho não atingido</v>
      </c>
      <c r="BD80" s="46" t="str">
        <f t="shared" si="315"/>
        <v>Gatilho não atingido</v>
      </c>
      <c r="BE80" s="46" t="str">
        <f t="shared" si="315"/>
        <v>Gatilho não atingido</v>
      </c>
      <c r="BF80" s="46" t="str">
        <f t="shared" si="315"/>
        <v>Gatilho não atingido</v>
      </c>
      <c r="BG80" s="46" t="str">
        <f t="shared" si="315"/>
        <v>Gatilho não atingido</v>
      </c>
      <c r="BH80" s="46" t="str">
        <f t="shared" si="315"/>
        <v>Gatilho não atingido</v>
      </c>
      <c r="BI80" s="46" t="str">
        <f t="shared" si="315"/>
        <v>Gatilho não atingido</v>
      </c>
      <c r="BJ80" s="46" t="str">
        <f t="shared" si="315"/>
        <v>Gatilho não atingido</v>
      </c>
      <c r="BK80" s="46" t="str">
        <f t="shared" si="315"/>
        <v>Gatilho não atingido</v>
      </c>
      <c r="BL80" s="46" t="str">
        <f t="shared" si="315"/>
        <v>Gatilho não atingido</v>
      </c>
      <c r="BM80" s="46" t="str">
        <f t="shared" si="315"/>
        <v>Gatilho não atingido</v>
      </c>
      <c r="BN80" s="46" t="str">
        <f t="shared" si="315"/>
        <v>Gatilho não atingido</v>
      </c>
      <c r="BO80" s="46" t="str">
        <f t="shared" ref="BO80:BP80" si="316">IF(BO79&gt;VLOOKUP(BO76,$DP$3:$DR$75,2,0),"Gatilho atingido","Gatilho não atingido")</f>
        <v>Gatilho não atingido</v>
      </c>
      <c r="BP80" s="46" t="str">
        <f t="shared" si="316"/>
        <v>Gatilho não atingido</v>
      </c>
      <c r="BQ80" s="46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</row>
    <row r="81" spans="2:122" x14ac:dyDescent="0.35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AU81" si="317">IF(P79&gt;VLOOKUP(P76,$DP$3:$DR$75,3,0),"Gatilho atingido","Gatilho não atingido")</f>
        <v>Gatilho não atingido</v>
      </c>
      <c r="Q81" s="46" t="str">
        <f t="shared" si="317"/>
        <v>Gatilho não atingido</v>
      </c>
      <c r="R81" s="46" t="str">
        <f t="shared" si="317"/>
        <v>Gatilho não atingido</v>
      </c>
      <c r="S81" s="46" t="str">
        <f t="shared" si="317"/>
        <v>Gatilho não atingido</v>
      </c>
      <c r="T81" s="46" t="str">
        <f t="shared" si="317"/>
        <v>Gatilho não atingido</v>
      </c>
      <c r="U81" s="46" t="str">
        <f t="shared" si="317"/>
        <v>Gatilho não atingido</v>
      </c>
      <c r="V81" s="46" t="str">
        <f t="shared" si="317"/>
        <v>Gatilho não atingido</v>
      </c>
      <c r="W81" s="46" t="str">
        <f t="shared" si="317"/>
        <v>Gatilho não atingido</v>
      </c>
      <c r="X81" s="46" t="str">
        <f t="shared" si="317"/>
        <v>Gatilho não atingido</v>
      </c>
      <c r="Y81" s="46" t="str">
        <f t="shared" si="317"/>
        <v>Gatilho não atingido</v>
      </c>
      <c r="Z81" s="46" t="str">
        <f t="shared" si="317"/>
        <v>Gatilho não atingido</v>
      </c>
      <c r="AA81" s="46" t="str">
        <f t="shared" si="317"/>
        <v>Gatilho não atingido</v>
      </c>
      <c r="AB81" s="46" t="str">
        <f t="shared" si="317"/>
        <v>Gatilho não atingido</v>
      </c>
      <c r="AC81" s="46" t="str">
        <f t="shared" si="317"/>
        <v>Gatilho não atingido</v>
      </c>
      <c r="AD81" s="46" t="str">
        <f t="shared" si="317"/>
        <v>Gatilho não atingido</v>
      </c>
      <c r="AE81" s="46" t="str">
        <f t="shared" si="317"/>
        <v>Gatilho não atingido</v>
      </c>
      <c r="AF81" s="46" t="str">
        <f t="shared" si="317"/>
        <v>Gatilho não atingido</v>
      </c>
      <c r="AG81" s="46" t="str">
        <f t="shared" si="317"/>
        <v>Gatilho não atingido</v>
      </c>
      <c r="AH81" s="46" t="str">
        <f t="shared" si="317"/>
        <v>Gatilho não atingido</v>
      </c>
      <c r="AI81" s="46" t="str">
        <f t="shared" si="317"/>
        <v>Gatilho não atingido</v>
      </c>
      <c r="AJ81" s="46" t="str">
        <f t="shared" si="317"/>
        <v>Gatilho não atingido</v>
      </c>
      <c r="AK81" s="46" t="str">
        <f t="shared" si="317"/>
        <v>Gatilho não atingido</v>
      </c>
      <c r="AL81" s="46" t="str">
        <f t="shared" si="317"/>
        <v>Gatilho não atingido</v>
      </c>
      <c r="AM81" s="46" t="str">
        <f t="shared" si="317"/>
        <v>Gatilho não atingido</v>
      </c>
      <c r="AN81" s="46" t="str">
        <f t="shared" si="317"/>
        <v>Gatilho não atingido</v>
      </c>
      <c r="AO81" s="46" t="str">
        <f t="shared" si="317"/>
        <v>Gatilho não atingido</v>
      </c>
      <c r="AP81" s="46" t="str">
        <f t="shared" si="317"/>
        <v>Gatilho não atingido</v>
      </c>
      <c r="AQ81" s="46" t="str">
        <f t="shared" si="317"/>
        <v>Gatilho não atingido</v>
      </c>
      <c r="AR81" s="46" t="str">
        <f t="shared" si="317"/>
        <v>Gatilho não atingido</v>
      </c>
      <c r="AS81" s="46" t="str">
        <f t="shared" si="317"/>
        <v>Gatilho não atingido</v>
      </c>
      <c r="AT81" s="46" t="str">
        <f t="shared" si="317"/>
        <v>Gatilho não atingido</v>
      </c>
      <c r="AU81" s="46" t="str">
        <f t="shared" si="317"/>
        <v>Gatilho não atingido</v>
      </c>
      <c r="AV81" s="46" t="str">
        <f t="shared" ref="AV81:BN81" si="318">IF(AV79&gt;VLOOKUP(AV76,$DP$3:$DR$75,3,0),"Gatilho atingido","Gatilho não atingido")</f>
        <v>Gatilho não atingido</v>
      </c>
      <c r="AW81" s="46" t="str">
        <f t="shared" si="318"/>
        <v>Gatilho não atingido</v>
      </c>
      <c r="AX81" s="46" t="str">
        <f t="shared" si="318"/>
        <v>Gatilho não atingido</v>
      </c>
      <c r="AY81" s="46" t="str">
        <f t="shared" si="318"/>
        <v>Gatilho não atingido</v>
      </c>
      <c r="AZ81" s="46" t="str">
        <f t="shared" si="318"/>
        <v>Gatilho não atingido</v>
      </c>
      <c r="BA81" s="46" t="str">
        <f t="shared" si="318"/>
        <v>Gatilho não atingido</v>
      </c>
      <c r="BB81" s="46" t="str">
        <f t="shared" si="318"/>
        <v>Gatilho não atingido</v>
      </c>
      <c r="BC81" s="46" t="str">
        <f t="shared" si="318"/>
        <v>Gatilho não atingido</v>
      </c>
      <c r="BD81" s="46" t="str">
        <f t="shared" si="318"/>
        <v>Gatilho não atingido</v>
      </c>
      <c r="BE81" s="46" t="str">
        <f t="shared" si="318"/>
        <v>Gatilho não atingido</v>
      </c>
      <c r="BF81" s="46" t="str">
        <f t="shared" si="318"/>
        <v>Gatilho não atingido</v>
      </c>
      <c r="BG81" s="46" t="str">
        <f t="shared" si="318"/>
        <v>Gatilho não atingido</v>
      </c>
      <c r="BH81" s="46" t="str">
        <f t="shared" si="318"/>
        <v>Gatilho não atingido</v>
      </c>
      <c r="BI81" s="46" t="str">
        <f t="shared" si="318"/>
        <v>Gatilho não atingido</v>
      </c>
      <c r="BJ81" s="46" t="str">
        <f t="shared" si="318"/>
        <v>Gatilho não atingido</v>
      </c>
      <c r="BK81" s="46" t="str">
        <f t="shared" si="318"/>
        <v>Gatilho não atingido</v>
      </c>
      <c r="BL81" s="46" t="str">
        <f t="shared" si="318"/>
        <v>Gatilho não atingido</v>
      </c>
      <c r="BM81" s="46" t="str">
        <f t="shared" si="318"/>
        <v>Gatilho não atingido</v>
      </c>
      <c r="BN81" s="46" t="str">
        <f t="shared" si="318"/>
        <v>Gatilho não atingido</v>
      </c>
      <c r="BO81" s="46" t="str">
        <f t="shared" ref="BO81:BP81" si="319">IF(BO79&gt;VLOOKUP(BO76,$DP$3:$DR$75,3,0),"Gatilho atingido","Gatilho não atingido")</f>
        <v>Gatilho não atingido</v>
      </c>
      <c r="BP81" s="46" t="str">
        <f t="shared" si="319"/>
        <v>Gatilho não atingido</v>
      </c>
      <c r="BQ81" s="46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</row>
    <row r="82" spans="2:122" x14ac:dyDescent="0.35">
      <c r="B82" s="42"/>
      <c r="C82" s="77"/>
      <c r="D82" s="42"/>
      <c r="E82" s="43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</row>
    <row r="83" spans="2:122" x14ac:dyDescent="0.35">
      <c r="F83" s="13"/>
      <c r="G83" s="104" t="s">
        <v>116</v>
      </c>
      <c r="H83" s="104"/>
      <c r="I83" s="104"/>
      <c r="J83" s="104"/>
      <c r="K83" s="104"/>
      <c r="L83" s="104"/>
      <c r="M83" s="104"/>
      <c r="N83" s="104"/>
      <c r="O83" s="104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71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</row>
    <row r="84" spans="2:122" x14ac:dyDescent="0.35">
      <c r="F84" s="37" t="s">
        <v>149</v>
      </c>
      <c r="G84" s="38">
        <v>43770</v>
      </c>
      <c r="H84" s="38">
        <f t="shared" ref="H84" si="320">EDATE(G84,1)</f>
        <v>43800</v>
      </c>
      <c r="I84" s="38">
        <f t="shared" ref="I84" si="321">EDATE(H84,1)</f>
        <v>43831</v>
      </c>
      <c r="J84" s="38">
        <f t="shared" ref="J84" si="322">EDATE(I84,1)</f>
        <v>43862</v>
      </c>
      <c r="K84" s="38">
        <f t="shared" ref="K84" si="323">EDATE(J84,1)</f>
        <v>43891</v>
      </c>
      <c r="L84" s="38">
        <f t="shared" ref="L84" si="324">EDATE(K84,1)</f>
        <v>43922</v>
      </c>
      <c r="M84" s="38">
        <f t="shared" ref="M84" si="325">EDATE(L84,1)</f>
        <v>43952</v>
      </c>
      <c r="N84" s="38">
        <f t="shared" ref="N84" si="326">EDATE(M84,1)</f>
        <v>43983</v>
      </c>
      <c r="O84" s="38">
        <f t="shared" ref="O84" si="327">EDATE(N84,1)</f>
        <v>44013</v>
      </c>
      <c r="P84" s="38">
        <f t="shared" ref="P84:U84" si="328">EDATE(O84,1)</f>
        <v>44044</v>
      </c>
      <c r="Q84" s="38">
        <f t="shared" si="328"/>
        <v>44075</v>
      </c>
      <c r="R84" s="38">
        <f t="shared" si="328"/>
        <v>44105</v>
      </c>
      <c r="S84" s="38">
        <f t="shared" si="328"/>
        <v>44136</v>
      </c>
      <c r="T84" s="38">
        <f t="shared" si="328"/>
        <v>44166</v>
      </c>
      <c r="U84" s="38">
        <f t="shared" si="328"/>
        <v>44197</v>
      </c>
      <c r="V84" s="38">
        <f t="shared" ref="V84:BP84" si="329">EDATE(U84,1)</f>
        <v>44228</v>
      </c>
      <c r="W84" s="38">
        <f t="shared" si="329"/>
        <v>44256</v>
      </c>
      <c r="X84" s="38">
        <f t="shared" si="329"/>
        <v>44287</v>
      </c>
      <c r="Y84" s="38">
        <f t="shared" si="329"/>
        <v>44317</v>
      </c>
      <c r="Z84" s="38">
        <f t="shared" si="329"/>
        <v>44348</v>
      </c>
      <c r="AA84" s="38">
        <f t="shared" si="329"/>
        <v>44378</v>
      </c>
      <c r="AB84" s="38">
        <f t="shared" si="329"/>
        <v>44409</v>
      </c>
      <c r="AC84" s="38">
        <f t="shared" si="329"/>
        <v>44440</v>
      </c>
      <c r="AD84" s="38">
        <f t="shared" si="329"/>
        <v>44470</v>
      </c>
      <c r="AE84" s="38">
        <f t="shared" si="329"/>
        <v>44501</v>
      </c>
      <c r="AF84" s="38">
        <f t="shared" si="329"/>
        <v>44531</v>
      </c>
      <c r="AG84" s="38">
        <f t="shared" si="329"/>
        <v>44562</v>
      </c>
      <c r="AH84" s="38">
        <f t="shared" si="329"/>
        <v>44593</v>
      </c>
      <c r="AI84" s="38">
        <f t="shared" si="329"/>
        <v>44621</v>
      </c>
      <c r="AJ84" s="38">
        <f t="shared" si="329"/>
        <v>44652</v>
      </c>
      <c r="AK84" s="38">
        <f t="shared" si="329"/>
        <v>44682</v>
      </c>
      <c r="AL84" s="38">
        <f t="shared" si="329"/>
        <v>44713</v>
      </c>
      <c r="AM84" s="38">
        <f t="shared" si="329"/>
        <v>44743</v>
      </c>
      <c r="AN84" s="38">
        <f t="shared" si="329"/>
        <v>44774</v>
      </c>
      <c r="AO84" s="38">
        <f t="shared" si="329"/>
        <v>44805</v>
      </c>
      <c r="AP84" s="38">
        <f t="shared" si="329"/>
        <v>44835</v>
      </c>
      <c r="AQ84" s="38">
        <f t="shared" si="329"/>
        <v>44866</v>
      </c>
      <c r="AR84" s="38">
        <f t="shared" si="329"/>
        <v>44896</v>
      </c>
      <c r="AS84" s="38">
        <f t="shared" si="329"/>
        <v>44927</v>
      </c>
      <c r="AT84" s="38">
        <f t="shared" si="329"/>
        <v>44958</v>
      </c>
      <c r="AU84" s="38">
        <f t="shared" si="329"/>
        <v>44986</v>
      </c>
      <c r="AV84" s="38">
        <f t="shared" si="329"/>
        <v>45017</v>
      </c>
      <c r="AW84" s="38">
        <f t="shared" si="329"/>
        <v>45047</v>
      </c>
      <c r="AX84" s="38">
        <f t="shared" si="329"/>
        <v>45078</v>
      </c>
      <c r="AY84" s="38">
        <f t="shared" si="329"/>
        <v>45108</v>
      </c>
      <c r="AZ84" s="38">
        <f t="shared" si="329"/>
        <v>45139</v>
      </c>
      <c r="BA84" s="38">
        <f t="shared" si="329"/>
        <v>45170</v>
      </c>
      <c r="BB84" s="38">
        <f t="shared" si="329"/>
        <v>45200</v>
      </c>
      <c r="BC84" s="38">
        <f t="shared" si="329"/>
        <v>45231</v>
      </c>
      <c r="BD84" s="38">
        <f t="shared" si="329"/>
        <v>45261</v>
      </c>
      <c r="BE84" s="38">
        <f t="shared" si="329"/>
        <v>45292</v>
      </c>
      <c r="BF84" s="38">
        <f t="shared" si="329"/>
        <v>45323</v>
      </c>
      <c r="BG84" s="38">
        <f t="shared" si="329"/>
        <v>45352</v>
      </c>
      <c r="BH84" s="38">
        <f t="shared" si="329"/>
        <v>45383</v>
      </c>
      <c r="BI84" s="38">
        <f t="shared" si="329"/>
        <v>45413</v>
      </c>
      <c r="BJ84" s="38">
        <f t="shared" si="329"/>
        <v>45444</v>
      </c>
      <c r="BK84" s="38">
        <f t="shared" si="329"/>
        <v>45474</v>
      </c>
      <c r="BL84" s="38">
        <f t="shared" si="329"/>
        <v>45505</v>
      </c>
      <c r="BM84" s="38">
        <f t="shared" si="329"/>
        <v>45536</v>
      </c>
      <c r="BN84" s="38">
        <f t="shared" si="329"/>
        <v>45566</v>
      </c>
      <c r="BO84" s="38">
        <f t="shared" si="329"/>
        <v>45597</v>
      </c>
      <c r="BP84" s="38">
        <f t="shared" si="329"/>
        <v>45627</v>
      </c>
      <c r="BQ84" s="43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</row>
    <row r="85" spans="2:122" x14ac:dyDescent="0.35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330">O85+1</f>
        <v>1</v>
      </c>
      <c r="Q85" s="49">
        <f t="shared" si="330"/>
        <v>2</v>
      </c>
      <c r="R85" s="49">
        <f t="shared" si="330"/>
        <v>3</v>
      </c>
      <c r="S85" s="49">
        <f t="shared" si="330"/>
        <v>4</v>
      </c>
      <c r="T85" s="49">
        <f t="shared" si="330"/>
        <v>5</v>
      </c>
      <c r="U85" s="49">
        <f t="shared" si="330"/>
        <v>6</v>
      </c>
      <c r="V85" s="49">
        <f t="shared" ref="V85:BP85" si="331">U85+1</f>
        <v>7</v>
      </c>
      <c r="W85" s="49">
        <f t="shared" si="331"/>
        <v>8</v>
      </c>
      <c r="X85" s="49">
        <f t="shared" si="331"/>
        <v>9</v>
      </c>
      <c r="Y85" s="49">
        <f t="shared" si="331"/>
        <v>10</v>
      </c>
      <c r="Z85" s="49">
        <f t="shared" si="331"/>
        <v>11</v>
      </c>
      <c r="AA85" s="49">
        <f t="shared" si="331"/>
        <v>12</v>
      </c>
      <c r="AB85" s="49">
        <f t="shared" si="331"/>
        <v>13</v>
      </c>
      <c r="AC85" s="49">
        <f t="shared" si="331"/>
        <v>14</v>
      </c>
      <c r="AD85" s="49">
        <f t="shared" si="331"/>
        <v>15</v>
      </c>
      <c r="AE85" s="49">
        <f t="shared" si="331"/>
        <v>16</v>
      </c>
      <c r="AF85" s="49">
        <f t="shared" si="331"/>
        <v>17</v>
      </c>
      <c r="AG85" s="49">
        <f t="shared" si="331"/>
        <v>18</v>
      </c>
      <c r="AH85" s="49">
        <f t="shared" si="331"/>
        <v>19</v>
      </c>
      <c r="AI85" s="49">
        <f t="shared" si="331"/>
        <v>20</v>
      </c>
      <c r="AJ85" s="49">
        <f t="shared" si="331"/>
        <v>21</v>
      </c>
      <c r="AK85" s="49">
        <f t="shared" si="331"/>
        <v>22</v>
      </c>
      <c r="AL85" s="49">
        <f t="shared" si="331"/>
        <v>23</v>
      </c>
      <c r="AM85" s="49">
        <f t="shared" si="331"/>
        <v>24</v>
      </c>
      <c r="AN85" s="49">
        <f t="shared" si="331"/>
        <v>25</v>
      </c>
      <c r="AO85" s="49">
        <f t="shared" si="331"/>
        <v>26</v>
      </c>
      <c r="AP85" s="49">
        <f t="shared" si="331"/>
        <v>27</v>
      </c>
      <c r="AQ85" s="49">
        <f t="shared" si="331"/>
        <v>28</v>
      </c>
      <c r="AR85" s="49">
        <f t="shared" si="331"/>
        <v>29</v>
      </c>
      <c r="AS85" s="49">
        <f t="shared" si="331"/>
        <v>30</v>
      </c>
      <c r="AT85" s="49">
        <f t="shared" si="331"/>
        <v>31</v>
      </c>
      <c r="AU85" s="49">
        <f t="shared" si="331"/>
        <v>32</v>
      </c>
      <c r="AV85" s="49">
        <f t="shared" si="331"/>
        <v>33</v>
      </c>
      <c r="AW85" s="49">
        <f t="shared" si="331"/>
        <v>34</v>
      </c>
      <c r="AX85" s="49">
        <f t="shared" si="331"/>
        <v>35</v>
      </c>
      <c r="AY85" s="49">
        <f t="shared" si="331"/>
        <v>36</v>
      </c>
      <c r="AZ85" s="49">
        <f t="shared" si="331"/>
        <v>37</v>
      </c>
      <c r="BA85" s="49">
        <f t="shared" si="331"/>
        <v>38</v>
      </c>
      <c r="BB85" s="49">
        <f t="shared" si="331"/>
        <v>39</v>
      </c>
      <c r="BC85" s="49">
        <f t="shared" si="331"/>
        <v>40</v>
      </c>
      <c r="BD85" s="49">
        <f t="shared" si="331"/>
        <v>41</v>
      </c>
      <c r="BE85" s="49">
        <f t="shared" si="331"/>
        <v>42</v>
      </c>
      <c r="BF85" s="49">
        <f t="shared" si="331"/>
        <v>43</v>
      </c>
      <c r="BG85" s="49">
        <f t="shared" si="331"/>
        <v>44</v>
      </c>
      <c r="BH85" s="49">
        <f t="shared" si="331"/>
        <v>45</v>
      </c>
      <c r="BI85" s="49">
        <f t="shared" si="331"/>
        <v>46</v>
      </c>
      <c r="BJ85" s="49">
        <f t="shared" si="331"/>
        <v>47</v>
      </c>
      <c r="BK85" s="49">
        <f t="shared" si="331"/>
        <v>48</v>
      </c>
      <c r="BL85" s="49">
        <f t="shared" si="331"/>
        <v>49</v>
      </c>
      <c r="BM85" s="49">
        <f t="shared" si="331"/>
        <v>50</v>
      </c>
      <c r="BN85" s="49">
        <f t="shared" si="331"/>
        <v>51</v>
      </c>
      <c r="BO85" s="49">
        <f t="shared" si="331"/>
        <v>52</v>
      </c>
      <c r="BP85" s="49">
        <f t="shared" si="331"/>
        <v>53</v>
      </c>
      <c r="BQ85" s="73"/>
    </row>
    <row r="86" spans="2:122" x14ac:dyDescent="0.35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v>11072877.417568004</v>
      </c>
      <c r="BK86" s="20">
        <v>11344676.931603005</v>
      </c>
      <c r="BL86" s="20">
        <v>11417792.729224006</v>
      </c>
      <c r="BM86" s="20">
        <v>11528247.103026001</v>
      </c>
      <c r="BN86" s="20">
        <v>11595004.846991006</v>
      </c>
      <c r="BO86" s="20">
        <v>11670898.534185</v>
      </c>
      <c r="BP86" s="20">
        <f>SUM('Capa Final'!$L$37:$L$38)+SUM('Capa Final'!$L$46:$L$47)</f>
        <v>11734863.97822801</v>
      </c>
      <c r="BQ86" s="20"/>
    </row>
    <row r="87" spans="2:122" x14ac:dyDescent="0.35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v>46649.442018999995</v>
      </c>
      <c r="BK87" s="20">
        <v>194390.36423299997</v>
      </c>
      <c r="BL87" s="20">
        <v>73020.021103999985</v>
      </c>
      <c r="BM87" s="20">
        <v>129434.482239</v>
      </c>
      <c r="BN87" s="20">
        <v>80245.237765999991</v>
      </c>
      <c r="BO87" s="20">
        <v>103021.22799500001</v>
      </c>
      <c r="BP87" s="20">
        <f>'Capa Final'!$L$37+'Capa Final'!$L$46</f>
        <v>90806.948499999999</v>
      </c>
      <c r="BQ87" s="20"/>
    </row>
    <row r="88" spans="2:122" x14ac:dyDescent="0.35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332">X86/$B$13</f>
        <v>1.0996367928805244E-2</v>
      </c>
      <c r="Y88" s="46">
        <f t="shared" si="332"/>
        <v>1.5382896515555761E-2</v>
      </c>
      <c r="Z88" s="46">
        <f t="shared" si="332"/>
        <v>1.6811814661886252E-2</v>
      </c>
      <c r="AA88" s="46">
        <f t="shared" si="332"/>
        <v>1.9391517258660375E-2</v>
      </c>
      <c r="AB88" s="46">
        <f t="shared" si="332"/>
        <v>2.1325070242465109E-2</v>
      </c>
      <c r="AC88" s="46">
        <f t="shared" si="332"/>
        <v>2.3529326970666033E-2</v>
      </c>
      <c r="AD88" s="46">
        <f t="shared" ref="AD88:AE88" si="333">AD86/$B$13</f>
        <v>2.573052561433976E-2</v>
      </c>
      <c r="AE88" s="46">
        <f t="shared" si="333"/>
        <v>2.7669036757348275E-2</v>
      </c>
      <c r="AF88" s="46">
        <f t="shared" ref="AF88:AG88" si="334">AF86/$B$13</f>
        <v>2.8752146772448417E-2</v>
      </c>
      <c r="AG88" s="46">
        <f t="shared" si="334"/>
        <v>2.9842248846645394E-2</v>
      </c>
      <c r="AH88" s="46">
        <f t="shared" ref="AH88:AI88" si="335">AH86/$B$13</f>
        <v>3.0048092603742277E-2</v>
      </c>
      <c r="AI88" s="46">
        <f t="shared" si="335"/>
        <v>3.0577020586702908E-2</v>
      </c>
      <c r="AJ88" s="46">
        <f t="shared" ref="AJ88:AK88" si="336">AJ86/$B$13</f>
        <v>3.192215510960579E-2</v>
      </c>
      <c r="AK88" s="46">
        <f t="shared" si="336"/>
        <v>3.2519626778023301E-2</v>
      </c>
      <c r="AL88" s="46">
        <f t="shared" ref="AL88:AM88" si="337">AL86/$B$13</f>
        <v>3.3385395719846452E-2</v>
      </c>
      <c r="AM88" s="46">
        <f t="shared" si="337"/>
        <v>3.3876452271606322E-2</v>
      </c>
      <c r="AN88" s="46">
        <f t="shared" ref="AN88:AO88" si="338">AN86/$B$13</f>
        <v>3.13538460793557E-2</v>
      </c>
      <c r="AO88" s="46">
        <f t="shared" si="338"/>
        <v>3.1921059017913991E-2</v>
      </c>
      <c r="AP88" s="46">
        <f t="shared" ref="AP88:AQ88" si="339">AP86/$B$13</f>
        <v>3.2014244052110237E-2</v>
      </c>
      <c r="AQ88" s="46">
        <f t="shared" si="339"/>
        <v>3.2257781948349704E-2</v>
      </c>
      <c r="AR88" s="46">
        <f t="shared" ref="AR88:AS88" si="340">AR86/$B$13</f>
        <v>3.3104182310075302E-2</v>
      </c>
      <c r="AS88" s="46">
        <f t="shared" si="340"/>
        <v>3.3651155505028903E-2</v>
      </c>
      <c r="AT88" s="46">
        <f t="shared" ref="AT88:AU88" si="341">AT86/$B$13</f>
        <v>3.4224440901764977E-2</v>
      </c>
      <c r="AU88" s="46">
        <f t="shared" si="341"/>
        <v>3.3998671383194408E-2</v>
      </c>
      <c r="AV88" s="46">
        <f t="shared" ref="AV88:AW88" si="342">AV86/$B$13</f>
        <v>3.4582281009497041E-2</v>
      </c>
      <c r="AW88" s="46">
        <f t="shared" si="342"/>
        <v>3.4632793133134283E-2</v>
      </c>
      <c r="AX88" s="46">
        <f t="shared" ref="AX88:AY88" si="343">AX86/$B$13</f>
        <v>3.5505274228125439E-2</v>
      </c>
      <c r="AY88" s="46">
        <f t="shared" si="343"/>
        <v>3.6055297860497611E-2</v>
      </c>
      <c r="AZ88" s="46">
        <f t="shared" ref="AZ88:BA88" si="344">AZ86/$B$13</f>
        <v>3.6567658314036695E-2</v>
      </c>
      <c r="BA88" s="46">
        <f t="shared" si="344"/>
        <v>3.7069005941178859E-2</v>
      </c>
      <c r="BB88" s="46">
        <f t="shared" ref="BB88:BC88" si="345">BB86/$B$13</f>
        <v>3.7395833837613503E-2</v>
      </c>
      <c r="BC88" s="46">
        <f t="shared" si="345"/>
        <v>3.7517823235052893E-2</v>
      </c>
      <c r="BD88" s="46">
        <f t="shared" ref="BD88:BE88" si="346">BD86/$B$13</f>
        <v>3.7925459756311793E-2</v>
      </c>
      <c r="BE88" s="46">
        <f t="shared" si="346"/>
        <v>3.7997343853242375E-2</v>
      </c>
      <c r="BF88" s="46">
        <f t="shared" ref="BF88:BG88" si="347">BF86/$B$13</f>
        <v>3.8119848145615427E-2</v>
      </c>
      <c r="BG88" s="46">
        <f t="shared" si="347"/>
        <v>3.8496576485650212E-2</v>
      </c>
      <c r="BH88" s="46">
        <f t="shared" ref="BH88:BI88" si="348">BH86/$B$13</f>
        <v>3.8922530590382705E-2</v>
      </c>
      <c r="BI88" s="46">
        <f t="shared" si="348"/>
        <v>3.921768892045862E-2</v>
      </c>
      <c r="BJ88" s="46">
        <f t="shared" ref="BJ88:BK88" si="349">BJ86/$B$13</f>
        <v>3.9253447837208189E-2</v>
      </c>
      <c r="BK88" s="46">
        <f t="shared" si="349"/>
        <v>4.0216979505085605E-2</v>
      </c>
      <c r="BL88" s="46">
        <f t="shared" ref="BL88:BM88" si="350">BL86/$B$13</f>
        <v>4.0476175650744933E-2</v>
      </c>
      <c r="BM88" s="46">
        <f t="shared" si="350"/>
        <v>4.0867737377378803E-2</v>
      </c>
      <c r="BN88" s="46">
        <f t="shared" ref="BN88:BO88" si="351">BN86/$B$13</f>
        <v>4.110439416690511E-2</v>
      </c>
      <c r="BO88" s="46">
        <f t="shared" si="351"/>
        <v>4.1373437955533734E-2</v>
      </c>
      <c r="BP88" s="46">
        <f t="shared" ref="BP88" si="352">BP86/$B$13</f>
        <v>4.160019601727679E-2</v>
      </c>
      <c r="BQ88" s="46"/>
      <c r="DQ88" s="67"/>
      <c r="DR88" s="67"/>
    </row>
    <row r="89" spans="2:122" x14ac:dyDescent="0.35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AV89" si="353">IF(Q88&gt;VLOOKUP(Q85,$DP$3:$DR$75,2,0),"Gatilho atingido","Gatilho não atingido")</f>
        <v>Gatilho não atingido</v>
      </c>
      <c r="R89" s="46" t="str">
        <f t="shared" si="353"/>
        <v>Gatilho não atingido</v>
      </c>
      <c r="S89" s="46" t="str">
        <f t="shared" si="353"/>
        <v>Gatilho não atingido</v>
      </c>
      <c r="T89" s="46" t="str">
        <f t="shared" si="353"/>
        <v>Gatilho não atingido</v>
      </c>
      <c r="U89" s="46" t="str">
        <f t="shared" si="353"/>
        <v>Gatilho não atingido</v>
      </c>
      <c r="V89" s="46" t="str">
        <f t="shared" si="353"/>
        <v>Gatilho não atingido</v>
      </c>
      <c r="W89" s="46" t="str">
        <f t="shared" si="353"/>
        <v>Gatilho não atingido</v>
      </c>
      <c r="X89" s="46" t="str">
        <f t="shared" si="353"/>
        <v>Gatilho não atingido</v>
      </c>
      <c r="Y89" s="46" t="str">
        <f t="shared" si="353"/>
        <v>Gatilho não atingido</v>
      </c>
      <c r="Z89" s="46" t="str">
        <f t="shared" si="353"/>
        <v>Gatilho não atingido</v>
      </c>
      <c r="AA89" s="46" t="str">
        <f t="shared" si="353"/>
        <v>Gatilho não atingido</v>
      </c>
      <c r="AB89" s="46" t="str">
        <f t="shared" si="353"/>
        <v>Gatilho não atingido</v>
      </c>
      <c r="AC89" s="46" t="str">
        <f t="shared" si="353"/>
        <v>Gatilho não atingido</v>
      </c>
      <c r="AD89" s="46" t="str">
        <f t="shared" si="353"/>
        <v>Gatilho não atingido</v>
      </c>
      <c r="AE89" s="46" t="str">
        <f t="shared" si="353"/>
        <v>Gatilho não atingido</v>
      </c>
      <c r="AF89" s="46" t="str">
        <f t="shared" si="353"/>
        <v>Gatilho não atingido</v>
      </c>
      <c r="AG89" s="46" t="str">
        <f t="shared" si="353"/>
        <v>Gatilho não atingido</v>
      </c>
      <c r="AH89" s="46" t="str">
        <f t="shared" si="353"/>
        <v>Gatilho não atingido</v>
      </c>
      <c r="AI89" s="46" t="str">
        <f t="shared" si="353"/>
        <v>Gatilho não atingido</v>
      </c>
      <c r="AJ89" s="46" t="str">
        <f t="shared" si="353"/>
        <v>Gatilho não atingido</v>
      </c>
      <c r="AK89" s="46" t="str">
        <f t="shared" si="353"/>
        <v>Gatilho não atingido</v>
      </c>
      <c r="AL89" s="46" t="str">
        <f t="shared" si="353"/>
        <v>Gatilho não atingido</v>
      </c>
      <c r="AM89" s="46" t="str">
        <f t="shared" si="353"/>
        <v>Gatilho não atingido</v>
      </c>
      <c r="AN89" s="46" t="str">
        <f t="shared" si="353"/>
        <v>Gatilho não atingido</v>
      </c>
      <c r="AO89" s="46" t="str">
        <f t="shared" si="353"/>
        <v>Gatilho não atingido</v>
      </c>
      <c r="AP89" s="46" t="str">
        <f t="shared" si="353"/>
        <v>Gatilho não atingido</v>
      </c>
      <c r="AQ89" s="46" t="str">
        <f t="shared" si="353"/>
        <v>Gatilho não atingido</v>
      </c>
      <c r="AR89" s="46" t="str">
        <f t="shared" si="353"/>
        <v>Gatilho não atingido</v>
      </c>
      <c r="AS89" s="46" t="str">
        <f t="shared" si="353"/>
        <v>Gatilho não atingido</v>
      </c>
      <c r="AT89" s="46" t="str">
        <f t="shared" si="353"/>
        <v>Gatilho não atingido</v>
      </c>
      <c r="AU89" s="46" t="str">
        <f t="shared" si="353"/>
        <v>Gatilho não atingido</v>
      </c>
      <c r="AV89" s="46" t="str">
        <f t="shared" si="353"/>
        <v>Gatilho não atingido</v>
      </c>
      <c r="AW89" s="46" t="str">
        <f t="shared" ref="AW89:BN89" si="354">IF(AW88&gt;VLOOKUP(AW85,$DP$3:$DR$75,2,0),"Gatilho atingido","Gatilho não atingido")</f>
        <v>Gatilho não atingido</v>
      </c>
      <c r="AX89" s="46" t="str">
        <f t="shared" si="354"/>
        <v>Gatilho não atingido</v>
      </c>
      <c r="AY89" s="46" t="str">
        <f t="shared" si="354"/>
        <v>Gatilho não atingido</v>
      </c>
      <c r="AZ89" s="46" t="str">
        <f t="shared" si="354"/>
        <v>Gatilho não atingido</v>
      </c>
      <c r="BA89" s="46" t="str">
        <f t="shared" si="354"/>
        <v>Gatilho não atingido</v>
      </c>
      <c r="BB89" s="46" t="str">
        <f t="shared" si="354"/>
        <v>Gatilho não atingido</v>
      </c>
      <c r="BC89" s="46" t="str">
        <f t="shared" si="354"/>
        <v>Gatilho não atingido</v>
      </c>
      <c r="BD89" s="46" t="str">
        <f t="shared" si="354"/>
        <v>Gatilho não atingido</v>
      </c>
      <c r="BE89" s="46" t="str">
        <f t="shared" si="354"/>
        <v>Gatilho não atingido</v>
      </c>
      <c r="BF89" s="46" t="str">
        <f t="shared" si="354"/>
        <v>Gatilho não atingido</v>
      </c>
      <c r="BG89" s="46" t="str">
        <f t="shared" si="354"/>
        <v>Gatilho não atingido</v>
      </c>
      <c r="BH89" s="46" t="str">
        <f t="shared" si="354"/>
        <v>Gatilho não atingido</v>
      </c>
      <c r="BI89" s="46" t="str">
        <f t="shared" si="354"/>
        <v>Gatilho não atingido</v>
      </c>
      <c r="BJ89" s="46" t="str">
        <f t="shared" si="354"/>
        <v>Gatilho não atingido</v>
      </c>
      <c r="BK89" s="46" t="str">
        <f t="shared" si="354"/>
        <v>Gatilho não atingido</v>
      </c>
      <c r="BL89" s="46" t="str">
        <f t="shared" si="354"/>
        <v>Gatilho não atingido</v>
      </c>
      <c r="BM89" s="46" t="str">
        <f t="shared" si="354"/>
        <v>Gatilho não atingido</v>
      </c>
      <c r="BN89" s="46" t="str">
        <f t="shared" si="354"/>
        <v>Gatilho não atingido</v>
      </c>
      <c r="BO89" s="46" t="str">
        <f t="shared" ref="BO89:BP89" si="355">IF(BO88&gt;VLOOKUP(BO85,$DP$3:$DR$75,2,0),"Gatilho atingido","Gatilho não atingido")</f>
        <v>Gatilho não atingido</v>
      </c>
      <c r="BP89" s="46" t="str">
        <f t="shared" si="355"/>
        <v>Gatilho não atingido</v>
      </c>
      <c r="BQ89" s="46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</row>
    <row r="90" spans="2:122" x14ac:dyDescent="0.35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AV90" si="356">IF(Q88&gt;VLOOKUP(Q85,$DP$3:$DR$75,3,0),"Gatilho atingido","Gatilho não atingido")</f>
        <v>Gatilho não atingido</v>
      </c>
      <c r="R90" s="46" t="str">
        <f t="shared" si="356"/>
        <v>Gatilho não atingido</v>
      </c>
      <c r="S90" s="46" t="str">
        <f t="shared" si="356"/>
        <v>Gatilho não atingido</v>
      </c>
      <c r="T90" s="46" t="str">
        <f t="shared" si="356"/>
        <v>Gatilho não atingido</v>
      </c>
      <c r="U90" s="46" t="str">
        <f t="shared" si="356"/>
        <v>Gatilho não atingido</v>
      </c>
      <c r="V90" s="46" t="str">
        <f t="shared" si="356"/>
        <v>Gatilho não atingido</v>
      </c>
      <c r="W90" s="46" t="str">
        <f t="shared" si="356"/>
        <v>Gatilho não atingido</v>
      </c>
      <c r="X90" s="46" t="str">
        <f t="shared" si="356"/>
        <v>Gatilho não atingido</v>
      </c>
      <c r="Y90" s="46" t="str">
        <f t="shared" si="356"/>
        <v>Gatilho não atingido</v>
      </c>
      <c r="Z90" s="46" t="str">
        <f t="shared" si="356"/>
        <v>Gatilho não atingido</v>
      </c>
      <c r="AA90" s="46" t="str">
        <f t="shared" si="356"/>
        <v>Gatilho não atingido</v>
      </c>
      <c r="AB90" s="46" t="str">
        <f t="shared" si="356"/>
        <v>Gatilho não atingido</v>
      </c>
      <c r="AC90" s="46" t="str">
        <f t="shared" si="356"/>
        <v>Gatilho não atingido</v>
      </c>
      <c r="AD90" s="46" t="str">
        <f t="shared" si="356"/>
        <v>Gatilho não atingido</v>
      </c>
      <c r="AE90" s="46" t="str">
        <f t="shared" si="356"/>
        <v>Gatilho não atingido</v>
      </c>
      <c r="AF90" s="46" t="str">
        <f t="shared" si="356"/>
        <v>Gatilho não atingido</v>
      </c>
      <c r="AG90" s="46" t="str">
        <f t="shared" si="356"/>
        <v>Gatilho não atingido</v>
      </c>
      <c r="AH90" s="46" t="str">
        <f t="shared" si="356"/>
        <v>Gatilho não atingido</v>
      </c>
      <c r="AI90" s="46" t="str">
        <f t="shared" si="356"/>
        <v>Gatilho não atingido</v>
      </c>
      <c r="AJ90" s="46" t="str">
        <f t="shared" si="356"/>
        <v>Gatilho não atingido</v>
      </c>
      <c r="AK90" s="46" t="str">
        <f t="shared" si="356"/>
        <v>Gatilho não atingido</v>
      </c>
      <c r="AL90" s="46" t="str">
        <f t="shared" si="356"/>
        <v>Gatilho não atingido</v>
      </c>
      <c r="AM90" s="46" t="str">
        <f t="shared" si="356"/>
        <v>Gatilho não atingido</v>
      </c>
      <c r="AN90" s="46" t="str">
        <f t="shared" si="356"/>
        <v>Gatilho não atingido</v>
      </c>
      <c r="AO90" s="46" t="str">
        <f t="shared" si="356"/>
        <v>Gatilho não atingido</v>
      </c>
      <c r="AP90" s="46" t="str">
        <f t="shared" si="356"/>
        <v>Gatilho não atingido</v>
      </c>
      <c r="AQ90" s="46" t="str">
        <f t="shared" si="356"/>
        <v>Gatilho não atingido</v>
      </c>
      <c r="AR90" s="46" t="str">
        <f t="shared" si="356"/>
        <v>Gatilho não atingido</v>
      </c>
      <c r="AS90" s="46" t="str">
        <f t="shared" si="356"/>
        <v>Gatilho não atingido</v>
      </c>
      <c r="AT90" s="46" t="str">
        <f t="shared" si="356"/>
        <v>Gatilho não atingido</v>
      </c>
      <c r="AU90" s="46" t="str">
        <f t="shared" si="356"/>
        <v>Gatilho não atingido</v>
      </c>
      <c r="AV90" s="46" t="str">
        <f t="shared" si="356"/>
        <v>Gatilho não atingido</v>
      </c>
      <c r="AW90" s="46" t="str">
        <f t="shared" ref="AW90:BN90" si="357">IF(AW88&gt;VLOOKUP(AW85,$DP$3:$DR$75,3,0),"Gatilho atingido","Gatilho não atingido")</f>
        <v>Gatilho não atingido</v>
      </c>
      <c r="AX90" s="46" t="str">
        <f t="shared" si="357"/>
        <v>Gatilho não atingido</v>
      </c>
      <c r="AY90" s="46" t="str">
        <f t="shared" si="357"/>
        <v>Gatilho não atingido</v>
      </c>
      <c r="AZ90" s="46" t="str">
        <f t="shared" si="357"/>
        <v>Gatilho não atingido</v>
      </c>
      <c r="BA90" s="46" t="str">
        <f t="shared" si="357"/>
        <v>Gatilho não atingido</v>
      </c>
      <c r="BB90" s="46" t="str">
        <f t="shared" si="357"/>
        <v>Gatilho não atingido</v>
      </c>
      <c r="BC90" s="46" t="str">
        <f t="shared" si="357"/>
        <v>Gatilho não atingido</v>
      </c>
      <c r="BD90" s="46" t="str">
        <f t="shared" si="357"/>
        <v>Gatilho não atingido</v>
      </c>
      <c r="BE90" s="46" t="str">
        <f t="shared" si="357"/>
        <v>Gatilho não atingido</v>
      </c>
      <c r="BF90" s="46" t="str">
        <f t="shared" si="357"/>
        <v>Gatilho não atingido</v>
      </c>
      <c r="BG90" s="46" t="str">
        <f t="shared" si="357"/>
        <v>Gatilho não atingido</v>
      </c>
      <c r="BH90" s="46" t="str">
        <f t="shared" si="357"/>
        <v>Gatilho não atingido</v>
      </c>
      <c r="BI90" s="46" t="str">
        <f t="shared" si="357"/>
        <v>Gatilho não atingido</v>
      </c>
      <c r="BJ90" s="46" t="str">
        <f t="shared" si="357"/>
        <v>Gatilho não atingido</v>
      </c>
      <c r="BK90" s="46" t="str">
        <f t="shared" si="357"/>
        <v>Gatilho não atingido</v>
      </c>
      <c r="BL90" s="46" t="str">
        <f t="shared" si="357"/>
        <v>Gatilho não atingido</v>
      </c>
      <c r="BM90" s="46" t="str">
        <f t="shared" si="357"/>
        <v>Gatilho não atingido</v>
      </c>
      <c r="BN90" s="46" t="str">
        <f t="shared" si="357"/>
        <v>Gatilho não atingido</v>
      </c>
      <c r="BO90" s="46" t="str">
        <f t="shared" ref="BO90:BP90" si="358">IF(BO88&gt;VLOOKUP(BO85,$DP$3:$DR$75,3,0),"Gatilho atingido","Gatilho não atingido")</f>
        <v>Gatilho não atingido</v>
      </c>
      <c r="BP90" s="46" t="str">
        <f t="shared" si="358"/>
        <v>Gatilho não atingido</v>
      </c>
      <c r="BQ90" s="46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</row>
    <row r="91" spans="2:122" x14ac:dyDescent="0.35"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</row>
    <row r="92" spans="2:122" x14ac:dyDescent="0.35">
      <c r="F92" s="13"/>
      <c r="G92" s="104" t="s">
        <v>116</v>
      </c>
      <c r="H92" s="104"/>
      <c r="I92" s="104"/>
      <c r="J92" s="104"/>
      <c r="K92" s="104"/>
      <c r="L92" s="104"/>
      <c r="M92" s="104"/>
      <c r="N92" s="104"/>
      <c r="O92" s="104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71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</row>
    <row r="93" spans="2:122" x14ac:dyDescent="0.35">
      <c r="F93" s="37" t="s">
        <v>169</v>
      </c>
      <c r="G93" s="38">
        <v>43770</v>
      </c>
      <c r="H93" s="38">
        <f t="shared" ref="H93" si="359">EDATE(G93,1)</f>
        <v>43800</v>
      </c>
      <c r="I93" s="38">
        <f t="shared" ref="I93" si="360">EDATE(H93,1)</f>
        <v>43831</v>
      </c>
      <c r="J93" s="38">
        <f t="shared" ref="J93" si="361">EDATE(I93,1)</f>
        <v>43862</v>
      </c>
      <c r="K93" s="38">
        <f t="shared" ref="K93" si="362">EDATE(J93,1)</f>
        <v>43891</v>
      </c>
      <c r="L93" s="38">
        <f t="shared" ref="L93" si="363">EDATE(K93,1)</f>
        <v>43922</v>
      </c>
      <c r="M93" s="38">
        <f t="shared" ref="M93" si="364">EDATE(L93,1)</f>
        <v>43952</v>
      </c>
      <c r="N93" s="38">
        <f t="shared" ref="N93" si="365">EDATE(M93,1)</f>
        <v>43983</v>
      </c>
      <c r="O93" s="38">
        <f t="shared" ref="O93" si="366">EDATE(N93,1)</f>
        <v>44013</v>
      </c>
      <c r="P93" s="38">
        <f t="shared" ref="P93:U93" si="367">EDATE(O93,1)</f>
        <v>44044</v>
      </c>
      <c r="Q93" s="38">
        <f t="shared" si="367"/>
        <v>44075</v>
      </c>
      <c r="R93" s="38">
        <f t="shared" si="367"/>
        <v>44105</v>
      </c>
      <c r="S93" s="38">
        <f t="shared" si="367"/>
        <v>44136</v>
      </c>
      <c r="T93" s="38">
        <f t="shared" si="367"/>
        <v>44166</v>
      </c>
      <c r="U93" s="38">
        <f t="shared" si="367"/>
        <v>44197</v>
      </c>
      <c r="V93" s="38">
        <f t="shared" ref="V93:BP93" si="368">EDATE(U93,1)</f>
        <v>44228</v>
      </c>
      <c r="W93" s="38">
        <f t="shared" si="368"/>
        <v>44256</v>
      </c>
      <c r="X93" s="38">
        <f t="shared" si="368"/>
        <v>44287</v>
      </c>
      <c r="Y93" s="38">
        <f t="shared" si="368"/>
        <v>44317</v>
      </c>
      <c r="Z93" s="38">
        <f t="shared" si="368"/>
        <v>44348</v>
      </c>
      <c r="AA93" s="38">
        <f t="shared" si="368"/>
        <v>44378</v>
      </c>
      <c r="AB93" s="38">
        <f t="shared" si="368"/>
        <v>44409</v>
      </c>
      <c r="AC93" s="38">
        <f t="shared" si="368"/>
        <v>44440</v>
      </c>
      <c r="AD93" s="38">
        <f t="shared" si="368"/>
        <v>44470</v>
      </c>
      <c r="AE93" s="38">
        <f t="shared" si="368"/>
        <v>44501</v>
      </c>
      <c r="AF93" s="38">
        <f t="shared" si="368"/>
        <v>44531</v>
      </c>
      <c r="AG93" s="38">
        <f t="shared" si="368"/>
        <v>44562</v>
      </c>
      <c r="AH93" s="38">
        <f t="shared" si="368"/>
        <v>44593</v>
      </c>
      <c r="AI93" s="38">
        <f t="shared" si="368"/>
        <v>44621</v>
      </c>
      <c r="AJ93" s="38">
        <f t="shared" si="368"/>
        <v>44652</v>
      </c>
      <c r="AK93" s="38">
        <f t="shared" si="368"/>
        <v>44682</v>
      </c>
      <c r="AL93" s="38">
        <f t="shared" si="368"/>
        <v>44713</v>
      </c>
      <c r="AM93" s="38">
        <f t="shared" si="368"/>
        <v>44743</v>
      </c>
      <c r="AN93" s="38">
        <f t="shared" si="368"/>
        <v>44774</v>
      </c>
      <c r="AO93" s="38">
        <f t="shared" si="368"/>
        <v>44805</v>
      </c>
      <c r="AP93" s="38">
        <f t="shared" si="368"/>
        <v>44835</v>
      </c>
      <c r="AQ93" s="38">
        <f t="shared" si="368"/>
        <v>44866</v>
      </c>
      <c r="AR93" s="38">
        <f t="shared" si="368"/>
        <v>44896</v>
      </c>
      <c r="AS93" s="38">
        <f t="shared" si="368"/>
        <v>44927</v>
      </c>
      <c r="AT93" s="38">
        <f t="shared" si="368"/>
        <v>44958</v>
      </c>
      <c r="AU93" s="38">
        <f t="shared" si="368"/>
        <v>44986</v>
      </c>
      <c r="AV93" s="38">
        <f t="shared" si="368"/>
        <v>45017</v>
      </c>
      <c r="AW93" s="38">
        <f t="shared" si="368"/>
        <v>45047</v>
      </c>
      <c r="AX93" s="38">
        <f t="shared" si="368"/>
        <v>45078</v>
      </c>
      <c r="AY93" s="38">
        <f t="shared" si="368"/>
        <v>45108</v>
      </c>
      <c r="AZ93" s="38">
        <f t="shared" si="368"/>
        <v>45139</v>
      </c>
      <c r="BA93" s="38">
        <f t="shared" si="368"/>
        <v>45170</v>
      </c>
      <c r="BB93" s="38">
        <f t="shared" si="368"/>
        <v>45200</v>
      </c>
      <c r="BC93" s="38">
        <f t="shared" si="368"/>
        <v>45231</v>
      </c>
      <c r="BD93" s="38">
        <f t="shared" si="368"/>
        <v>45261</v>
      </c>
      <c r="BE93" s="38">
        <f t="shared" si="368"/>
        <v>45292</v>
      </c>
      <c r="BF93" s="38">
        <f t="shared" si="368"/>
        <v>45323</v>
      </c>
      <c r="BG93" s="38">
        <f t="shared" si="368"/>
        <v>45352</v>
      </c>
      <c r="BH93" s="38">
        <f t="shared" si="368"/>
        <v>45383</v>
      </c>
      <c r="BI93" s="38">
        <f t="shared" si="368"/>
        <v>45413</v>
      </c>
      <c r="BJ93" s="38">
        <f t="shared" si="368"/>
        <v>45444</v>
      </c>
      <c r="BK93" s="38">
        <f t="shared" si="368"/>
        <v>45474</v>
      </c>
      <c r="BL93" s="38">
        <f t="shared" si="368"/>
        <v>45505</v>
      </c>
      <c r="BM93" s="38">
        <f t="shared" si="368"/>
        <v>45536</v>
      </c>
      <c r="BN93" s="38">
        <f t="shared" si="368"/>
        <v>45566</v>
      </c>
      <c r="BO93" s="38">
        <f t="shared" si="368"/>
        <v>45597</v>
      </c>
      <c r="BP93" s="38">
        <f t="shared" si="368"/>
        <v>45627</v>
      </c>
      <c r="BQ93" s="43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</row>
    <row r="94" spans="2:122" x14ac:dyDescent="0.35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P94" si="369">Q94+1</f>
        <v>2</v>
      </c>
      <c r="S94" s="49">
        <f t="shared" si="369"/>
        <v>3</v>
      </c>
      <c r="T94" s="49">
        <f t="shared" si="369"/>
        <v>4</v>
      </c>
      <c r="U94" s="49">
        <f t="shared" si="369"/>
        <v>5</v>
      </c>
      <c r="V94" s="49">
        <f t="shared" si="369"/>
        <v>6</v>
      </c>
      <c r="W94" s="49">
        <f t="shared" si="369"/>
        <v>7</v>
      </c>
      <c r="X94" s="49">
        <f t="shared" si="369"/>
        <v>8</v>
      </c>
      <c r="Y94" s="49">
        <f t="shared" si="369"/>
        <v>9</v>
      </c>
      <c r="Z94" s="49">
        <f t="shared" si="369"/>
        <v>10</v>
      </c>
      <c r="AA94" s="49">
        <f t="shared" si="369"/>
        <v>11</v>
      </c>
      <c r="AB94" s="49">
        <f t="shared" si="369"/>
        <v>12</v>
      </c>
      <c r="AC94" s="49">
        <f t="shared" si="369"/>
        <v>13</v>
      </c>
      <c r="AD94" s="49">
        <f t="shared" si="369"/>
        <v>14</v>
      </c>
      <c r="AE94" s="49">
        <f t="shared" si="369"/>
        <v>15</v>
      </c>
      <c r="AF94" s="49">
        <f t="shared" si="369"/>
        <v>16</v>
      </c>
      <c r="AG94" s="49">
        <f t="shared" si="369"/>
        <v>17</v>
      </c>
      <c r="AH94" s="49">
        <f t="shared" si="369"/>
        <v>18</v>
      </c>
      <c r="AI94" s="49">
        <f t="shared" si="369"/>
        <v>19</v>
      </c>
      <c r="AJ94" s="49">
        <f t="shared" si="369"/>
        <v>20</v>
      </c>
      <c r="AK94" s="49">
        <f t="shared" si="369"/>
        <v>21</v>
      </c>
      <c r="AL94" s="49">
        <f t="shared" si="369"/>
        <v>22</v>
      </c>
      <c r="AM94" s="49">
        <f t="shared" si="369"/>
        <v>23</v>
      </c>
      <c r="AN94" s="49">
        <f t="shared" si="369"/>
        <v>24</v>
      </c>
      <c r="AO94" s="49">
        <f t="shared" si="369"/>
        <v>25</v>
      </c>
      <c r="AP94" s="49">
        <f t="shared" si="369"/>
        <v>26</v>
      </c>
      <c r="AQ94" s="49">
        <f t="shared" si="369"/>
        <v>27</v>
      </c>
      <c r="AR94" s="49">
        <f t="shared" si="369"/>
        <v>28</v>
      </c>
      <c r="AS94" s="49">
        <f t="shared" si="369"/>
        <v>29</v>
      </c>
      <c r="AT94" s="49">
        <f t="shared" si="369"/>
        <v>30</v>
      </c>
      <c r="AU94" s="49">
        <f t="shared" si="369"/>
        <v>31</v>
      </c>
      <c r="AV94" s="49">
        <f t="shared" si="369"/>
        <v>32</v>
      </c>
      <c r="AW94" s="49">
        <f t="shared" si="369"/>
        <v>33</v>
      </c>
      <c r="AX94" s="49">
        <f t="shared" si="369"/>
        <v>34</v>
      </c>
      <c r="AY94" s="49">
        <f t="shared" si="369"/>
        <v>35</v>
      </c>
      <c r="AZ94" s="49">
        <f t="shared" si="369"/>
        <v>36</v>
      </c>
      <c r="BA94" s="49">
        <f t="shared" si="369"/>
        <v>37</v>
      </c>
      <c r="BB94" s="49">
        <f t="shared" si="369"/>
        <v>38</v>
      </c>
      <c r="BC94" s="49">
        <f t="shared" si="369"/>
        <v>39</v>
      </c>
      <c r="BD94" s="49">
        <f t="shared" si="369"/>
        <v>40</v>
      </c>
      <c r="BE94" s="49">
        <f t="shared" si="369"/>
        <v>41</v>
      </c>
      <c r="BF94" s="49">
        <f t="shared" si="369"/>
        <v>42</v>
      </c>
      <c r="BG94" s="49">
        <f t="shared" si="369"/>
        <v>43</v>
      </c>
      <c r="BH94" s="49">
        <f t="shared" si="369"/>
        <v>44</v>
      </c>
      <c r="BI94" s="49">
        <f t="shared" si="369"/>
        <v>45</v>
      </c>
      <c r="BJ94" s="49">
        <f t="shared" si="369"/>
        <v>46</v>
      </c>
      <c r="BK94" s="49">
        <f t="shared" si="369"/>
        <v>47</v>
      </c>
      <c r="BL94" s="49">
        <f t="shared" si="369"/>
        <v>48</v>
      </c>
      <c r="BM94" s="49">
        <f t="shared" si="369"/>
        <v>49</v>
      </c>
      <c r="BN94" s="49">
        <f t="shared" si="369"/>
        <v>50</v>
      </c>
      <c r="BO94" s="49">
        <f t="shared" si="369"/>
        <v>51</v>
      </c>
      <c r="BP94" s="49">
        <f t="shared" si="369"/>
        <v>52</v>
      </c>
      <c r="BQ94" s="73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</row>
    <row r="95" spans="2:122" x14ac:dyDescent="0.35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v>5811522.3361950023</v>
      </c>
      <c r="BK95" s="20">
        <v>5982067.5540810004</v>
      </c>
      <c r="BL95" s="20">
        <v>6019835.7283530012</v>
      </c>
      <c r="BM95" s="20">
        <v>6038280.6843670029</v>
      </c>
      <c r="BN95" s="20">
        <v>6057995.6880410016</v>
      </c>
      <c r="BO95" s="20">
        <v>6120078.2897520009</v>
      </c>
      <c r="BP95" s="20">
        <f>SUM('Capa Final'!$M$37:$M$38)+SUM('Capa Final'!$M$46:$M$47)</f>
        <v>6141281.6892550047</v>
      </c>
      <c r="BQ95" s="20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</row>
    <row r="96" spans="2:122" x14ac:dyDescent="0.35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v>5289.9469389999995</v>
      </c>
      <c r="BK96" s="20">
        <v>98358.885828999992</v>
      </c>
      <c r="BL96" s="20">
        <v>40865.260816000002</v>
      </c>
      <c r="BM96" s="20">
        <v>13448.269187999998</v>
      </c>
      <c r="BN96" s="20">
        <v>12947.492913</v>
      </c>
      <c r="BO96" s="20">
        <v>60427.664549000001</v>
      </c>
      <c r="BP96" s="20">
        <f>'Capa Final'!$M$37+'Capa Final'!$M$46</f>
        <v>20835.913777999998</v>
      </c>
      <c r="BQ96" s="20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</row>
    <row r="97" spans="2:122" x14ac:dyDescent="0.35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70">X95/$B$14</f>
        <v>8.0418303761923427E-3</v>
      </c>
      <c r="Y97" s="46">
        <f t="shared" si="370"/>
        <v>1.2149890870715321E-2</v>
      </c>
      <c r="Z97" s="46">
        <f t="shared" si="370"/>
        <v>1.330531100351697E-2</v>
      </c>
      <c r="AA97" s="46">
        <f t="shared" si="370"/>
        <v>1.7085870371218781E-2</v>
      </c>
      <c r="AB97" s="46">
        <f t="shared" si="370"/>
        <v>1.9814629715780702E-2</v>
      </c>
      <c r="AC97" s="46">
        <f t="shared" si="370"/>
        <v>2.2161074978766546E-2</v>
      </c>
      <c r="AD97" s="46">
        <f t="shared" ref="AD97:AE97" si="371">AD95/$B$14</f>
        <v>2.5156287808966057E-2</v>
      </c>
      <c r="AE97" s="46">
        <f t="shared" si="371"/>
        <v>2.648960612966483E-2</v>
      </c>
      <c r="AF97" s="46">
        <f t="shared" ref="AF97:AG97" si="372">AF95/$B$14</f>
        <v>2.8758436235542379E-2</v>
      </c>
      <c r="AG97" s="46">
        <f t="shared" si="372"/>
        <v>3.0096613946258725E-2</v>
      </c>
      <c r="AH97" s="46">
        <f t="shared" ref="AH97:AI97" si="373">AH95/$B$14</f>
        <v>3.1125497130336119E-2</v>
      </c>
      <c r="AI97" s="46">
        <f t="shared" si="373"/>
        <v>3.2535579596185797E-2</v>
      </c>
      <c r="AJ97" s="46">
        <f t="shared" ref="AJ97:AK97" si="374">AJ95/$B$14</f>
        <v>3.4593801461326984E-2</v>
      </c>
      <c r="AK97" s="46">
        <f t="shared" si="374"/>
        <v>3.4833452232375273E-2</v>
      </c>
      <c r="AL97" s="46">
        <f t="shared" ref="AL97:AM97" si="375">AL95/$B$14</f>
        <v>3.5583184674524891E-2</v>
      </c>
      <c r="AM97" s="46">
        <f t="shared" si="375"/>
        <v>3.5511029439134818E-2</v>
      </c>
      <c r="AN97" s="46">
        <f t="shared" ref="AN97:AO97" si="376">AN95/$B$14</f>
        <v>3.3808498963562257E-2</v>
      </c>
      <c r="AO97" s="46">
        <f t="shared" si="376"/>
        <v>3.5160595490337253E-2</v>
      </c>
      <c r="AP97" s="46">
        <f t="shared" ref="AP97:AQ97" si="377">AP95/$B$14</f>
        <v>3.5409285410529234E-2</v>
      </c>
      <c r="AQ97" s="46">
        <f t="shared" si="377"/>
        <v>3.7063986028108308E-2</v>
      </c>
      <c r="AR97" s="46">
        <f t="shared" ref="AR97:AS97" si="378">AR95/$B$14</f>
        <v>3.6903090588963725E-2</v>
      </c>
      <c r="AS97" s="46">
        <f t="shared" si="378"/>
        <v>3.8665102218545848E-2</v>
      </c>
      <c r="AT97" s="46">
        <f t="shared" ref="AT97:AU97" si="379">AT95/$B$14</f>
        <v>3.9647855576664177E-2</v>
      </c>
      <c r="AU97" s="46">
        <f t="shared" si="379"/>
        <v>3.8982488595859718E-2</v>
      </c>
      <c r="AV97" s="46">
        <f t="shared" ref="AV97:AW97" si="380">AV95/$B$14</f>
        <v>4.0555745022200086E-2</v>
      </c>
      <c r="AW97" s="46">
        <f t="shared" si="380"/>
        <v>4.0490008603371409E-2</v>
      </c>
      <c r="AX97" s="46">
        <f t="shared" ref="AX97:AY97" si="381">AX95/$B$14</f>
        <v>4.1656339641914342E-2</v>
      </c>
      <c r="AY97" s="46">
        <f t="shared" si="381"/>
        <v>4.2372569316114349E-2</v>
      </c>
      <c r="AZ97" s="46">
        <f t="shared" ref="AZ97:BA97" si="382">AZ95/$B$14</f>
        <v>4.328153890552304E-2</v>
      </c>
      <c r="BA97" s="46">
        <f t="shared" si="382"/>
        <v>4.3569720436455357E-2</v>
      </c>
      <c r="BB97" s="46">
        <f t="shared" ref="BB97:BC97" si="383">BB95/$B$14</f>
        <v>4.3621704799835327E-2</v>
      </c>
      <c r="BC97" s="46">
        <f t="shared" si="383"/>
        <v>4.4180047509448074E-2</v>
      </c>
      <c r="BD97" s="46">
        <f t="shared" ref="BD97:BE97" si="384">BD95/$B$14</f>
        <v>4.4396321101097813E-2</v>
      </c>
      <c r="BE97" s="46">
        <f t="shared" si="384"/>
        <v>4.4394216409326274E-2</v>
      </c>
      <c r="BF97" s="46">
        <f t="shared" ref="BF97:BG97" si="385">BF95/$B$14</f>
        <v>4.5048985760902882E-2</v>
      </c>
      <c r="BG97" s="46">
        <f t="shared" si="385"/>
        <v>4.5582394575551959E-2</v>
      </c>
      <c r="BH97" s="46">
        <f t="shared" ref="BH97:BI97" si="386">BH95/$B$14</f>
        <v>4.5677831195858866E-2</v>
      </c>
      <c r="BI97" s="46">
        <f t="shared" si="386"/>
        <v>4.5884442720532874E-2</v>
      </c>
      <c r="BJ97" s="46">
        <f t="shared" ref="BJ97:BK97" si="387">BJ95/$B$14</f>
        <v>4.595399367259756E-2</v>
      </c>
      <c r="BK97" s="46">
        <f t="shared" si="387"/>
        <v>4.7302561811932327E-2</v>
      </c>
      <c r="BL97" s="46">
        <f t="shared" ref="BL97:BM97" si="388">BL95/$B$14</f>
        <v>4.7601209625898651E-2</v>
      </c>
      <c r="BM97" s="46">
        <f t="shared" si="388"/>
        <v>4.7747061150322755E-2</v>
      </c>
      <c r="BN97" s="46">
        <f t="shared" ref="BN97:BO97" si="389">BN95/$B$14</f>
        <v>4.7902955441298384E-2</v>
      </c>
      <c r="BO97" s="46">
        <f t="shared" si="389"/>
        <v>4.8393866999606801E-2</v>
      </c>
      <c r="BP97" s="46">
        <f t="shared" ref="BP97" si="390">BP95/$B$14</f>
        <v>4.8561530622016028E-2</v>
      </c>
      <c r="BQ97" s="46"/>
    </row>
    <row r="98" spans="2:122" x14ac:dyDescent="0.35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AV98" si="391">IF(Q97&gt;VLOOKUP(Q94,$DP$3:$DR$75,2,0),"Gatilho atingido","Gatilho não atingido")</f>
        <v>Gatilho não atingido</v>
      </c>
      <c r="R98" s="46" t="str">
        <f t="shared" si="391"/>
        <v>Gatilho não atingido</v>
      </c>
      <c r="S98" s="46" t="str">
        <f t="shared" si="391"/>
        <v>Gatilho não atingido</v>
      </c>
      <c r="T98" s="46" t="str">
        <f t="shared" si="391"/>
        <v>Gatilho não atingido</v>
      </c>
      <c r="U98" s="46" t="str">
        <f t="shared" si="391"/>
        <v>Gatilho não atingido</v>
      </c>
      <c r="V98" s="46" t="str">
        <f t="shared" si="391"/>
        <v>Gatilho não atingido</v>
      </c>
      <c r="W98" s="46" t="str">
        <f t="shared" si="391"/>
        <v>Gatilho não atingido</v>
      </c>
      <c r="X98" s="46" t="str">
        <f t="shared" si="391"/>
        <v>Gatilho não atingido</v>
      </c>
      <c r="Y98" s="46" t="str">
        <f t="shared" si="391"/>
        <v>Gatilho não atingido</v>
      </c>
      <c r="Z98" s="46" t="str">
        <f t="shared" si="391"/>
        <v>Gatilho não atingido</v>
      </c>
      <c r="AA98" s="46" t="str">
        <f t="shared" si="391"/>
        <v>Gatilho não atingido</v>
      </c>
      <c r="AB98" s="46" t="str">
        <f t="shared" si="391"/>
        <v>Gatilho não atingido</v>
      </c>
      <c r="AC98" s="46" t="str">
        <f t="shared" si="391"/>
        <v>Gatilho não atingido</v>
      </c>
      <c r="AD98" s="46" t="str">
        <f t="shared" si="391"/>
        <v>Gatilho não atingido</v>
      </c>
      <c r="AE98" s="46" t="str">
        <f t="shared" si="391"/>
        <v>Gatilho não atingido</v>
      </c>
      <c r="AF98" s="46" t="str">
        <f t="shared" si="391"/>
        <v>Gatilho não atingido</v>
      </c>
      <c r="AG98" s="46" t="str">
        <f t="shared" si="391"/>
        <v>Gatilho não atingido</v>
      </c>
      <c r="AH98" s="46" t="str">
        <f t="shared" si="391"/>
        <v>Gatilho não atingido</v>
      </c>
      <c r="AI98" s="46" t="str">
        <f t="shared" si="391"/>
        <v>Gatilho não atingido</v>
      </c>
      <c r="AJ98" s="46" t="str">
        <f t="shared" si="391"/>
        <v>Gatilho não atingido</v>
      </c>
      <c r="AK98" s="46" t="str">
        <f t="shared" si="391"/>
        <v>Gatilho não atingido</v>
      </c>
      <c r="AL98" s="46" t="str">
        <f t="shared" si="391"/>
        <v>Gatilho não atingido</v>
      </c>
      <c r="AM98" s="46" t="str">
        <f t="shared" si="391"/>
        <v>Gatilho não atingido</v>
      </c>
      <c r="AN98" s="46" t="str">
        <f t="shared" si="391"/>
        <v>Gatilho não atingido</v>
      </c>
      <c r="AO98" s="46" t="str">
        <f t="shared" si="391"/>
        <v>Gatilho não atingido</v>
      </c>
      <c r="AP98" s="46" t="str">
        <f t="shared" si="391"/>
        <v>Gatilho não atingido</v>
      </c>
      <c r="AQ98" s="46" t="str">
        <f t="shared" si="391"/>
        <v>Gatilho não atingido</v>
      </c>
      <c r="AR98" s="46" t="str">
        <f t="shared" si="391"/>
        <v>Gatilho não atingido</v>
      </c>
      <c r="AS98" s="46" t="str">
        <f t="shared" si="391"/>
        <v>Gatilho não atingido</v>
      </c>
      <c r="AT98" s="46" t="str">
        <f t="shared" si="391"/>
        <v>Gatilho não atingido</v>
      </c>
      <c r="AU98" s="46" t="str">
        <f t="shared" si="391"/>
        <v>Gatilho não atingido</v>
      </c>
      <c r="AV98" s="46" t="str">
        <f t="shared" si="391"/>
        <v>Gatilho não atingido</v>
      </c>
      <c r="AW98" s="46" t="str">
        <f t="shared" ref="AW98:BN98" si="392">IF(AW97&gt;VLOOKUP(AW94,$DP$3:$DR$75,2,0),"Gatilho atingido","Gatilho não atingido")</f>
        <v>Gatilho não atingido</v>
      </c>
      <c r="AX98" s="46" t="str">
        <f t="shared" si="392"/>
        <v>Gatilho não atingido</v>
      </c>
      <c r="AY98" s="46" t="str">
        <f t="shared" si="392"/>
        <v>Gatilho não atingido</v>
      </c>
      <c r="AZ98" s="46" t="str">
        <f t="shared" si="392"/>
        <v>Gatilho não atingido</v>
      </c>
      <c r="BA98" s="46" t="str">
        <f t="shared" si="392"/>
        <v>Gatilho não atingido</v>
      </c>
      <c r="BB98" s="46" t="str">
        <f t="shared" si="392"/>
        <v>Gatilho não atingido</v>
      </c>
      <c r="BC98" s="46" t="str">
        <f t="shared" si="392"/>
        <v>Gatilho não atingido</v>
      </c>
      <c r="BD98" s="46" t="str">
        <f t="shared" si="392"/>
        <v>Gatilho não atingido</v>
      </c>
      <c r="BE98" s="46" t="str">
        <f t="shared" si="392"/>
        <v>Gatilho não atingido</v>
      </c>
      <c r="BF98" s="46" t="str">
        <f t="shared" si="392"/>
        <v>Gatilho não atingido</v>
      </c>
      <c r="BG98" s="46" t="str">
        <f t="shared" si="392"/>
        <v>Gatilho não atingido</v>
      </c>
      <c r="BH98" s="46" t="str">
        <f t="shared" si="392"/>
        <v>Gatilho não atingido</v>
      </c>
      <c r="BI98" s="46" t="str">
        <f t="shared" si="392"/>
        <v>Gatilho não atingido</v>
      </c>
      <c r="BJ98" s="46" t="str">
        <f t="shared" si="392"/>
        <v>Gatilho não atingido</v>
      </c>
      <c r="BK98" s="46" t="str">
        <f t="shared" si="392"/>
        <v>Gatilho não atingido</v>
      </c>
      <c r="BL98" s="46" t="str">
        <f t="shared" si="392"/>
        <v>Gatilho não atingido</v>
      </c>
      <c r="BM98" s="46" t="str">
        <f t="shared" si="392"/>
        <v>Gatilho não atingido</v>
      </c>
      <c r="BN98" s="46" t="str">
        <f t="shared" si="392"/>
        <v>Gatilho não atingido</v>
      </c>
      <c r="BO98" s="46" t="str">
        <f t="shared" ref="BO98:BP98" si="393">IF(BO97&gt;VLOOKUP(BO94,$DP$3:$DR$75,2,0),"Gatilho atingido","Gatilho não atingido")</f>
        <v>Gatilho não atingido</v>
      </c>
      <c r="BP98" s="46" t="str">
        <f t="shared" si="393"/>
        <v>Gatilho não atingido</v>
      </c>
      <c r="BQ98" s="46"/>
    </row>
    <row r="99" spans="2:122" x14ac:dyDescent="0.35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AV99" si="394">IF(Q97&gt;VLOOKUP(Q94,$DP$3:$DR$75,3,0),"Gatilho atingido","Gatilho não atingido")</f>
        <v>Gatilho não atingido</v>
      </c>
      <c r="R99" s="46" t="str">
        <f t="shared" si="394"/>
        <v>Gatilho não atingido</v>
      </c>
      <c r="S99" s="46" t="str">
        <f t="shared" si="394"/>
        <v>Gatilho não atingido</v>
      </c>
      <c r="T99" s="46" t="str">
        <f t="shared" si="394"/>
        <v>Gatilho não atingido</v>
      </c>
      <c r="U99" s="46" t="str">
        <f t="shared" si="394"/>
        <v>Gatilho não atingido</v>
      </c>
      <c r="V99" s="46" t="str">
        <f t="shared" si="394"/>
        <v>Gatilho não atingido</v>
      </c>
      <c r="W99" s="46" t="str">
        <f t="shared" si="394"/>
        <v>Gatilho não atingido</v>
      </c>
      <c r="X99" s="46" t="str">
        <f t="shared" si="394"/>
        <v>Gatilho não atingido</v>
      </c>
      <c r="Y99" s="46" t="str">
        <f t="shared" si="394"/>
        <v>Gatilho não atingido</v>
      </c>
      <c r="Z99" s="46" t="str">
        <f t="shared" si="394"/>
        <v>Gatilho não atingido</v>
      </c>
      <c r="AA99" s="46" t="str">
        <f t="shared" si="394"/>
        <v>Gatilho não atingido</v>
      </c>
      <c r="AB99" s="46" t="str">
        <f t="shared" si="394"/>
        <v>Gatilho não atingido</v>
      </c>
      <c r="AC99" s="46" t="str">
        <f t="shared" si="394"/>
        <v>Gatilho não atingido</v>
      </c>
      <c r="AD99" s="46" t="str">
        <f t="shared" si="394"/>
        <v>Gatilho não atingido</v>
      </c>
      <c r="AE99" s="46" t="str">
        <f t="shared" si="394"/>
        <v>Gatilho não atingido</v>
      </c>
      <c r="AF99" s="46" t="str">
        <f t="shared" si="394"/>
        <v>Gatilho não atingido</v>
      </c>
      <c r="AG99" s="46" t="str">
        <f t="shared" si="394"/>
        <v>Gatilho não atingido</v>
      </c>
      <c r="AH99" s="46" t="str">
        <f t="shared" si="394"/>
        <v>Gatilho não atingido</v>
      </c>
      <c r="AI99" s="46" t="str">
        <f t="shared" si="394"/>
        <v>Gatilho não atingido</v>
      </c>
      <c r="AJ99" s="46" t="str">
        <f t="shared" si="394"/>
        <v>Gatilho não atingido</v>
      </c>
      <c r="AK99" s="46" t="str">
        <f t="shared" si="394"/>
        <v>Gatilho não atingido</v>
      </c>
      <c r="AL99" s="46" t="str">
        <f t="shared" si="394"/>
        <v>Gatilho não atingido</v>
      </c>
      <c r="AM99" s="46" t="str">
        <f t="shared" si="394"/>
        <v>Gatilho não atingido</v>
      </c>
      <c r="AN99" s="46" t="str">
        <f t="shared" si="394"/>
        <v>Gatilho não atingido</v>
      </c>
      <c r="AO99" s="46" t="str">
        <f t="shared" si="394"/>
        <v>Gatilho não atingido</v>
      </c>
      <c r="AP99" s="46" t="str">
        <f t="shared" si="394"/>
        <v>Gatilho não atingido</v>
      </c>
      <c r="AQ99" s="46" t="str">
        <f t="shared" si="394"/>
        <v>Gatilho não atingido</v>
      </c>
      <c r="AR99" s="46" t="str">
        <f t="shared" si="394"/>
        <v>Gatilho não atingido</v>
      </c>
      <c r="AS99" s="46" t="str">
        <f t="shared" si="394"/>
        <v>Gatilho não atingido</v>
      </c>
      <c r="AT99" s="46" t="str">
        <f t="shared" si="394"/>
        <v>Gatilho não atingido</v>
      </c>
      <c r="AU99" s="46" t="str">
        <f t="shared" si="394"/>
        <v>Gatilho não atingido</v>
      </c>
      <c r="AV99" s="46" t="str">
        <f t="shared" si="394"/>
        <v>Gatilho não atingido</v>
      </c>
      <c r="AW99" s="46" t="str">
        <f t="shared" ref="AW99:BN99" si="395">IF(AW97&gt;VLOOKUP(AW94,$DP$3:$DR$75,3,0),"Gatilho atingido","Gatilho não atingido")</f>
        <v>Gatilho não atingido</v>
      </c>
      <c r="AX99" s="46" t="str">
        <f t="shared" si="395"/>
        <v>Gatilho não atingido</v>
      </c>
      <c r="AY99" s="46" t="str">
        <f t="shared" si="395"/>
        <v>Gatilho não atingido</v>
      </c>
      <c r="AZ99" s="46" t="str">
        <f t="shared" si="395"/>
        <v>Gatilho não atingido</v>
      </c>
      <c r="BA99" s="46" t="str">
        <f t="shared" si="395"/>
        <v>Gatilho não atingido</v>
      </c>
      <c r="BB99" s="46" t="str">
        <f t="shared" si="395"/>
        <v>Gatilho não atingido</v>
      </c>
      <c r="BC99" s="46" t="str">
        <f t="shared" si="395"/>
        <v>Gatilho não atingido</v>
      </c>
      <c r="BD99" s="46" t="str">
        <f t="shared" si="395"/>
        <v>Gatilho não atingido</v>
      </c>
      <c r="BE99" s="46" t="str">
        <f t="shared" si="395"/>
        <v>Gatilho não atingido</v>
      </c>
      <c r="BF99" s="46" t="str">
        <f t="shared" si="395"/>
        <v>Gatilho não atingido</v>
      </c>
      <c r="BG99" s="46" t="str">
        <f t="shared" si="395"/>
        <v>Gatilho não atingido</v>
      </c>
      <c r="BH99" s="46" t="str">
        <f t="shared" si="395"/>
        <v>Gatilho não atingido</v>
      </c>
      <c r="BI99" s="46" t="str">
        <f t="shared" si="395"/>
        <v>Gatilho não atingido</v>
      </c>
      <c r="BJ99" s="46" t="str">
        <f t="shared" si="395"/>
        <v>Gatilho não atingido</v>
      </c>
      <c r="BK99" s="46" t="str">
        <f t="shared" si="395"/>
        <v>Gatilho não atingido</v>
      </c>
      <c r="BL99" s="46" t="str">
        <f t="shared" si="395"/>
        <v>Gatilho não atingido</v>
      </c>
      <c r="BM99" s="46" t="str">
        <f t="shared" si="395"/>
        <v>Gatilho não atingido</v>
      </c>
      <c r="BN99" s="46" t="str">
        <f t="shared" si="395"/>
        <v>Gatilho não atingido</v>
      </c>
      <c r="BO99" s="46" t="str">
        <f t="shared" ref="BO99:BP99" si="396">IF(BO97&gt;VLOOKUP(BO94,$DP$3:$DR$75,3,0),"Gatilho atingido","Gatilho não atingido")</f>
        <v>Gatilho não atingido</v>
      </c>
      <c r="BP99" s="46" t="str">
        <f t="shared" si="396"/>
        <v>Gatilho não atingido</v>
      </c>
      <c r="BQ99" s="46"/>
    </row>
    <row r="100" spans="2:122" x14ac:dyDescent="0.35">
      <c r="DQ100" s="67"/>
      <c r="DR100" s="67"/>
    </row>
    <row r="101" spans="2:122" x14ac:dyDescent="0.35">
      <c r="F101" s="13"/>
      <c r="G101" s="104" t="s">
        <v>116</v>
      </c>
      <c r="H101" s="104"/>
      <c r="I101" s="104"/>
      <c r="J101" s="104"/>
      <c r="K101" s="104"/>
      <c r="L101" s="104"/>
      <c r="M101" s="104"/>
      <c r="N101" s="104"/>
      <c r="O101" s="104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71"/>
    </row>
    <row r="102" spans="2:122" x14ac:dyDescent="0.35">
      <c r="F102" s="37" t="s">
        <v>170</v>
      </c>
      <c r="G102" s="38">
        <v>43770</v>
      </c>
      <c r="H102" s="38">
        <f t="shared" ref="H102" si="397">EDATE(G102,1)</f>
        <v>43800</v>
      </c>
      <c r="I102" s="38">
        <f t="shared" ref="I102" si="398">EDATE(H102,1)</f>
        <v>43831</v>
      </c>
      <c r="J102" s="38">
        <f t="shared" ref="J102" si="399">EDATE(I102,1)</f>
        <v>43862</v>
      </c>
      <c r="K102" s="38">
        <f t="shared" ref="K102" si="400">EDATE(J102,1)</f>
        <v>43891</v>
      </c>
      <c r="L102" s="38">
        <f t="shared" ref="L102" si="401">EDATE(K102,1)</f>
        <v>43922</v>
      </c>
      <c r="M102" s="38">
        <f t="shared" ref="M102" si="402">EDATE(L102,1)</f>
        <v>43952</v>
      </c>
      <c r="N102" s="38">
        <f t="shared" ref="N102" si="403">EDATE(M102,1)</f>
        <v>43983</v>
      </c>
      <c r="O102" s="38">
        <f t="shared" ref="O102" si="404">EDATE(N102,1)</f>
        <v>44013</v>
      </c>
      <c r="P102" s="38">
        <f t="shared" ref="P102:U102" si="405">EDATE(O102,1)</f>
        <v>44044</v>
      </c>
      <c r="Q102" s="38">
        <f t="shared" si="405"/>
        <v>44075</v>
      </c>
      <c r="R102" s="38">
        <f t="shared" si="405"/>
        <v>44105</v>
      </c>
      <c r="S102" s="38">
        <f t="shared" si="405"/>
        <v>44136</v>
      </c>
      <c r="T102" s="38">
        <f t="shared" si="405"/>
        <v>44166</v>
      </c>
      <c r="U102" s="38">
        <f t="shared" si="405"/>
        <v>44197</v>
      </c>
      <c r="V102" s="38">
        <f t="shared" ref="V102:BP102" si="406">EDATE(U102,1)</f>
        <v>44228</v>
      </c>
      <c r="W102" s="38">
        <f t="shared" si="406"/>
        <v>44256</v>
      </c>
      <c r="X102" s="38">
        <f t="shared" si="406"/>
        <v>44287</v>
      </c>
      <c r="Y102" s="38">
        <f t="shared" si="406"/>
        <v>44317</v>
      </c>
      <c r="Z102" s="38">
        <f t="shared" si="406"/>
        <v>44348</v>
      </c>
      <c r="AA102" s="38">
        <f t="shared" si="406"/>
        <v>44378</v>
      </c>
      <c r="AB102" s="38">
        <f t="shared" si="406"/>
        <v>44409</v>
      </c>
      <c r="AC102" s="38">
        <f t="shared" si="406"/>
        <v>44440</v>
      </c>
      <c r="AD102" s="38">
        <f t="shared" si="406"/>
        <v>44470</v>
      </c>
      <c r="AE102" s="38">
        <f t="shared" si="406"/>
        <v>44501</v>
      </c>
      <c r="AF102" s="38">
        <f t="shared" si="406"/>
        <v>44531</v>
      </c>
      <c r="AG102" s="38">
        <f t="shared" si="406"/>
        <v>44562</v>
      </c>
      <c r="AH102" s="38">
        <f t="shared" si="406"/>
        <v>44593</v>
      </c>
      <c r="AI102" s="38">
        <f t="shared" si="406"/>
        <v>44621</v>
      </c>
      <c r="AJ102" s="38">
        <f t="shared" si="406"/>
        <v>44652</v>
      </c>
      <c r="AK102" s="38">
        <f t="shared" si="406"/>
        <v>44682</v>
      </c>
      <c r="AL102" s="38">
        <f t="shared" si="406"/>
        <v>44713</v>
      </c>
      <c r="AM102" s="38">
        <f t="shared" si="406"/>
        <v>44743</v>
      </c>
      <c r="AN102" s="38">
        <f t="shared" si="406"/>
        <v>44774</v>
      </c>
      <c r="AO102" s="38">
        <f t="shared" si="406"/>
        <v>44805</v>
      </c>
      <c r="AP102" s="38">
        <f t="shared" si="406"/>
        <v>44835</v>
      </c>
      <c r="AQ102" s="38">
        <f t="shared" si="406"/>
        <v>44866</v>
      </c>
      <c r="AR102" s="38">
        <f t="shared" si="406"/>
        <v>44896</v>
      </c>
      <c r="AS102" s="38">
        <f t="shared" si="406"/>
        <v>44927</v>
      </c>
      <c r="AT102" s="38">
        <f t="shared" si="406"/>
        <v>44958</v>
      </c>
      <c r="AU102" s="38">
        <f t="shared" si="406"/>
        <v>44986</v>
      </c>
      <c r="AV102" s="38">
        <f t="shared" si="406"/>
        <v>45017</v>
      </c>
      <c r="AW102" s="38">
        <f t="shared" si="406"/>
        <v>45047</v>
      </c>
      <c r="AX102" s="38">
        <f t="shared" si="406"/>
        <v>45078</v>
      </c>
      <c r="AY102" s="38">
        <f t="shared" si="406"/>
        <v>45108</v>
      </c>
      <c r="AZ102" s="38">
        <f t="shared" si="406"/>
        <v>45139</v>
      </c>
      <c r="BA102" s="38">
        <f t="shared" si="406"/>
        <v>45170</v>
      </c>
      <c r="BB102" s="38">
        <f t="shared" si="406"/>
        <v>45200</v>
      </c>
      <c r="BC102" s="38">
        <f t="shared" si="406"/>
        <v>45231</v>
      </c>
      <c r="BD102" s="38">
        <f t="shared" si="406"/>
        <v>45261</v>
      </c>
      <c r="BE102" s="38">
        <f t="shared" si="406"/>
        <v>45292</v>
      </c>
      <c r="BF102" s="38">
        <f t="shared" si="406"/>
        <v>45323</v>
      </c>
      <c r="BG102" s="38">
        <f t="shared" si="406"/>
        <v>45352</v>
      </c>
      <c r="BH102" s="38">
        <f t="shared" si="406"/>
        <v>45383</v>
      </c>
      <c r="BI102" s="38">
        <f t="shared" si="406"/>
        <v>45413</v>
      </c>
      <c r="BJ102" s="38">
        <f t="shared" si="406"/>
        <v>45444</v>
      </c>
      <c r="BK102" s="38">
        <f t="shared" si="406"/>
        <v>45474</v>
      </c>
      <c r="BL102" s="38">
        <f t="shared" si="406"/>
        <v>45505</v>
      </c>
      <c r="BM102" s="38">
        <f t="shared" si="406"/>
        <v>45536</v>
      </c>
      <c r="BN102" s="38">
        <f t="shared" si="406"/>
        <v>45566</v>
      </c>
      <c r="BO102" s="38">
        <f t="shared" si="406"/>
        <v>45597</v>
      </c>
      <c r="BP102" s="38">
        <f t="shared" si="406"/>
        <v>45627</v>
      </c>
      <c r="BQ102" s="43"/>
    </row>
    <row r="103" spans="2:122" x14ac:dyDescent="0.35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P103" si="407">R103+1</f>
        <v>2</v>
      </c>
      <c r="T103" s="49">
        <f t="shared" si="407"/>
        <v>3</v>
      </c>
      <c r="U103" s="49">
        <f t="shared" si="407"/>
        <v>4</v>
      </c>
      <c r="V103" s="49">
        <f t="shared" si="407"/>
        <v>5</v>
      </c>
      <c r="W103" s="49">
        <f t="shared" si="407"/>
        <v>6</v>
      </c>
      <c r="X103" s="49">
        <f t="shared" si="407"/>
        <v>7</v>
      </c>
      <c r="Y103" s="49">
        <f t="shared" si="407"/>
        <v>8</v>
      </c>
      <c r="Z103" s="49">
        <f t="shared" si="407"/>
        <v>9</v>
      </c>
      <c r="AA103" s="49">
        <f t="shared" si="407"/>
        <v>10</v>
      </c>
      <c r="AB103" s="49">
        <f t="shared" si="407"/>
        <v>11</v>
      </c>
      <c r="AC103" s="49">
        <f t="shared" si="407"/>
        <v>12</v>
      </c>
      <c r="AD103" s="49">
        <f t="shared" si="407"/>
        <v>13</v>
      </c>
      <c r="AE103" s="49">
        <f t="shared" si="407"/>
        <v>14</v>
      </c>
      <c r="AF103" s="49">
        <f t="shared" si="407"/>
        <v>15</v>
      </c>
      <c r="AG103" s="49">
        <f t="shared" si="407"/>
        <v>16</v>
      </c>
      <c r="AH103" s="49">
        <f t="shared" si="407"/>
        <v>17</v>
      </c>
      <c r="AI103" s="49">
        <f t="shared" si="407"/>
        <v>18</v>
      </c>
      <c r="AJ103" s="49">
        <f t="shared" si="407"/>
        <v>19</v>
      </c>
      <c r="AK103" s="49">
        <f t="shared" si="407"/>
        <v>20</v>
      </c>
      <c r="AL103" s="49">
        <f t="shared" si="407"/>
        <v>21</v>
      </c>
      <c r="AM103" s="49">
        <f t="shared" si="407"/>
        <v>22</v>
      </c>
      <c r="AN103" s="49">
        <f t="shared" si="407"/>
        <v>23</v>
      </c>
      <c r="AO103" s="49">
        <f t="shared" si="407"/>
        <v>24</v>
      </c>
      <c r="AP103" s="49">
        <f t="shared" si="407"/>
        <v>25</v>
      </c>
      <c r="AQ103" s="49">
        <f t="shared" si="407"/>
        <v>26</v>
      </c>
      <c r="AR103" s="49">
        <f t="shared" si="407"/>
        <v>27</v>
      </c>
      <c r="AS103" s="49">
        <f t="shared" si="407"/>
        <v>28</v>
      </c>
      <c r="AT103" s="49">
        <f t="shared" si="407"/>
        <v>29</v>
      </c>
      <c r="AU103" s="49">
        <f t="shared" si="407"/>
        <v>30</v>
      </c>
      <c r="AV103" s="49">
        <f t="shared" si="407"/>
        <v>31</v>
      </c>
      <c r="AW103" s="49">
        <f t="shared" si="407"/>
        <v>32</v>
      </c>
      <c r="AX103" s="49">
        <f t="shared" si="407"/>
        <v>33</v>
      </c>
      <c r="AY103" s="49">
        <f t="shared" si="407"/>
        <v>34</v>
      </c>
      <c r="AZ103" s="49">
        <f t="shared" si="407"/>
        <v>35</v>
      </c>
      <c r="BA103" s="49">
        <f t="shared" si="407"/>
        <v>36</v>
      </c>
      <c r="BB103" s="49">
        <f t="shared" si="407"/>
        <v>37</v>
      </c>
      <c r="BC103" s="49">
        <f t="shared" si="407"/>
        <v>38</v>
      </c>
      <c r="BD103" s="49">
        <f t="shared" si="407"/>
        <v>39</v>
      </c>
      <c r="BE103" s="49">
        <f t="shared" si="407"/>
        <v>40</v>
      </c>
      <c r="BF103" s="49">
        <f t="shared" si="407"/>
        <v>41</v>
      </c>
      <c r="BG103" s="49">
        <f t="shared" si="407"/>
        <v>42</v>
      </c>
      <c r="BH103" s="49">
        <f t="shared" si="407"/>
        <v>43</v>
      </c>
      <c r="BI103" s="49">
        <f t="shared" si="407"/>
        <v>44</v>
      </c>
      <c r="BJ103" s="49">
        <f t="shared" si="407"/>
        <v>45</v>
      </c>
      <c r="BK103" s="49">
        <f t="shared" si="407"/>
        <v>46</v>
      </c>
      <c r="BL103" s="49">
        <f t="shared" si="407"/>
        <v>47</v>
      </c>
      <c r="BM103" s="49">
        <f t="shared" si="407"/>
        <v>48</v>
      </c>
      <c r="BN103" s="49">
        <f t="shared" si="407"/>
        <v>49</v>
      </c>
      <c r="BO103" s="49">
        <f t="shared" si="407"/>
        <v>50</v>
      </c>
      <c r="BP103" s="49">
        <f t="shared" si="407"/>
        <v>51</v>
      </c>
      <c r="BQ103" s="73"/>
    </row>
    <row r="104" spans="2:122" x14ac:dyDescent="0.35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v>5376783.7944970001</v>
      </c>
      <c r="BK104" s="20">
        <v>5463693.1300270017</v>
      </c>
      <c r="BL104" s="20">
        <v>5496492.999493001</v>
      </c>
      <c r="BM104" s="20">
        <v>5548083.0098820012</v>
      </c>
      <c r="BN104" s="20">
        <v>5590145.1956119975</v>
      </c>
      <c r="BO104" s="20">
        <v>5622742.1198590025</v>
      </c>
      <c r="BP104" s="20">
        <f>SUM('Capa Final'!$N$37:$N$38)+SUM('Capa Final'!$N$46:$N$47)</f>
        <v>5677433.2662149994</v>
      </c>
      <c r="BQ104" s="20"/>
    </row>
    <row r="105" spans="2:122" x14ac:dyDescent="0.35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v>51884.126713999998</v>
      </c>
      <c r="BK105" s="20">
        <v>98095.821065000011</v>
      </c>
      <c r="BL105" s="20">
        <v>41820.678048000002</v>
      </c>
      <c r="BM105" s="20">
        <v>61778.170369999993</v>
      </c>
      <c r="BN105" s="20">
        <v>59080.905994000008</v>
      </c>
      <c r="BO105" s="20">
        <v>29667.343828000001</v>
      </c>
      <c r="BP105" s="20">
        <f>'Capa Final'!$N$37+'Capa Final'!$N$46</f>
        <v>75272.731016999998</v>
      </c>
      <c r="BQ105" s="20"/>
    </row>
    <row r="106" spans="2:122" x14ac:dyDescent="0.35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408">X104/$B$15</f>
        <v>6.6698870567576648E-3</v>
      </c>
      <c r="Y106" s="46">
        <f t="shared" si="408"/>
        <v>1.0843428583943202E-2</v>
      </c>
      <c r="Z106" s="46">
        <f t="shared" si="408"/>
        <v>1.4695662085907986E-2</v>
      </c>
      <c r="AA106" s="46">
        <f t="shared" si="408"/>
        <v>1.4155079031436096E-2</v>
      </c>
      <c r="AB106" s="46">
        <f t="shared" si="408"/>
        <v>1.8145672345430228E-2</v>
      </c>
      <c r="AC106" s="46">
        <f t="shared" si="408"/>
        <v>2.0767469058194064E-2</v>
      </c>
      <c r="AD106" s="46">
        <f t="shared" ref="AD106:AE106" si="409">AD104/$B$15</f>
        <v>2.4038016088618424E-2</v>
      </c>
      <c r="AE106" s="46">
        <f t="shared" si="409"/>
        <v>2.5751747910187636E-2</v>
      </c>
      <c r="AF106" s="46">
        <f t="shared" ref="AF106:AG106" si="410">AF104/$B$15</f>
        <v>2.7248621050593648E-2</v>
      </c>
      <c r="AG106" s="46">
        <f t="shared" si="410"/>
        <v>2.9119785553657518E-2</v>
      </c>
      <c r="AH106" s="46">
        <f t="shared" ref="AH106:AI106" si="411">AH104/$B$15</f>
        <v>3.084530260813248E-2</v>
      </c>
      <c r="AI106" s="46">
        <f t="shared" si="411"/>
        <v>3.2114259198156823E-2</v>
      </c>
      <c r="AJ106" s="46">
        <f t="shared" ref="AJ106:AK106" si="412">AJ104/$B$15</f>
        <v>3.2903937519020605E-2</v>
      </c>
      <c r="AK106" s="46">
        <f t="shared" si="412"/>
        <v>3.3778177385213576E-2</v>
      </c>
      <c r="AL106" s="46">
        <f t="shared" ref="AL106:AM106" si="413">AL104/$B$15</f>
        <v>3.5139547208532816E-2</v>
      </c>
      <c r="AM106" s="46">
        <f t="shared" si="413"/>
        <v>3.6622251051876026E-2</v>
      </c>
      <c r="AN106" s="46">
        <f t="shared" ref="AN106:AO106" si="414">AN104/$B$15</f>
        <v>3.4253984682711777E-2</v>
      </c>
      <c r="AO106" s="46">
        <f t="shared" si="414"/>
        <v>3.4341286145520129E-2</v>
      </c>
      <c r="AP106" s="46">
        <f t="shared" ref="AP106:AQ106" si="415">AP104/$B$15</f>
        <v>3.4433469267226721E-2</v>
      </c>
      <c r="AQ106" s="46">
        <f t="shared" si="415"/>
        <v>3.5535249571967409E-2</v>
      </c>
      <c r="AR106" s="46">
        <f t="shared" ref="AR106:AS106" si="416">AR104/$B$15</f>
        <v>3.6580452660382186E-2</v>
      </c>
      <c r="AS106" s="46">
        <f t="shared" si="416"/>
        <v>3.7156426354312599E-2</v>
      </c>
      <c r="AT106" s="46">
        <f t="shared" ref="AT106:AU106" si="417">AT104/$B$15</f>
        <v>3.7802489507961598E-2</v>
      </c>
      <c r="AU106" s="46">
        <f t="shared" si="417"/>
        <v>3.6709966231409694E-2</v>
      </c>
      <c r="AV106" s="46">
        <f t="shared" ref="AV106:AW106" si="418">AV104/$B$15</f>
        <v>3.8030743884010197E-2</v>
      </c>
      <c r="AW106" s="46">
        <f t="shared" si="418"/>
        <v>3.7641578661737209E-2</v>
      </c>
      <c r="AX106" s="46">
        <f t="shared" ref="AX106:AY106" si="419">AX104/$B$15</f>
        <v>3.8360970653657053E-2</v>
      </c>
      <c r="AY106" s="46">
        <f t="shared" si="419"/>
        <v>3.8788248420481057E-2</v>
      </c>
      <c r="AZ106" s="46">
        <f t="shared" ref="AZ106:BA106" si="420">AZ104/$B$15</f>
        <v>3.9258214981498687E-2</v>
      </c>
      <c r="BA106" s="46">
        <f t="shared" si="420"/>
        <v>3.9785840118569497E-2</v>
      </c>
      <c r="BB106" s="46">
        <f t="shared" ref="BB106:BC106" si="421">BB104/$B$15</f>
        <v>4.0380628801925646E-2</v>
      </c>
      <c r="BC106" s="46">
        <f t="shared" si="421"/>
        <v>4.0857979670017322E-2</v>
      </c>
      <c r="BD106" s="46">
        <f t="shared" ref="BD106" si="422">BD104/$B$15</f>
        <v>4.1092594017112037E-2</v>
      </c>
      <c r="BE106" s="46">
        <f t="shared" ref="BE106:BJ106" si="423">BE104/$B$15</f>
        <v>4.1477983093511861E-2</v>
      </c>
      <c r="BF106" s="46">
        <f t="shared" si="423"/>
        <v>4.1800126983919834E-2</v>
      </c>
      <c r="BG106" s="46">
        <f t="shared" si="423"/>
        <v>4.2658067869498675E-2</v>
      </c>
      <c r="BH106" s="46">
        <f t="shared" si="423"/>
        <v>4.2785764413306282E-2</v>
      </c>
      <c r="BI106" s="46">
        <f t="shared" si="423"/>
        <v>4.3166859131088267E-2</v>
      </c>
      <c r="BJ106" s="46">
        <f t="shared" si="423"/>
        <v>4.3367935173428344E-2</v>
      </c>
      <c r="BK106" s="46">
        <f t="shared" ref="BK106:BL106" si="424">BK104/$B$15</f>
        <v>4.4068926430151076E-2</v>
      </c>
      <c r="BL106" s="46">
        <f t="shared" si="424"/>
        <v>4.4333482839161643E-2</v>
      </c>
      <c r="BM106" s="46">
        <f t="shared" ref="BM106:BN106" si="425">BM104/$B$15</f>
        <v>4.4749596321060715E-2</v>
      </c>
      <c r="BN106" s="46">
        <f t="shared" si="425"/>
        <v>4.5088860500858717E-2</v>
      </c>
      <c r="BO106" s="46">
        <f t="shared" ref="BO106:BP106" si="426">BO104/$B$15</f>
        <v>4.5351779999136498E-2</v>
      </c>
      <c r="BP106" s="46">
        <f t="shared" si="426"/>
        <v>4.5792906549948317E-2</v>
      </c>
      <c r="BQ106" s="46"/>
    </row>
    <row r="107" spans="2:122" x14ac:dyDescent="0.35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AW107" si="427">IF(R106&gt;VLOOKUP(R103,$DP$3:$DR$75,2,0),"Gatilho atingido","Gatilho não atingido")</f>
        <v>#DIV/0!</v>
      </c>
      <c r="S107" s="46" t="e">
        <f t="shared" si="427"/>
        <v>#DIV/0!</v>
      </c>
      <c r="T107" s="46" t="e">
        <f t="shared" si="427"/>
        <v>#DIV/0!</v>
      </c>
      <c r="U107" s="46" t="str">
        <f t="shared" si="427"/>
        <v>Gatilho não atingido</v>
      </c>
      <c r="V107" s="46" t="str">
        <f t="shared" si="427"/>
        <v>Gatilho não atingido</v>
      </c>
      <c r="W107" s="46" t="str">
        <f t="shared" si="427"/>
        <v>Gatilho não atingido</v>
      </c>
      <c r="X107" s="46" t="str">
        <f t="shared" si="427"/>
        <v>Gatilho não atingido</v>
      </c>
      <c r="Y107" s="46" t="str">
        <f t="shared" si="427"/>
        <v>Gatilho não atingido</v>
      </c>
      <c r="Z107" s="46" t="str">
        <f t="shared" si="427"/>
        <v>Gatilho não atingido</v>
      </c>
      <c r="AA107" s="46" t="str">
        <f t="shared" si="427"/>
        <v>Gatilho não atingido</v>
      </c>
      <c r="AB107" s="46" t="str">
        <f t="shared" si="427"/>
        <v>Gatilho não atingido</v>
      </c>
      <c r="AC107" s="46" t="str">
        <f t="shared" si="427"/>
        <v>Gatilho não atingido</v>
      </c>
      <c r="AD107" s="46" t="str">
        <f t="shared" si="427"/>
        <v>Gatilho não atingido</v>
      </c>
      <c r="AE107" s="46" t="str">
        <f t="shared" si="427"/>
        <v>Gatilho não atingido</v>
      </c>
      <c r="AF107" s="46" t="str">
        <f t="shared" si="427"/>
        <v>Gatilho não atingido</v>
      </c>
      <c r="AG107" s="46" t="str">
        <f t="shared" si="427"/>
        <v>Gatilho não atingido</v>
      </c>
      <c r="AH107" s="46" t="str">
        <f t="shared" si="427"/>
        <v>Gatilho não atingido</v>
      </c>
      <c r="AI107" s="46" t="str">
        <f t="shared" si="427"/>
        <v>Gatilho não atingido</v>
      </c>
      <c r="AJ107" s="46" t="str">
        <f t="shared" si="427"/>
        <v>Gatilho não atingido</v>
      </c>
      <c r="AK107" s="46" t="str">
        <f t="shared" si="427"/>
        <v>Gatilho não atingido</v>
      </c>
      <c r="AL107" s="46" t="str">
        <f t="shared" si="427"/>
        <v>Gatilho não atingido</v>
      </c>
      <c r="AM107" s="46" t="str">
        <f t="shared" si="427"/>
        <v>Gatilho não atingido</v>
      </c>
      <c r="AN107" s="46" t="str">
        <f t="shared" si="427"/>
        <v>Gatilho não atingido</v>
      </c>
      <c r="AO107" s="46" t="str">
        <f t="shared" si="427"/>
        <v>Gatilho não atingido</v>
      </c>
      <c r="AP107" s="46" t="str">
        <f t="shared" si="427"/>
        <v>Gatilho não atingido</v>
      </c>
      <c r="AQ107" s="46" t="str">
        <f t="shared" si="427"/>
        <v>Gatilho não atingido</v>
      </c>
      <c r="AR107" s="46" t="str">
        <f t="shared" si="427"/>
        <v>Gatilho não atingido</v>
      </c>
      <c r="AS107" s="46" t="str">
        <f t="shared" si="427"/>
        <v>Gatilho não atingido</v>
      </c>
      <c r="AT107" s="46" t="str">
        <f t="shared" si="427"/>
        <v>Gatilho não atingido</v>
      </c>
      <c r="AU107" s="46" t="str">
        <f t="shared" si="427"/>
        <v>Gatilho não atingido</v>
      </c>
      <c r="AV107" s="46" t="str">
        <f t="shared" si="427"/>
        <v>Gatilho não atingido</v>
      </c>
      <c r="AW107" s="46" t="str">
        <f t="shared" si="427"/>
        <v>Gatilho não atingido</v>
      </c>
      <c r="AX107" s="46" t="str">
        <f t="shared" ref="AX107:BN107" si="428">IF(AX106&gt;VLOOKUP(AX103,$DP$3:$DR$75,2,0),"Gatilho atingido","Gatilho não atingido")</f>
        <v>Gatilho não atingido</v>
      </c>
      <c r="AY107" s="46" t="str">
        <f t="shared" si="428"/>
        <v>Gatilho não atingido</v>
      </c>
      <c r="AZ107" s="46" t="str">
        <f t="shared" si="428"/>
        <v>Gatilho não atingido</v>
      </c>
      <c r="BA107" s="46" t="str">
        <f t="shared" si="428"/>
        <v>Gatilho não atingido</v>
      </c>
      <c r="BB107" s="46" t="str">
        <f t="shared" si="428"/>
        <v>Gatilho não atingido</v>
      </c>
      <c r="BC107" s="46" t="str">
        <f t="shared" si="428"/>
        <v>Gatilho não atingido</v>
      </c>
      <c r="BD107" s="46" t="str">
        <f t="shared" si="428"/>
        <v>Gatilho não atingido</v>
      </c>
      <c r="BE107" s="46" t="str">
        <f t="shared" si="428"/>
        <v>Gatilho não atingido</v>
      </c>
      <c r="BF107" s="46" t="str">
        <f t="shared" si="428"/>
        <v>Gatilho não atingido</v>
      </c>
      <c r="BG107" s="46" t="str">
        <f t="shared" si="428"/>
        <v>Gatilho não atingido</v>
      </c>
      <c r="BH107" s="46" t="str">
        <f t="shared" si="428"/>
        <v>Gatilho não atingido</v>
      </c>
      <c r="BI107" s="46" t="str">
        <f t="shared" si="428"/>
        <v>Gatilho não atingido</v>
      </c>
      <c r="BJ107" s="46" t="str">
        <f t="shared" si="428"/>
        <v>Gatilho não atingido</v>
      </c>
      <c r="BK107" s="46" t="str">
        <f t="shared" si="428"/>
        <v>Gatilho não atingido</v>
      </c>
      <c r="BL107" s="46" t="str">
        <f t="shared" si="428"/>
        <v>Gatilho não atingido</v>
      </c>
      <c r="BM107" s="46" t="str">
        <f t="shared" si="428"/>
        <v>Gatilho não atingido</v>
      </c>
      <c r="BN107" s="46" t="str">
        <f t="shared" si="428"/>
        <v>Gatilho não atingido</v>
      </c>
      <c r="BO107" s="46" t="str">
        <f t="shared" ref="BO107:BP107" si="429">IF(BO106&gt;VLOOKUP(BO103,$DP$3:$DR$75,2,0),"Gatilho atingido","Gatilho não atingido")</f>
        <v>Gatilho não atingido</v>
      </c>
      <c r="BP107" s="46" t="str">
        <f t="shared" si="429"/>
        <v>Gatilho não atingido</v>
      </c>
      <c r="BQ107" s="46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</row>
    <row r="108" spans="2:122" x14ac:dyDescent="0.35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AW108" si="430">IF(R106&gt;VLOOKUP(R103,$DP$3:$DR$75,3,0),"Gatilho atingido","Gatilho não atingido")</f>
        <v>#DIV/0!</v>
      </c>
      <c r="S108" s="46" t="e">
        <f t="shared" si="430"/>
        <v>#DIV/0!</v>
      </c>
      <c r="T108" s="46" t="e">
        <f t="shared" si="430"/>
        <v>#DIV/0!</v>
      </c>
      <c r="U108" s="46" t="str">
        <f t="shared" si="430"/>
        <v>Gatilho não atingido</v>
      </c>
      <c r="V108" s="46" t="str">
        <f t="shared" si="430"/>
        <v>Gatilho não atingido</v>
      </c>
      <c r="W108" s="46" t="str">
        <f t="shared" si="430"/>
        <v>Gatilho não atingido</v>
      </c>
      <c r="X108" s="46" t="str">
        <f t="shared" si="430"/>
        <v>Gatilho não atingido</v>
      </c>
      <c r="Y108" s="46" t="str">
        <f t="shared" si="430"/>
        <v>Gatilho não atingido</v>
      </c>
      <c r="Z108" s="46" t="str">
        <f t="shared" si="430"/>
        <v>Gatilho não atingido</v>
      </c>
      <c r="AA108" s="46" t="str">
        <f t="shared" si="430"/>
        <v>Gatilho não atingido</v>
      </c>
      <c r="AB108" s="46" t="str">
        <f t="shared" si="430"/>
        <v>Gatilho não atingido</v>
      </c>
      <c r="AC108" s="46" t="str">
        <f t="shared" si="430"/>
        <v>Gatilho não atingido</v>
      </c>
      <c r="AD108" s="46" t="str">
        <f t="shared" si="430"/>
        <v>Gatilho não atingido</v>
      </c>
      <c r="AE108" s="46" t="str">
        <f t="shared" si="430"/>
        <v>Gatilho não atingido</v>
      </c>
      <c r="AF108" s="46" t="str">
        <f t="shared" si="430"/>
        <v>Gatilho não atingido</v>
      </c>
      <c r="AG108" s="46" t="str">
        <f t="shared" si="430"/>
        <v>Gatilho não atingido</v>
      </c>
      <c r="AH108" s="46" t="str">
        <f t="shared" si="430"/>
        <v>Gatilho não atingido</v>
      </c>
      <c r="AI108" s="46" t="str">
        <f t="shared" si="430"/>
        <v>Gatilho não atingido</v>
      </c>
      <c r="AJ108" s="46" t="str">
        <f t="shared" si="430"/>
        <v>Gatilho não atingido</v>
      </c>
      <c r="AK108" s="46" t="str">
        <f t="shared" si="430"/>
        <v>Gatilho não atingido</v>
      </c>
      <c r="AL108" s="46" t="str">
        <f t="shared" si="430"/>
        <v>Gatilho não atingido</v>
      </c>
      <c r="AM108" s="46" t="str">
        <f t="shared" si="430"/>
        <v>Gatilho não atingido</v>
      </c>
      <c r="AN108" s="46" t="str">
        <f t="shared" si="430"/>
        <v>Gatilho não atingido</v>
      </c>
      <c r="AO108" s="46" t="str">
        <f t="shared" si="430"/>
        <v>Gatilho não atingido</v>
      </c>
      <c r="AP108" s="46" t="str">
        <f t="shared" si="430"/>
        <v>Gatilho não atingido</v>
      </c>
      <c r="AQ108" s="46" t="str">
        <f t="shared" si="430"/>
        <v>Gatilho não atingido</v>
      </c>
      <c r="AR108" s="46" t="str">
        <f t="shared" si="430"/>
        <v>Gatilho não atingido</v>
      </c>
      <c r="AS108" s="46" t="str">
        <f t="shared" si="430"/>
        <v>Gatilho não atingido</v>
      </c>
      <c r="AT108" s="46" t="str">
        <f t="shared" si="430"/>
        <v>Gatilho não atingido</v>
      </c>
      <c r="AU108" s="46" t="str">
        <f t="shared" si="430"/>
        <v>Gatilho não atingido</v>
      </c>
      <c r="AV108" s="46" t="str">
        <f t="shared" si="430"/>
        <v>Gatilho não atingido</v>
      </c>
      <c r="AW108" s="46" t="str">
        <f t="shared" si="430"/>
        <v>Gatilho não atingido</v>
      </c>
      <c r="AX108" s="46" t="str">
        <f t="shared" ref="AX108:BN108" si="431">IF(AX106&gt;VLOOKUP(AX103,$DP$3:$DR$75,3,0),"Gatilho atingido","Gatilho não atingido")</f>
        <v>Gatilho não atingido</v>
      </c>
      <c r="AY108" s="46" t="str">
        <f t="shared" si="431"/>
        <v>Gatilho não atingido</v>
      </c>
      <c r="AZ108" s="46" t="str">
        <f t="shared" si="431"/>
        <v>Gatilho não atingido</v>
      </c>
      <c r="BA108" s="46" t="str">
        <f t="shared" si="431"/>
        <v>Gatilho não atingido</v>
      </c>
      <c r="BB108" s="46" t="str">
        <f t="shared" si="431"/>
        <v>Gatilho não atingido</v>
      </c>
      <c r="BC108" s="46" t="str">
        <f t="shared" si="431"/>
        <v>Gatilho não atingido</v>
      </c>
      <c r="BD108" s="46" t="str">
        <f t="shared" si="431"/>
        <v>Gatilho não atingido</v>
      </c>
      <c r="BE108" s="46" t="str">
        <f t="shared" si="431"/>
        <v>Gatilho não atingido</v>
      </c>
      <c r="BF108" s="46" t="str">
        <f t="shared" si="431"/>
        <v>Gatilho não atingido</v>
      </c>
      <c r="BG108" s="46" t="str">
        <f t="shared" si="431"/>
        <v>Gatilho não atingido</v>
      </c>
      <c r="BH108" s="46" t="str">
        <f t="shared" si="431"/>
        <v>Gatilho não atingido</v>
      </c>
      <c r="BI108" s="46" t="str">
        <f t="shared" si="431"/>
        <v>Gatilho não atingido</v>
      </c>
      <c r="BJ108" s="46" t="str">
        <f t="shared" si="431"/>
        <v>Gatilho não atingido</v>
      </c>
      <c r="BK108" s="46" t="str">
        <f t="shared" si="431"/>
        <v>Gatilho não atingido</v>
      </c>
      <c r="BL108" s="46" t="str">
        <f t="shared" si="431"/>
        <v>Gatilho não atingido</v>
      </c>
      <c r="BM108" s="46" t="str">
        <f t="shared" si="431"/>
        <v>Gatilho não atingido</v>
      </c>
      <c r="BN108" s="46" t="str">
        <f t="shared" si="431"/>
        <v>Gatilho não atingido</v>
      </c>
      <c r="BO108" s="46" t="str">
        <f t="shared" ref="BO108:BP108" si="432">IF(BO106&gt;VLOOKUP(BO103,$DP$3:$DR$75,3,0),"Gatilho atingido","Gatilho não atingido")</f>
        <v>Gatilho não atingido</v>
      </c>
      <c r="BP108" s="46" t="str">
        <f t="shared" si="432"/>
        <v>Gatilho não atingido</v>
      </c>
      <c r="BQ108" s="46"/>
    </row>
    <row r="110" spans="2:122" x14ac:dyDescent="0.35">
      <c r="F110" s="13"/>
      <c r="G110" s="104" t="s">
        <v>116</v>
      </c>
      <c r="H110" s="104"/>
      <c r="I110" s="104"/>
      <c r="J110" s="104"/>
      <c r="K110" s="104"/>
      <c r="L110" s="104"/>
      <c r="M110" s="104"/>
      <c r="N110" s="104"/>
      <c r="O110" s="104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71"/>
    </row>
    <row r="111" spans="2:122" x14ac:dyDescent="0.35">
      <c r="F111" s="37" t="s">
        <v>181</v>
      </c>
      <c r="G111" s="38">
        <v>43770</v>
      </c>
      <c r="H111" s="38">
        <f t="shared" ref="H111" si="433">EDATE(G111,1)</f>
        <v>43800</v>
      </c>
      <c r="I111" s="38">
        <f t="shared" ref="I111" si="434">EDATE(H111,1)</f>
        <v>43831</v>
      </c>
      <c r="J111" s="38">
        <f t="shared" ref="J111" si="435">EDATE(I111,1)</f>
        <v>43862</v>
      </c>
      <c r="K111" s="38">
        <f t="shared" ref="K111" si="436">EDATE(J111,1)</f>
        <v>43891</v>
      </c>
      <c r="L111" s="38">
        <f t="shared" ref="L111" si="437">EDATE(K111,1)</f>
        <v>43922</v>
      </c>
      <c r="M111" s="38">
        <f t="shared" ref="M111" si="438">EDATE(L111,1)</f>
        <v>43952</v>
      </c>
      <c r="N111" s="38">
        <f t="shared" ref="N111" si="439">EDATE(M111,1)</f>
        <v>43983</v>
      </c>
      <c r="O111" s="38">
        <f t="shared" ref="O111" si="440">EDATE(N111,1)</f>
        <v>44013</v>
      </c>
      <c r="P111" s="38">
        <f t="shared" ref="P111" si="441">EDATE(O111,1)</f>
        <v>44044</v>
      </c>
      <c r="Q111" s="38">
        <f t="shared" ref="Q111" si="442">EDATE(P111,1)</f>
        <v>44075</v>
      </c>
      <c r="R111" s="38">
        <f t="shared" ref="R111" si="443">EDATE(Q111,1)</f>
        <v>44105</v>
      </c>
      <c r="S111" s="38">
        <f t="shared" ref="S111" si="444">EDATE(R111,1)</f>
        <v>44136</v>
      </c>
      <c r="T111" s="38">
        <f t="shared" ref="T111" si="445">EDATE(S111,1)</f>
        <v>44166</v>
      </c>
      <c r="U111" s="38">
        <f t="shared" ref="U111" si="446">EDATE(T111,1)</f>
        <v>44197</v>
      </c>
      <c r="V111" s="38">
        <f t="shared" ref="V111" si="447">EDATE(U111,1)</f>
        <v>44228</v>
      </c>
      <c r="W111" s="38">
        <f t="shared" ref="W111" si="448">EDATE(V111,1)</f>
        <v>44256</v>
      </c>
      <c r="X111" s="38">
        <f t="shared" ref="X111:BP111" si="449">EDATE(W111,1)</f>
        <v>44287</v>
      </c>
      <c r="Y111" s="38">
        <f t="shared" si="449"/>
        <v>44317</v>
      </c>
      <c r="Z111" s="38">
        <f t="shared" si="449"/>
        <v>44348</v>
      </c>
      <c r="AA111" s="38">
        <f t="shared" si="449"/>
        <v>44378</v>
      </c>
      <c r="AB111" s="38">
        <f t="shared" si="449"/>
        <v>44409</v>
      </c>
      <c r="AC111" s="38">
        <f t="shared" si="449"/>
        <v>44440</v>
      </c>
      <c r="AD111" s="38">
        <f t="shared" si="449"/>
        <v>44470</v>
      </c>
      <c r="AE111" s="38">
        <f t="shared" si="449"/>
        <v>44501</v>
      </c>
      <c r="AF111" s="38">
        <f t="shared" si="449"/>
        <v>44531</v>
      </c>
      <c r="AG111" s="38">
        <f t="shared" si="449"/>
        <v>44562</v>
      </c>
      <c r="AH111" s="38">
        <f t="shared" si="449"/>
        <v>44593</v>
      </c>
      <c r="AI111" s="38">
        <f t="shared" si="449"/>
        <v>44621</v>
      </c>
      <c r="AJ111" s="38">
        <f t="shared" si="449"/>
        <v>44652</v>
      </c>
      <c r="AK111" s="38">
        <f t="shared" si="449"/>
        <v>44682</v>
      </c>
      <c r="AL111" s="38">
        <f t="shared" si="449"/>
        <v>44713</v>
      </c>
      <c r="AM111" s="38">
        <f t="shared" si="449"/>
        <v>44743</v>
      </c>
      <c r="AN111" s="38">
        <f t="shared" si="449"/>
        <v>44774</v>
      </c>
      <c r="AO111" s="38">
        <f t="shared" si="449"/>
        <v>44805</v>
      </c>
      <c r="AP111" s="38">
        <f t="shared" si="449"/>
        <v>44835</v>
      </c>
      <c r="AQ111" s="38">
        <f t="shared" si="449"/>
        <v>44866</v>
      </c>
      <c r="AR111" s="38">
        <f t="shared" si="449"/>
        <v>44896</v>
      </c>
      <c r="AS111" s="38">
        <f t="shared" si="449"/>
        <v>44927</v>
      </c>
      <c r="AT111" s="38">
        <f t="shared" si="449"/>
        <v>44958</v>
      </c>
      <c r="AU111" s="38">
        <f t="shared" si="449"/>
        <v>44986</v>
      </c>
      <c r="AV111" s="38">
        <f t="shared" si="449"/>
        <v>45017</v>
      </c>
      <c r="AW111" s="38">
        <f t="shared" si="449"/>
        <v>45047</v>
      </c>
      <c r="AX111" s="38">
        <f t="shared" si="449"/>
        <v>45078</v>
      </c>
      <c r="AY111" s="38">
        <f t="shared" si="449"/>
        <v>45108</v>
      </c>
      <c r="AZ111" s="38">
        <f t="shared" si="449"/>
        <v>45139</v>
      </c>
      <c r="BA111" s="38">
        <f t="shared" si="449"/>
        <v>45170</v>
      </c>
      <c r="BB111" s="38">
        <f t="shared" si="449"/>
        <v>45200</v>
      </c>
      <c r="BC111" s="38">
        <f t="shared" si="449"/>
        <v>45231</v>
      </c>
      <c r="BD111" s="38">
        <f t="shared" si="449"/>
        <v>45261</v>
      </c>
      <c r="BE111" s="38">
        <f t="shared" si="449"/>
        <v>45292</v>
      </c>
      <c r="BF111" s="38">
        <f t="shared" si="449"/>
        <v>45323</v>
      </c>
      <c r="BG111" s="38">
        <f t="shared" si="449"/>
        <v>45352</v>
      </c>
      <c r="BH111" s="38">
        <f t="shared" si="449"/>
        <v>45383</v>
      </c>
      <c r="BI111" s="38">
        <f t="shared" si="449"/>
        <v>45413</v>
      </c>
      <c r="BJ111" s="38">
        <f t="shared" si="449"/>
        <v>45444</v>
      </c>
      <c r="BK111" s="38">
        <f t="shared" si="449"/>
        <v>45474</v>
      </c>
      <c r="BL111" s="38">
        <f t="shared" si="449"/>
        <v>45505</v>
      </c>
      <c r="BM111" s="38">
        <f t="shared" si="449"/>
        <v>45536</v>
      </c>
      <c r="BN111" s="38">
        <f t="shared" si="449"/>
        <v>45566</v>
      </c>
      <c r="BO111" s="38">
        <f t="shared" si="449"/>
        <v>45597</v>
      </c>
      <c r="BP111" s="38">
        <f t="shared" si="449"/>
        <v>45627</v>
      </c>
      <c r="BQ111" s="43"/>
    </row>
    <row r="112" spans="2:122" x14ac:dyDescent="0.35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450">S112+1</f>
        <v>2</v>
      </c>
      <c r="U112" s="49">
        <f t="shared" ref="U112" si="451">T112+1</f>
        <v>3</v>
      </c>
      <c r="V112" s="49">
        <f t="shared" ref="V112" si="452">U112+1</f>
        <v>4</v>
      </c>
      <c r="W112" s="49">
        <f t="shared" ref="W112" si="453">V112+1</f>
        <v>5</v>
      </c>
      <c r="X112" s="49">
        <f t="shared" ref="X112:BP112" si="454">W112+1</f>
        <v>6</v>
      </c>
      <c r="Y112" s="49">
        <f t="shared" si="454"/>
        <v>7</v>
      </c>
      <c r="Z112" s="49">
        <f t="shared" si="454"/>
        <v>8</v>
      </c>
      <c r="AA112" s="49">
        <f t="shared" si="454"/>
        <v>9</v>
      </c>
      <c r="AB112" s="49">
        <f t="shared" si="454"/>
        <v>10</v>
      </c>
      <c r="AC112" s="49">
        <f t="shared" si="454"/>
        <v>11</v>
      </c>
      <c r="AD112" s="49">
        <f t="shared" si="454"/>
        <v>12</v>
      </c>
      <c r="AE112" s="49">
        <f t="shared" si="454"/>
        <v>13</v>
      </c>
      <c r="AF112" s="49">
        <f t="shared" si="454"/>
        <v>14</v>
      </c>
      <c r="AG112" s="49">
        <f t="shared" si="454"/>
        <v>15</v>
      </c>
      <c r="AH112" s="49">
        <f t="shared" si="454"/>
        <v>16</v>
      </c>
      <c r="AI112" s="49">
        <f t="shared" si="454"/>
        <v>17</v>
      </c>
      <c r="AJ112" s="49">
        <f t="shared" si="454"/>
        <v>18</v>
      </c>
      <c r="AK112" s="49">
        <f t="shared" si="454"/>
        <v>19</v>
      </c>
      <c r="AL112" s="49">
        <f t="shared" si="454"/>
        <v>20</v>
      </c>
      <c r="AM112" s="49">
        <f t="shared" si="454"/>
        <v>21</v>
      </c>
      <c r="AN112" s="49">
        <f t="shared" si="454"/>
        <v>22</v>
      </c>
      <c r="AO112" s="49">
        <f t="shared" si="454"/>
        <v>23</v>
      </c>
      <c r="AP112" s="49">
        <f t="shared" si="454"/>
        <v>24</v>
      </c>
      <c r="AQ112" s="49">
        <f t="shared" si="454"/>
        <v>25</v>
      </c>
      <c r="AR112" s="49">
        <f t="shared" si="454"/>
        <v>26</v>
      </c>
      <c r="AS112" s="49">
        <f t="shared" si="454"/>
        <v>27</v>
      </c>
      <c r="AT112" s="49">
        <f t="shared" si="454"/>
        <v>28</v>
      </c>
      <c r="AU112" s="49">
        <f t="shared" si="454"/>
        <v>29</v>
      </c>
      <c r="AV112" s="49">
        <f t="shared" si="454"/>
        <v>30</v>
      </c>
      <c r="AW112" s="49">
        <f t="shared" si="454"/>
        <v>31</v>
      </c>
      <c r="AX112" s="49">
        <f t="shared" si="454"/>
        <v>32</v>
      </c>
      <c r="AY112" s="49">
        <f t="shared" si="454"/>
        <v>33</v>
      </c>
      <c r="AZ112" s="49">
        <f t="shared" si="454"/>
        <v>34</v>
      </c>
      <c r="BA112" s="49">
        <f t="shared" si="454"/>
        <v>35</v>
      </c>
      <c r="BB112" s="49">
        <f t="shared" si="454"/>
        <v>36</v>
      </c>
      <c r="BC112" s="49">
        <f t="shared" si="454"/>
        <v>37</v>
      </c>
      <c r="BD112" s="49">
        <f t="shared" si="454"/>
        <v>38</v>
      </c>
      <c r="BE112" s="49">
        <f t="shared" si="454"/>
        <v>39</v>
      </c>
      <c r="BF112" s="49">
        <f t="shared" si="454"/>
        <v>40</v>
      </c>
      <c r="BG112" s="49">
        <f t="shared" si="454"/>
        <v>41</v>
      </c>
      <c r="BH112" s="49">
        <f t="shared" si="454"/>
        <v>42</v>
      </c>
      <c r="BI112" s="49">
        <f t="shared" si="454"/>
        <v>43</v>
      </c>
      <c r="BJ112" s="49">
        <f t="shared" si="454"/>
        <v>44</v>
      </c>
      <c r="BK112" s="49">
        <f t="shared" si="454"/>
        <v>45</v>
      </c>
      <c r="BL112" s="49">
        <f t="shared" si="454"/>
        <v>46</v>
      </c>
      <c r="BM112" s="49">
        <f t="shared" si="454"/>
        <v>47</v>
      </c>
      <c r="BN112" s="49">
        <f t="shared" si="454"/>
        <v>48</v>
      </c>
      <c r="BO112" s="49">
        <f t="shared" si="454"/>
        <v>49</v>
      </c>
      <c r="BP112" s="49">
        <f t="shared" si="454"/>
        <v>50</v>
      </c>
      <c r="BQ112" s="73"/>
      <c r="DQ112" s="67"/>
      <c r="DR112" s="67"/>
    </row>
    <row r="113" spans="2:122" x14ac:dyDescent="0.35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v>1006565.942332</v>
      </c>
      <c r="BK113" s="20">
        <v>1031407.1896</v>
      </c>
      <c r="BL113" s="20">
        <v>1035892.8866720001</v>
      </c>
      <c r="BM113" s="20">
        <v>1032705.6874609999</v>
      </c>
      <c r="BN113" s="20">
        <v>1040646.3502929999</v>
      </c>
      <c r="BO113" s="20">
        <v>1044862.384692</v>
      </c>
      <c r="BP113" s="20">
        <f>SUM('Capa Final'!$O$37:$O$38)+SUM('Capa Final'!$O$46:$O$47)</f>
        <v>1044928.5047780001</v>
      </c>
      <c r="BQ113" s="20"/>
    </row>
    <row r="114" spans="2:122" x14ac:dyDescent="0.35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v>0</v>
      </c>
      <c r="BK114" s="20">
        <v>24202.769534999999</v>
      </c>
      <c r="BL114" s="20">
        <v>0</v>
      </c>
      <c r="BM114" s="20">
        <v>0</v>
      </c>
      <c r="BN114" s="20">
        <v>7568.8587790000001</v>
      </c>
      <c r="BO114" s="20">
        <v>3963.2291090000003</v>
      </c>
      <c r="BP114" s="20">
        <f>'Capa Final'!$O$37+'Capa Final'!$O$46</f>
        <v>0</v>
      </c>
      <c r="BQ114" s="20"/>
    </row>
    <row r="115" spans="2:122" x14ac:dyDescent="0.35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455">U113/$B$16</f>
        <v>2.0143336872226751E-3</v>
      </c>
      <c r="V115" s="46">
        <f t="shared" si="455"/>
        <v>2.0366769857253723E-3</v>
      </c>
      <c r="W115" s="46">
        <f t="shared" si="455"/>
        <v>6.9854530982875352E-3</v>
      </c>
      <c r="X115" s="46">
        <f t="shared" si="455"/>
        <v>4.128179645189866E-3</v>
      </c>
      <c r="Y115" s="46">
        <f t="shared" si="455"/>
        <v>7.0519011445316186E-3</v>
      </c>
      <c r="Z115" s="46">
        <f t="shared" si="455"/>
        <v>7.6163602779644145E-3</v>
      </c>
      <c r="AA115" s="46">
        <f t="shared" ref="AA115:AB115" si="456">AA113/$B$16</f>
        <v>1.1164296923180017E-2</v>
      </c>
      <c r="AB115" s="46">
        <f t="shared" si="456"/>
        <v>1.4036536088945147E-2</v>
      </c>
      <c r="AC115" s="46">
        <f t="shared" ref="AC115:AD115" si="457">AC113/$B$16</f>
        <v>1.8470113730723551E-2</v>
      </c>
      <c r="AD115" s="46">
        <f t="shared" si="457"/>
        <v>2.199958160954623E-2</v>
      </c>
      <c r="AE115" s="46">
        <f t="shared" ref="AE115:AF115" si="458">AE113/$B$16</f>
        <v>2.1662592467683317E-2</v>
      </c>
      <c r="AF115" s="46">
        <f t="shared" si="458"/>
        <v>2.4789470099583939E-2</v>
      </c>
      <c r="AG115" s="46">
        <f t="shared" ref="AG115:AH115" si="459">AG113/$B$16</f>
        <v>2.8980585685134893E-2</v>
      </c>
      <c r="AH115" s="46">
        <f t="shared" si="459"/>
        <v>2.9109546772868509E-2</v>
      </c>
      <c r="AI115" s="46">
        <f t="shared" ref="AI115:AJ115" si="460">AI113/$B$16</f>
        <v>2.9795939210655702E-2</v>
      </c>
      <c r="AJ115" s="46">
        <f t="shared" si="460"/>
        <v>3.1819006137942182E-2</v>
      </c>
      <c r="AK115" s="46">
        <f t="shared" ref="AK115:AL115" si="461">AK113/$B$16</f>
        <v>3.2019413709986393E-2</v>
      </c>
      <c r="AL115" s="46">
        <f t="shared" si="461"/>
        <v>3.3561251516312514E-2</v>
      </c>
      <c r="AM115" s="46">
        <f t="shared" ref="AM115:AN115" si="462">AM113/$B$16</f>
        <v>3.4519585237427264E-2</v>
      </c>
      <c r="AN115" s="46">
        <f t="shared" si="462"/>
        <v>3.4691137917524553E-2</v>
      </c>
      <c r="AO115" s="46">
        <f t="shared" ref="AO115:AP115" si="463">AO113/$B$16</f>
        <v>3.3804450658020076E-2</v>
      </c>
      <c r="AP115" s="46">
        <f t="shared" si="463"/>
        <v>3.3725086776443987E-2</v>
      </c>
      <c r="AQ115" s="46">
        <f t="shared" ref="AQ115:AR115" si="464">AQ113/$B$16</f>
        <v>3.4393951532605438E-2</v>
      </c>
      <c r="AR115" s="46">
        <f t="shared" si="464"/>
        <v>3.4013785379124695E-2</v>
      </c>
      <c r="AS115" s="46">
        <f t="shared" ref="AS115:AT115" si="465">AS113/$B$16</f>
        <v>3.4407480169701486E-2</v>
      </c>
      <c r="AT115" s="46">
        <f t="shared" si="465"/>
        <v>3.4706961121239222E-2</v>
      </c>
      <c r="AU115" s="46">
        <f t="shared" ref="AU115:AV115" si="466">AU113/$B$16</f>
        <v>3.440912666033448E-2</v>
      </c>
      <c r="AV115" s="46">
        <f t="shared" si="466"/>
        <v>3.4724980604153723E-2</v>
      </c>
      <c r="AW115" s="46">
        <f t="shared" ref="AW115:AX115" si="467">AW113/$B$16</f>
        <v>3.5257421618470237E-2</v>
      </c>
      <c r="AX115" s="46">
        <f t="shared" si="467"/>
        <v>3.5830955650510879E-2</v>
      </c>
      <c r="AY115" s="46">
        <f t="shared" ref="AY115:AZ115" si="468">AY113/$B$16</f>
        <v>3.5907232740996359E-2</v>
      </c>
      <c r="AZ115" s="46">
        <f t="shared" si="468"/>
        <v>3.6284457496217955E-2</v>
      </c>
      <c r="BA115" s="46">
        <f t="shared" ref="BA115:BB115" si="469">BA113/$B$16</f>
        <v>3.6855223147956993E-2</v>
      </c>
      <c r="BB115" s="46">
        <f t="shared" si="469"/>
        <v>3.6922507114319679E-2</v>
      </c>
      <c r="BC115" s="46">
        <f t="shared" ref="BC115:BD115" si="470">BC113/$B$16</f>
        <v>3.7098980933026569E-2</v>
      </c>
      <c r="BD115" s="46">
        <f t="shared" si="470"/>
        <v>3.7153768479002106E-2</v>
      </c>
      <c r="BE115" s="46">
        <f t="shared" ref="BE115:BF115" si="471">BE113/$B$16</f>
        <v>3.7575630379264202E-2</v>
      </c>
      <c r="BF115" s="46">
        <f t="shared" si="471"/>
        <v>3.7816078049951719E-2</v>
      </c>
      <c r="BG115" s="46">
        <f t="shared" ref="BG115:BH115" si="472">BG113/$B$16</f>
        <v>3.826547724161241E-2</v>
      </c>
      <c r="BH115" s="46">
        <f t="shared" si="472"/>
        <v>3.8305251435968607E-2</v>
      </c>
      <c r="BI115" s="46">
        <f t="shared" ref="BI115:BJ115" si="473">BI113/$B$16</f>
        <v>3.8870567552260829E-2</v>
      </c>
      <c r="BJ115" s="46">
        <f t="shared" si="473"/>
        <v>3.8899201991848743E-2</v>
      </c>
      <c r="BK115" s="46">
        <f t="shared" ref="BK115:BL115" si="474">BK113/$B$16</f>
        <v>3.9859203373346586E-2</v>
      </c>
      <c r="BL115" s="46">
        <f t="shared" si="474"/>
        <v>4.0032555191781567E-2</v>
      </c>
      <c r="BM115" s="46">
        <f t="shared" ref="BM115:BN115" si="475">BM113/$B$16</f>
        <v>3.9909384418081714E-2</v>
      </c>
      <c r="BN115" s="46">
        <f t="shared" si="475"/>
        <v>4.0216254971177826E-2</v>
      </c>
      <c r="BO115" s="46">
        <f t="shared" ref="BO115:BP115" si="476">BO113/$B$16</f>
        <v>4.0379185552070852E-2</v>
      </c>
      <c r="BP115" s="46">
        <f t="shared" si="476"/>
        <v>4.0381740793086734E-2</v>
      </c>
      <c r="BQ115" s="46"/>
    </row>
    <row r="116" spans="2:122" x14ac:dyDescent="0.35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N116" si="477">IF(S115&gt;VLOOKUP(S112,$DP$3:$DR$75,2,0),"Gatilho atingido","Gatilho não atingido")</f>
        <v>#DIV/0!</v>
      </c>
      <c r="T116" s="46" t="e">
        <f t="shared" si="477"/>
        <v>#DIV/0!</v>
      </c>
      <c r="U116" s="46" t="str">
        <f t="shared" si="477"/>
        <v>Gatilho não atingido</v>
      </c>
      <c r="V116" s="46" t="str">
        <f t="shared" si="477"/>
        <v>Gatilho não atingido</v>
      </c>
      <c r="W116" s="46" t="str">
        <f t="shared" si="477"/>
        <v>Gatilho não atingido</v>
      </c>
      <c r="X116" s="46" t="str">
        <f t="shared" si="477"/>
        <v>Gatilho não atingido</v>
      </c>
      <c r="Y116" s="46" t="str">
        <f t="shared" si="477"/>
        <v>Gatilho não atingido</v>
      </c>
      <c r="Z116" s="46" t="str">
        <f t="shared" si="477"/>
        <v>Gatilho não atingido</v>
      </c>
      <c r="AA116" s="46" t="str">
        <f t="shared" si="477"/>
        <v>Gatilho não atingido</v>
      </c>
      <c r="AB116" s="46" t="str">
        <f t="shared" si="477"/>
        <v>Gatilho não atingido</v>
      </c>
      <c r="AC116" s="46" t="str">
        <f t="shared" si="477"/>
        <v>Gatilho não atingido</v>
      </c>
      <c r="AD116" s="46" t="str">
        <f t="shared" si="477"/>
        <v>Gatilho não atingido</v>
      </c>
      <c r="AE116" s="46" t="str">
        <f t="shared" si="477"/>
        <v>Gatilho não atingido</v>
      </c>
      <c r="AF116" s="46" t="str">
        <f t="shared" si="477"/>
        <v>Gatilho não atingido</v>
      </c>
      <c r="AG116" s="46" t="str">
        <f t="shared" si="477"/>
        <v>Gatilho não atingido</v>
      </c>
      <c r="AH116" s="46" t="str">
        <f t="shared" si="477"/>
        <v>Gatilho não atingido</v>
      </c>
      <c r="AI116" s="46" t="str">
        <f t="shared" si="477"/>
        <v>Gatilho não atingido</v>
      </c>
      <c r="AJ116" s="46" t="str">
        <f t="shared" si="477"/>
        <v>Gatilho não atingido</v>
      </c>
      <c r="AK116" s="46" t="str">
        <f t="shared" si="477"/>
        <v>Gatilho não atingido</v>
      </c>
      <c r="AL116" s="46" t="str">
        <f t="shared" si="477"/>
        <v>Gatilho não atingido</v>
      </c>
      <c r="AM116" s="46" t="str">
        <f t="shared" si="477"/>
        <v>Gatilho não atingido</v>
      </c>
      <c r="AN116" s="46" t="str">
        <f t="shared" si="477"/>
        <v>Gatilho não atingido</v>
      </c>
      <c r="AO116" s="46" t="str">
        <f t="shared" si="477"/>
        <v>Gatilho não atingido</v>
      </c>
      <c r="AP116" s="46" t="str">
        <f t="shared" si="477"/>
        <v>Gatilho não atingido</v>
      </c>
      <c r="AQ116" s="46" t="str">
        <f t="shared" si="477"/>
        <v>Gatilho não atingido</v>
      </c>
      <c r="AR116" s="46" t="str">
        <f t="shared" si="477"/>
        <v>Gatilho não atingido</v>
      </c>
      <c r="AS116" s="46" t="str">
        <f t="shared" si="477"/>
        <v>Gatilho não atingido</v>
      </c>
      <c r="AT116" s="46" t="str">
        <f t="shared" si="477"/>
        <v>Gatilho não atingido</v>
      </c>
      <c r="AU116" s="46" t="str">
        <f t="shared" si="477"/>
        <v>Gatilho não atingido</v>
      </c>
      <c r="AV116" s="46" t="str">
        <f t="shared" si="477"/>
        <v>Gatilho não atingido</v>
      </c>
      <c r="AW116" s="46" t="str">
        <f t="shared" si="477"/>
        <v>Gatilho não atingido</v>
      </c>
      <c r="AX116" s="46" t="str">
        <f t="shared" si="477"/>
        <v>Gatilho não atingido</v>
      </c>
      <c r="AY116" s="46" t="str">
        <f t="shared" si="477"/>
        <v>Gatilho não atingido</v>
      </c>
      <c r="AZ116" s="46" t="str">
        <f t="shared" si="477"/>
        <v>Gatilho não atingido</v>
      </c>
      <c r="BA116" s="46" t="str">
        <f t="shared" si="477"/>
        <v>Gatilho não atingido</v>
      </c>
      <c r="BB116" s="46" t="str">
        <f t="shared" si="477"/>
        <v>Gatilho não atingido</v>
      </c>
      <c r="BC116" s="46" t="str">
        <f t="shared" si="477"/>
        <v>Gatilho não atingido</v>
      </c>
      <c r="BD116" s="46" t="str">
        <f t="shared" si="477"/>
        <v>Gatilho não atingido</v>
      </c>
      <c r="BE116" s="46" t="str">
        <f t="shared" si="477"/>
        <v>Gatilho não atingido</v>
      </c>
      <c r="BF116" s="46" t="str">
        <f t="shared" si="477"/>
        <v>Gatilho não atingido</v>
      </c>
      <c r="BG116" s="46" t="str">
        <f t="shared" si="477"/>
        <v>Gatilho não atingido</v>
      </c>
      <c r="BH116" s="46" t="str">
        <f t="shared" si="477"/>
        <v>Gatilho não atingido</v>
      </c>
      <c r="BI116" s="46" t="str">
        <f t="shared" si="477"/>
        <v>Gatilho não atingido</v>
      </c>
      <c r="BJ116" s="46" t="str">
        <f t="shared" si="477"/>
        <v>Gatilho não atingido</v>
      </c>
      <c r="BK116" s="46" t="str">
        <f t="shared" si="477"/>
        <v>Gatilho não atingido</v>
      </c>
      <c r="BL116" s="46" t="str">
        <f t="shared" si="477"/>
        <v>Gatilho não atingido</v>
      </c>
      <c r="BM116" s="46" t="str">
        <f t="shared" si="477"/>
        <v>Gatilho não atingido</v>
      </c>
      <c r="BN116" s="46" t="str">
        <f t="shared" si="477"/>
        <v>Gatilho não atingido</v>
      </c>
      <c r="BO116" s="46" t="str">
        <f t="shared" ref="BO116:BP116" si="478">IF(BO115&gt;VLOOKUP(BO112,$DP$3:$DR$75,2,0),"Gatilho atingido","Gatilho não atingido")</f>
        <v>Gatilho não atingido</v>
      </c>
      <c r="BP116" s="46" t="str">
        <f t="shared" si="478"/>
        <v>Gatilho não atingido</v>
      </c>
      <c r="BQ116" s="46"/>
    </row>
    <row r="117" spans="2:122" x14ac:dyDescent="0.35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N117" si="479">IF(S115&gt;VLOOKUP(S112,$DP$3:$DR$75,3,0),"Gatilho atingido","Gatilho não atingido")</f>
        <v>#DIV/0!</v>
      </c>
      <c r="T117" s="46" t="e">
        <f t="shared" si="479"/>
        <v>#DIV/0!</v>
      </c>
      <c r="U117" s="46" t="str">
        <f t="shared" si="479"/>
        <v>Gatilho não atingido</v>
      </c>
      <c r="V117" s="46" t="str">
        <f t="shared" si="479"/>
        <v>Gatilho não atingido</v>
      </c>
      <c r="W117" s="46" t="str">
        <f t="shared" si="479"/>
        <v>Gatilho não atingido</v>
      </c>
      <c r="X117" s="46" t="str">
        <f t="shared" si="479"/>
        <v>Gatilho não atingido</v>
      </c>
      <c r="Y117" s="46" t="str">
        <f t="shared" si="479"/>
        <v>Gatilho não atingido</v>
      </c>
      <c r="Z117" s="46" t="str">
        <f t="shared" si="479"/>
        <v>Gatilho não atingido</v>
      </c>
      <c r="AA117" s="46" t="str">
        <f t="shared" si="479"/>
        <v>Gatilho não atingido</v>
      </c>
      <c r="AB117" s="46" t="str">
        <f t="shared" si="479"/>
        <v>Gatilho não atingido</v>
      </c>
      <c r="AC117" s="46" t="str">
        <f t="shared" si="479"/>
        <v>Gatilho não atingido</v>
      </c>
      <c r="AD117" s="46" t="str">
        <f t="shared" si="479"/>
        <v>Gatilho não atingido</v>
      </c>
      <c r="AE117" s="46" t="str">
        <f t="shared" si="479"/>
        <v>Gatilho não atingido</v>
      </c>
      <c r="AF117" s="46" t="str">
        <f t="shared" si="479"/>
        <v>Gatilho não atingido</v>
      </c>
      <c r="AG117" s="46" t="str">
        <f t="shared" si="479"/>
        <v>Gatilho não atingido</v>
      </c>
      <c r="AH117" s="46" t="str">
        <f t="shared" si="479"/>
        <v>Gatilho não atingido</v>
      </c>
      <c r="AI117" s="46" t="str">
        <f t="shared" si="479"/>
        <v>Gatilho não atingido</v>
      </c>
      <c r="AJ117" s="46" t="str">
        <f t="shared" si="479"/>
        <v>Gatilho não atingido</v>
      </c>
      <c r="AK117" s="46" t="str">
        <f t="shared" si="479"/>
        <v>Gatilho não atingido</v>
      </c>
      <c r="AL117" s="46" t="str">
        <f t="shared" si="479"/>
        <v>Gatilho não atingido</v>
      </c>
      <c r="AM117" s="46" t="str">
        <f t="shared" si="479"/>
        <v>Gatilho não atingido</v>
      </c>
      <c r="AN117" s="46" t="str">
        <f t="shared" si="479"/>
        <v>Gatilho não atingido</v>
      </c>
      <c r="AO117" s="46" t="str">
        <f t="shared" si="479"/>
        <v>Gatilho não atingido</v>
      </c>
      <c r="AP117" s="46" t="str">
        <f t="shared" si="479"/>
        <v>Gatilho não atingido</v>
      </c>
      <c r="AQ117" s="46" t="str">
        <f t="shared" si="479"/>
        <v>Gatilho não atingido</v>
      </c>
      <c r="AR117" s="46" t="str">
        <f t="shared" si="479"/>
        <v>Gatilho não atingido</v>
      </c>
      <c r="AS117" s="46" t="str">
        <f t="shared" si="479"/>
        <v>Gatilho não atingido</v>
      </c>
      <c r="AT117" s="46" t="str">
        <f t="shared" si="479"/>
        <v>Gatilho não atingido</v>
      </c>
      <c r="AU117" s="46" t="str">
        <f t="shared" si="479"/>
        <v>Gatilho não atingido</v>
      </c>
      <c r="AV117" s="46" t="str">
        <f t="shared" si="479"/>
        <v>Gatilho não atingido</v>
      </c>
      <c r="AW117" s="46" t="str">
        <f t="shared" si="479"/>
        <v>Gatilho não atingido</v>
      </c>
      <c r="AX117" s="46" t="str">
        <f t="shared" si="479"/>
        <v>Gatilho não atingido</v>
      </c>
      <c r="AY117" s="46" t="str">
        <f t="shared" si="479"/>
        <v>Gatilho não atingido</v>
      </c>
      <c r="AZ117" s="46" t="str">
        <f t="shared" si="479"/>
        <v>Gatilho não atingido</v>
      </c>
      <c r="BA117" s="46" t="str">
        <f t="shared" si="479"/>
        <v>Gatilho não atingido</v>
      </c>
      <c r="BB117" s="46" t="str">
        <f t="shared" si="479"/>
        <v>Gatilho não atingido</v>
      </c>
      <c r="BC117" s="46" t="str">
        <f t="shared" si="479"/>
        <v>Gatilho não atingido</v>
      </c>
      <c r="BD117" s="46" t="str">
        <f t="shared" si="479"/>
        <v>Gatilho não atingido</v>
      </c>
      <c r="BE117" s="46" t="str">
        <f t="shared" si="479"/>
        <v>Gatilho não atingido</v>
      </c>
      <c r="BF117" s="46" t="str">
        <f t="shared" si="479"/>
        <v>Gatilho não atingido</v>
      </c>
      <c r="BG117" s="46" t="str">
        <f t="shared" si="479"/>
        <v>Gatilho não atingido</v>
      </c>
      <c r="BH117" s="46" t="str">
        <f t="shared" si="479"/>
        <v>Gatilho não atingido</v>
      </c>
      <c r="BI117" s="46" t="str">
        <f t="shared" si="479"/>
        <v>Gatilho não atingido</v>
      </c>
      <c r="BJ117" s="46" t="str">
        <f t="shared" si="479"/>
        <v>Gatilho não atingido</v>
      </c>
      <c r="BK117" s="46" t="str">
        <f t="shared" si="479"/>
        <v>Gatilho não atingido</v>
      </c>
      <c r="BL117" s="46" t="str">
        <f t="shared" si="479"/>
        <v>Gatilho não atingido</v>
      </c>
      <c r="BM117" s="46" t="str">
        <f t="shared" si="479"/>
        <v>Gatilho não atingido</v>
      </c>
      <c r="BN117" s="46" t="str">
        <f t="shared" si="479"/>
        <v>Gatilho não atingido</v>
      </c>
      <c r="BO117" s="46" t="str">
        <f t="shared" ref="BO117:BP117" si="480">IF(BO115&gt;VLOOKUP(BO112,$DP$3:$DR$75,3,0),"Gatilho atingido","Gatilho não atingido")</f>
        <v>Gatilho não atingido</v>
      </c>
      <c r="BP117" s="46" t="str">
        <f t="shared" si="480"/>
        <v>Gatilho não atingido</v>
      </c>
      <c r="BQ117" s="46"/>
    </row>
    <row r="118" spans="2:122" x14ac:dyDescent="0.35">
      <c r="B118" s="42"/>
      <c r="C118" s="77"/>
      <c r="D118" s="42"/>
      <c r="E118" s="43"/>
    </row>
    <row r="119" spans="2:122" x14ac:dyDescent="0.35"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</row>
    <row r="124" spans="2:122" x14ac:dyDescent="0.35">
      <c r="DQ124" s="67"/>
      <c r="DR124" s="67"/>
    </row>
    <row r="130" spans="2:122" x14ac:dyDescent="0.35">
      <c r="B130" s="42"/>
      <c r="C130" s="77"/>
      <c r="D130" s="42"/>
      <c r="E130" s="43"/>
    </row>
    <row r="131" spans="2:122" x14ac:dyDescent="0.35"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</row>
    <row r="136" spans="2:122" x14ac:dyDescent="0.35">
      <c r="DQ136" s="67"/>
      <c r="DR136" s="67"/>
    </row>
    <row r="142" spans="2:122" x14ac:dyDescent="0.35">
      <c r="B142" s="42"/>
      <c r="C142" s="77"/>
      <c r="D142" s="42"/>
      <c r="E142" s="43"/>
    </row>
    <row r="143" spans="2:122" x14ac:dyDescent="0.35"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</row>
  </sheetData>
  <mergeCells count="14">
    <mergeCell ref="G110:O110"/>
    <mergeCell ref="G38:O38"/>
    <mergeCell ref="G47:O47"/>
    <mergeCell ref="G56:O56"/>
    <mergeCell ref="DP2:DR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Q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Q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Q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Q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Q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Q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Q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Q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Q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Q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Q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Q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Q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V8:DN11">
    <cfRule type="cellIs" dxfId="2" priority="29" operator="lessThan">
      <formula>0.0525</formula>
    </cfRule>
  </conditionalFormatting>
  <conditionalFormatting sqref="BV9:DN11">
    <cfRule type="containsText" dxfId="1" priority="27" operator="containsText" text="Gatilho não atingido">
      <formula>NOT(ISERROR(SEARCH("Gatilho não atingido",BV9)))</formula>
    </cfRule>
    <cfRule type="containsText" dxfId="0" priority="28" operator="containsText" text="Gatilho atingido">
      <formula>NOT(ISERROR(SEARCH("Gatilho atingido",BV9)))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5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5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5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5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5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5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5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5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5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5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5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5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5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5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5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5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5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5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5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5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5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5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5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5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5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5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5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5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5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5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5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5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5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5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5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5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5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5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5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5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5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5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5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5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5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5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5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5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5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5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5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5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5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5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5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5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5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5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5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5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5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5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5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5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5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5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5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5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5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5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5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5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5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5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5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5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5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5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5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5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5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5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5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5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5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5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5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5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5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5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5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5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5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5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5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5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5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5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5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5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5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5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5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5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5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5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5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5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5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5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5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5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5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5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5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5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5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5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5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5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5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5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5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5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5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5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5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5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5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5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5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5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5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5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5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5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5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5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5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5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5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5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5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5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5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5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5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5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5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5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5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5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5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5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5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5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5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5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5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5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5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5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5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5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5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5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5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5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5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5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5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5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5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5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5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5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5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5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5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5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5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5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5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5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5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5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5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5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5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5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5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5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5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5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5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5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5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5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5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5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5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5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5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5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5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5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5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5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5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5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5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5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5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5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5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5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5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5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5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5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5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5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5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5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5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5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5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5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5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5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5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5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5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5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5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5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5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5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5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5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5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5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5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5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5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5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5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5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5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5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5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5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5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5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5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5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5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5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5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5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5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5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5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5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5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5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5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5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5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5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5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5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5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5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5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5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5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5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5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5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5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5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5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5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5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5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5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5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5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5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5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5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5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5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5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5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5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5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5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5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5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5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5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5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5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5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5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5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5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5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5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5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5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5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5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5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5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5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5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5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5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5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5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5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5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5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5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5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5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5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5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5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5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5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5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5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5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5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5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5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5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5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5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5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5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5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5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5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5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5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5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5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5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5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5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5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5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5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5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5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5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5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5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5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5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5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5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5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5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5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5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5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5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5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5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5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5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5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5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5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5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5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5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5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5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5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5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5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5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5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5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5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5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5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5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5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5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5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5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5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5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5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5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5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5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5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5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5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5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5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5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5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5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5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5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5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5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5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5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5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5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5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5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5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5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5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5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5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5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5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5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5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5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5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5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5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5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5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5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5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5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5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5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5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5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5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5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5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5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5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5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5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5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5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5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5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5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5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5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5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5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5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5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5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5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5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5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5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5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5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5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5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5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5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5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5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5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5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5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5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5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5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5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5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5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5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5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5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5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5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5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5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5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5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5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5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5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5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5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5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5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5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5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5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5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5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5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5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5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5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5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5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5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5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5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5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5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5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5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5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5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5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5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5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5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5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5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5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5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5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5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5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5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5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5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5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5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5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5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5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5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5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5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5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5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5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5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5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5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5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5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5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5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5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5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5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5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5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5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5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5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5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5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5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5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5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5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5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5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5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5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5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5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5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5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5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5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5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5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5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5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5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5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5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5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5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5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5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5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5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5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5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5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5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5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5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5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5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5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5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5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5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5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5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5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5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5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5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5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5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5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5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5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5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5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5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5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5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5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5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5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5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5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5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5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5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5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5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5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5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5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5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5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5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5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5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5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5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5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5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5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5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5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5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5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5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5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5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5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5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5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5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5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5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5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5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5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5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5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5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5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5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5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5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5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5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5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5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5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5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5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5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5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5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5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5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5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5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5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5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5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5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5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5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5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5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5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5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5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5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5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5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5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5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5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5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5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5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5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5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5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5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5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5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5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5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5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5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5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5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5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5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5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5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5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5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5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5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5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5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5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5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5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5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5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5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5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5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5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5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5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5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5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5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5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5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5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5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5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5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5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5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5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5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5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5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5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5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5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5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5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5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5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5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5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5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5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5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5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5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5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5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5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5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5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5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5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5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5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5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5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5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5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5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5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5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5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5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5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5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5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5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5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5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5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5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5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5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5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5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5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5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5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5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5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5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5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5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5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5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5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5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5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5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5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5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5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5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5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5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5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5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5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5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5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5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5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5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5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5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5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5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5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5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5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5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5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5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5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5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5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5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5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5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5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5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5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5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5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5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5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5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5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5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5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5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5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5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5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5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5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5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5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5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5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5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5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5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5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5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5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5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5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5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5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5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5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5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5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5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5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5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5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5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5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5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5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5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5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5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5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5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5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5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5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5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5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5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5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5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5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5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5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5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5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5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5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5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5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5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5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5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5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5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5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5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5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5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5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5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5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5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5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5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5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5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5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5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5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5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5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5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5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5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5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5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5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5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5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5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5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5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5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5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5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5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5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5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5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5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5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5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5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5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5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5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5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5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5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5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5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5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5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5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5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5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5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5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5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5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5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5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5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5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5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5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5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5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5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5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5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5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5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5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5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5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5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5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5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5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5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5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5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5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5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5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5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5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5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5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5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5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5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5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5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5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5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5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5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5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5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5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5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5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5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5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5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5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5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5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5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5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5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5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5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5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5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5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5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5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5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5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5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5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5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5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5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5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5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5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5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5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5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5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5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5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5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5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5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5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5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5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5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5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5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5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5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5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5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5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5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5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5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5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5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5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5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5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5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5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5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5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5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5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5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5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5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16384" width="8.6328125" style="8"/>
  </cols>
  <sheetData>
    <row r="1" spans="1:26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5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5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5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5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5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5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5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5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5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5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5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5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5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5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5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5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5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5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5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5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5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5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5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5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5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5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5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5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5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5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5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5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5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5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5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5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5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5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5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5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5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5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5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5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5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5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5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5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5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5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5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5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5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5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5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5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5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5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5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5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5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5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5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5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5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5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5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5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5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5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5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5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5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5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5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5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5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5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5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5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5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5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5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5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5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5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5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5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5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5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5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5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5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5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5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5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5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5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5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5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5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5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5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5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5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5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5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5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5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5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5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5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5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5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5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5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5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5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5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5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5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5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5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5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5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5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5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5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5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5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5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5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5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5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5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5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5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5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5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5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5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5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5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5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5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5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5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5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5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5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5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5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5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5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5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5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5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5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5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5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5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5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5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5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5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5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5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5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5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5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5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5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5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5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5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5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5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5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5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5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5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5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5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5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5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5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5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5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5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5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5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5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5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5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5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5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5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5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5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5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5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5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5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5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5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5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5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5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5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5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5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5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5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5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5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5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5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5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5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5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5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5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5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5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5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5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5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5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5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5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5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5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5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5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5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5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5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5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5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5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5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5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5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5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5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5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5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5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5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5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5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5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5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5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5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5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5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5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5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5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5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5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5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5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5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5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5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5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5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5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5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5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5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5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5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5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5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5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5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5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5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5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5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5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5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5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5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5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5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5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5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5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5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5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5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5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5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5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5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5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5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5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5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5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5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5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5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5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5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5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5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5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5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5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5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5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5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5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5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5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5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5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5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5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5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5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5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5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5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5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5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5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5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5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5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5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5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5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5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5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5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5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5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5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5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5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5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5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5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5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5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5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5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5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5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5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5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5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5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5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5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5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5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5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5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5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5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5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5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5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5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5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5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5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5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5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5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5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5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5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5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5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5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5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5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5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5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5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5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5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5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5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5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5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5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5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5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5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5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5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5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5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5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5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5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5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5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5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5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5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5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5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5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5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5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5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5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5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5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5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5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5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5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5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5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5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5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5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5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5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5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5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5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5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5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5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5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5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5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5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5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5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5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5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5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5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5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5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5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5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5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5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5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5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5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5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5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5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5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5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5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5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5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5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5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5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5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5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5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5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5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5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5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5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5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5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5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5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5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5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5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5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5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5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5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5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5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5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5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5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5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5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5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5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5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5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5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5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5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5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5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5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5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5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5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5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5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5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5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5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5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5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5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5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5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5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5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5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5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5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5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5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5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5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5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5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5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5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5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5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5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5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5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5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5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5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5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5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5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5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5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5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5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5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5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5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5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5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5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5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5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5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5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5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5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5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5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5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5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5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5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5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5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5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5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5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5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5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5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5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5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5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5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5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5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5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5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5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5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5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5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5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5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5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5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5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5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5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5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5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5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5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5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5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5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5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5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5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5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5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5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5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5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5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5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5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5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5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5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5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5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5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5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5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5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5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5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5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5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5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5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5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5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5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5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5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5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5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5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5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5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5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5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5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5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5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5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5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5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5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5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5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5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5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5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5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5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5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5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5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5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5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5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5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5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5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5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5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5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5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5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5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5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5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5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5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5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5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5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5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5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5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5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5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5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5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5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5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5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5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5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5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5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5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5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5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5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5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5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5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5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5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5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5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5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5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5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5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5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5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5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5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5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5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5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5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5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5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5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5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5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5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5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5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5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5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5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5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5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5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5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5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5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5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5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5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5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5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5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5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5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5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5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5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5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5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5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5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5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5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5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5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5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5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5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5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5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5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5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5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5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5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5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5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5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5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5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5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5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5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5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5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5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5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5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5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5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5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5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5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5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5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5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5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5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5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5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5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5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5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5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5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5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5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5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5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5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5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5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5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5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5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5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5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5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5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5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5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5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5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5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5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5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5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5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5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5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5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5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5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5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5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5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5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5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5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5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5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5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5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5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5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5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5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5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5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5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5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5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5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5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5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5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5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5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5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5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5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5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5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5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5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5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5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5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5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5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5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5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5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5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5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5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5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5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5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5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5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5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5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5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5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5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5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5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5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5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5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5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5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5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5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5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5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5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5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5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5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5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5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5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5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5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5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5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5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5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5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5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5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5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5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5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5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5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5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5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5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5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5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5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5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5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5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5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5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5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5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5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5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5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5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5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5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5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5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5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5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5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5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5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5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5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5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5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5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5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5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5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5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5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5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5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5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5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5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5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5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5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5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5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5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5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5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5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5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5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5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5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5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5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5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5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5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5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5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5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5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5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5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5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5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5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5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5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5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5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5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5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5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5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5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5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5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5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5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5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5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5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5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5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5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5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5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5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5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5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5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5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5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5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5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5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5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5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5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5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5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5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5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5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5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5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5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5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5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5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5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5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5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5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5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5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5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5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5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5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5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5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5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5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5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5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5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5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5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5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5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5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5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5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5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5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5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5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5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5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5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5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5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5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5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5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5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5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5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5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5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5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5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5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5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5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5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5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5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5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5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5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5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5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5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5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5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5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5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5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5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5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5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5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5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5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5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5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5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5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5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5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5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5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5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5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5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5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5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5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5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5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5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5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5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5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5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5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5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5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5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5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5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5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5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5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5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5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5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5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5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5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5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5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5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5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5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5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5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G4" sqref="G4"/>
    </sheetView>
  </sheetViews>
  <sheetFormatPr defaultRowHeight="14.5" x14ac:dyDescent="0.35"/>
  <cols>
    <col min="1" max="1" width="39.36328125" style="13" customWidth="1"/>
    <col min="2" max="2" width="10.6328125" style="13" bestFit="1" customWidth="1"/>
    <col min="3" max="3" width="13.90625" style="13" bestFit="1" customWidth="1"/>
    <col min="4" max="4" width="13.453125" style="13" bestFit="1" customWidth="1"/>
    <col min="5" max="5" width="11.54296875" style="13" bestFit="1" customWidth="1"/>
    <col min="6" max="6" width="13.453125" style="13" bestFit="1" customWidth="1"/>
    <col min="7" max="7" width="12.54296875" style="13" bestFit="1" customWidth="1"/>
    <col min="8" max="8" width="13.90625" style="13" bestFit="1" customWidth="1"/>
    <col min="9" max="9" width="12.453125" style="13" bestFit="1" customWidth="1"/>
    <col min="10" max="10" width="8.6328125" style="13"/>
    <col min="11" max="11" width="10.453125" style="13" bestFit="1" customWidth="1"/>
    <col min="12" max="12" width="10.6328125" style="13" bestFit="1" customWidth="1"/>
    <col min="13" max="13" width="13.90625" style="13" bestFit="1" customWidth="1"/>
    <col min="14" max="14" width="9.90625" style="13" bestFit="1" customWidth="1"/>
  </cols>
  <sheetData>
    <row r="2" spans="1:14" x14ac:dyDescent="0.35">
      <c r="A2" s="2" t="s">
        <v>72</v>
      </c>
      <c r="B2" s="15"/>
    </row>
    <row r="3" spans="1:14" ht="43.5" x14ac:dyDescent="0.35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5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  <c r="G4" s="12">
        <f>F4*10%</f>
        <v>98925748.667991206</v>
      </c>
    </row>
    <row r="5" spans="1:14" x14ac:dyDescent="0.35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5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5">
      <c r="A7" s="26"/>
      <c r="B7" s="15"/>
    </row>
    <row r="10" spans="1:14" ht="15" thickBot="1" x14ac:dyDescent="0.4"/>
    <row r="11" spans="1:14" ht="15" thickBot="1" x14ac:dyDescent="0.4">
      <c r="A11" s="108" t="s">
        <v>89</v>
      </c>
      <c r="B11" s="109"/>
      <c r="C11" s="109"/>
      <c r="D11" s="110"/>
      <c r="E11" s="1"/>
      <c r="F11" s="108" t="s">
        <v>87</v>
      </c>
      <c r="G11" s="109"/>
      <c r="H11" s="109"/>
      <c r="I11" s="110"/>
      <c r="J11" s="1"/>
      <c r="K11" s="108" t="s">
        <v>88</v>
      </c>
      <c r="L11" s="109"/>
      <c r="M11" s="109"/>
      <c r="N11" s="110"/>
    </row>
    <row r="12" spans="1:14" ht="15" thickBot="1" x14ac:dyDescent="0.4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5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5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5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11" t="s">
        <v>85</v>
      </c>
      <c r="L15" s="111"/>
      <c r="M15" s="111"/>
      <c r="N15" s="111"/>
    </row>
    <row r="16" spans="1:14" x14ac:dyDescent="0.35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5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5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5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5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5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5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5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5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5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5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5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5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5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5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5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5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5">
      <c r="A33"/>
    </row>
    <row r="34" spans="1:14" x14ac:dyDescent="0.35">
      <c r="A34"/>
    </row>
    <row r="35" spans="1:14" x14ac:dyDescent="0.35">
      <c r="A35"/>
    </row>
    <row r="36" spans="1:14" x14ac:dyDescent="0.35">
      <c r="J36" s="1"/>
      <c r="K36" s="1"/>
      <c r="L36" s="1"/>
      <c r="M36" s="1"/>
      <c r="N36" s="1"/>
    </row>
    <row r="37" spans="1:14" x14ac:dyDescent="0.35">
      <c r="J37" s="1"/>
      <c r="K37" s="1"/>
      <c r="L37" s="1"/>
      <c r="M37" s="1"/>
      <c r="N37" s="1"/>
    </row>
    <row r="38" spans="1:14" x14ac:dyDescent="0.35">
      <c r="J38" s="1"/>
      <c r="K38" s="1"/>
      <c r="L38" s="1"/>
      <c r="M38" s="1"/>
      <c r="N38" s="1"/>
    </row>
    <row r="39" spans="1:14" x14ac:dyDescent="0.35">
      <c r="J39" s="1"/>
      <c r="K39" s="1"/>
      <c r="L39" s="1"/>
      <c r="M39" s="1"/>
      <c r="N39" s="1"/>
    </row>
    <row r="40" spans="1:14" x14ac:dyDescent="0.35">
      <c r="J40" s="1"/>
      <c r="K40" s="1"/>
      <c r="L40" s="1"/>
      <c r="M40" s="1"/>
      <c r="N40" s="1"/>
    </row>
    <row r="41" spans="1:14" x14ac:dyDescent="0.35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5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5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5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5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5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5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5">
      <c r="A48"/>
    </row>
    <row r="49" spans="1:1" x14ac:dyDescent="0.35">
      <c r="A49"/>
    </row>
    <row r="50" spans="1:1" x14ac:dyDescent="0.35">
      <c r="A50"/>
    </row>
    <row r="51" spans="1:1" x14ac:dyDescent="0.35">
      <c r="A51"/>
    </row>
    <row r="52" spans="1:1" x14ac:dyDescent="0.35">
      <c r="A52"/>
    </row>
    <row r="53" spans="1:1" x14ac:dyDescent="0.35">
      <c r="A53"/>
    </row>
    <row r="54" spans="1:1" x14ac:dyDescent="0.35">
      <c r="A54"/>
    </row>
    <row r="61" spans="1:1" x14ac:dyDescent="0.35">
      <c r="A61"/>
    </row>
    <row r="62" spans="1:1" x14ac:dyDescent="0.35">
      <c r="A62"/>
    </row>
    <row r="63" spans="1:1" x14ac:dyDescent="0.35">
      <c r="A63"/>
    </row>
    <row r="64" spans="1:1" x14ac:dyDescent="0.35">
      <c r="A64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212" spans="1:1" x14ac:dyDescent="0.35">
      <c r="A212" s="6"/>
    </row>
    <row r="213" spans="1:1" x14ac:dyDescent="0.35">
      <c r="A213" s="6"/>
    </row>
    <row r="214" spans="1:1" x14ac:dyDescent="0.35">
      <c r="A214" s="6"/>
    </row>
    <row r="215" spans="1:1" x14ac:dyDescent="0.35">
      <c r="A215" s="6"/>
    </row>
    <row r="216" spans="1:1" x14ac:dyDescent="0.35">
      <c r="A216" s="6"/>
    </row>
    <row r="217" spans="1:1" x14ac:dyDescent="0.35">
      <c r="A217" s="6"/>
    </row>
    <row r="218" spans="1:1" x14ac:dyDescent="0.35">
      <c r="A218" s="6"/>
    </row>
    <row r="219" spans="1:1" x14ac:dyDescent="0.35">
      <c r="A219" s="6"/>
    </row>
    <row r="220" spans="1:1" x14ac:dyDescent="0.35">
      <c r="A220" s="6"/>
    </row>
    <row r="221" spans="1:1" x14ac:dyDescent="0.35">
      <c r="A221" s="6"/>
    </row>
    <row r="222" spans="1:1" x14ac:dyDescent="0.35">
      <c r="A222" s="6"/>
    </row>
    <row r="223" spans="1:1" x14ac:dyDescent="0.35">
      <c r="A223" s="6"/>
    </row>
    <row r="224" spans="1:1" x14ac:dyDescent="0.35">
      <c r="A224" s="6"/>
    </row>
    <row r="225" spans="1:1" x14ac:dyDescent="0.35">
      <c r="A225" s="6"/>
    </row>
    <row r="226" spans="1:1" x14ac:dyDescent="0.35">
      <c r="A226" s="6"/>
    </row>
    <row r="227" spans="1:1" x14ac:dyDescent="0.35">
      <c r="A227" s="6"/>
    </row>
    <row r="228" spans="1:1" x14ac:dyDescent="0.35">
      <c r="A228" s="6"/>
    </row>
    <row r="229" spans="1:1" x14ac:dyDescent="0.35">
      <c r="A229" s="6"/>
    </row>
    <row r="230" spans="1:1" x14ac:dyDescent="0.35">
      <c r="A230" s="6"/>
    </row>
    <row r="231" spans="1:1" x14ac:dyDescent="0.35">
      <c r="A231" s="6"/>
    </row>
    <row r="232" spans="1:1" x14ac:dyDescent="0.35">
      <c r="A232" s="6"/>
    </row>
    <row r="233" spans="1:1" x14ac:dyDescent="0.35">
      <c r="A233" s="6"/>
    </row>
    <row r="234" spans="1:1" x14ac:dyDescent="0.35">
      <c r="A234" s="6"/>
    </row>
    <row r="235" spans="1:1" x14ac:dyDescent="0.35">
      <c r="A235" s="6"/>
    </row>
    <row r="236" spans="1:1" x14ac:dyDescent="0.35">
      <c r="A236" s="6"/>
    </row>
    <row r="237" spans="1:1" x14ac:dyDescent="0.35">
      <c r="A237" s="6"/>
    </row>
    <row r="238" spans="1:1" x14ac:dyDescent="0.35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9ab585564f2ae01f53fb136fb6b76efc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da46fc5c50d11b30d84a578b422387da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D1C0A8-60B3-4D19-9E85-196B934DD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AA8B0-4D03-48F2-B5BA-0521B57203E9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a9b44a8d-672c-4fa6-a764-7fe666b4d7c2"/>
    <ds:schemaRef ds:uri="6aea6d87-2ebc-48f1-993b-9d428a675762"/>
    <ds:schemaRef ds:uri="http://schemas.microsoft.com/office/infopath/2007/PartnerControls"/>
    <ds:schemaRef ds:uri="http://purl.org/dc/dcmitype/"/>
    <ds:schemaRef ds:uri="85359e72-e261-4750-a791-914f2016d7e0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2025-01-17T12:34:41Z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