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piceimobiliaria.sharepoint.com/TrueSec/novaestrutura/Documentos Compartilhados/2. Securitização Financeira/1ªE - 1ª a 3ªS Consignados I &amp; BMG Angá &amp; Citibank/3. Operações/2. Fechamentos/2. Fechamento/2024/08/"/>
    </mc:Choice>
  </mc:AlternateContent>
  <xr:revisionPtr revIDLastSave="281" documentId="13_ncr:1_{B95414F9-F522-47D4-8213-8377A0EFF00C}" xr6:coauthVersionLast="47" xr6:coauthVersionMax="47" xr10:uidLastSave="{830D875F-F20F-4896-974E-00B9873153C6}"/>
  <bookViews>
    <workbookView xWindow="28680" yWindow="-120" windowWidth="29040" windowHeight="15720" tabRatio="877" firstSheet="1" activeTab="1" xr2:uid="{BBA1DFBC-35BD-47C9-B7DF-0E19316AFA06}"/>
  </bookViews>
  <sheets>
    <sheet name="Capa Antigo" sheetId="10" state="hidden" r:id="rId1"/>
    <sheet name="Capa Final" sheetId="12" r:id="rId2"/>
    <sheet name="Ordem de Aplicação dos Recursos" sheetId="17" r:id="rId3"/>
    <sheet name="Razões de Garantia" sheetId="15" r:id="rId4"/>
    <sheet name="Óbitos 10.02.21" sheetId="23" state="hidden" r:id="rId5"/>
    <sheet name="Óbitos 09.03.21" sheetId="22" state="hidden" r:id="rId6"/>
    <sheet name="Óbitos 12.04.21" sheetId="21" state="hidden" r:id="rId7"/>
    <sheet name="Óbitos Histórico" sheetId="20" state="hidden" r:id="rId8"/>
    <sheet name="Histórico Integralizações" sheetId="18" r:id="rId9"/>
    <sheet name="Óbitos 11.05.21" sheetId="24" state="hidden" r:id="rId10"/>
  </sheets>
  <definedNames>
    <definedName name="_xlnm._FilterDatabase" localSheetId="5" hidden="1">'Óbitos 09.03.21'!$A$1:$X$1117</definedName>
    <definedName name="_xlnm._FilterDatabase" localSheetId="4" hidden="1">'Óbitos 10.02.21'!$A$1:$X$1117</definedName>
    <definedName name="_xlnm._FilterDatabase" localSheetId="9" hidden="1">'Óbitos 11.05.21'!$A$1:$V$1117</definedName>
    <definedName name="_xlnm._FilterDatabase" localSheetId="6" hidden="1">'Óbitos 12.04.21'!$A$1:$X$1117</definedName>
    <definedName name="_xlnm._FilterDatabase" localSheetId="7" hidden="1">'Óbitos Histórico'!$A$1:$X$1117</definedName>
  </definedNames>
  <calcPr calcId="191029"/>
  <pivotCaches>
    <pivotCache cacheId="4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17" l="1"/>
  <c r="C10" i="17" l="1"/>
  <c r="DD6" i="15" l="1"/>
  <c r="M26" i="17" l="1"/>
  <c r="O26" i="17"/>
  <c r="N26" i="17"/>
  <c r="N24" i="17"/>
  <c r="M21" i="17"/>
  <c r="DA5" i="15" l="1"/>
  <c r="C9" i="17"/>
  <c r="C8" i="17"/>
  <c r="P28" i="12" l="1"/>
  <c r="N19" i="17" l="1"/>
  <c r="K24" i="17"/>
  <c r="K19" i="17"/>
  <c r="DA7" i="15" l="1"/>
  <c r="P7" i="17" l="1"/>
  <c r="E6" i="12" l="1"/>
  <c r="P26" i="12" l="1"/>
  <c r="P27" i="12"/>
  <c r="AJ7" i="15" l="1"/>
  <c r="C4" i="17" l="1"/>
  <c r="C5" i="17" l="1"/>
  <c r="V1117" i="24" l="1"/>
  <c r="U1117" i="24"/>
  <c r="V1116" i="24"/>
  <c r="U1116" i="24"/>
  <c r="V1115" i="24"/>
  <c r="U1115" i="24"/>
  <c r="V1114" i="24"/>
  <c r="U1114" i="24"/>
  <c r="V1113" i="24"/>
  <c r="U1113" i="24"/>
  <c r="V1112" i="24"/>
  <c r="U1112" i="24"/>
  <c r="V1111" i="24"/>
  <c r="U1111" i="24"/>
  <c r="V1110" i="24"/>
  <c r="U1110" i="24"/>
  <c r="V1109" i="24"/>
  <c r="U1109" i="24"/>
  <c r="V1108" i="24"/>
  <c r="U1108" i="24"/>
  <c r="V1107" i="24"/>
  <c r="U1107" i="24"/>
  <c r="V1106" i="24"/>
  <c r="U1106" i="24"/>
  <c r="V1105" i="24"/>
  <c r="U1105" i="24"/>
  <c r="V1104" i="24"/>
  <c r="U1104" i="24"/>
  <c r="V1103" i="24"/>
  <c r="U1103" i="24"/>
  <c r="V1102" i="24"/>
  <c r="U1102" i="24"/>
  <c r="V1101" i="24"/>
  <c r="U1101" i="24"/>
  <c r="V1100" i="24"/>
  <c r="U1100" i="24"/>
  <c r="V1099" i="24"/>
  <c r="U1099" i="24"/>
  <c r="V1098" i="24"/>
  <c r="U1098" i="24"/>
  <c r="V1097" i="24"/>
  <c r="U1097" i="24"/>
  <c r="V1096" i="24"/>
  <c r="U1096" i="24"/>
  <c r="V1095" i="24"/>
  <c r="U1095" i="24"/>
  <c r="V1094" i="24"/>
  <c r="U1094" i="24"/>
  <c r="V1093" i="24"/>
  <c r="U1093" i="24"/>
  <c r="V1092" i="24"/>
  <c r="U1092" i="24"/>
  <c r="V1091" i="24"/>
  <c r="U1091" i="24"/>
  <c r="V1090" i="24"/>
  <c r="U1090" i="24"/>
  <c r="V1089" i="24"/>
  <c r="U1089" i="24"/>
  <c r="V1088" i="24"/>
  <c r="U1088" i="24"/>
  <c r="V1087" i="24"/>
  <c r="U1087" i="24"/>
  <c r="V1086" i="24"/>
  <c r="U1086" i="24"/>
  <c r="V1085" i="24"/>
  <c r="U1085" i="24"/>
  <c r="V1084" i="24"/>
  <c r="U1084" i="24"/>
  <c r="V1083" i="24"/>
  <c r="U1083" i="24"/>
  <c r="V1082" i="24"/>
  <c r="U1082" i="24"/>
  <c r="V1081" i="24"/>
  <c r="U1081" i="24"/>
  <c r="V1080" i="24"/>
  <c r="U1080" i="24"/>
  <c r="V1079" i="24"/>
  <c r="U1079" i="24"/>
  <c r="V1078" i="24"/>
  <c r="U1078" i="24"/>
  <c r="V1077" i="24"/>
  <c r="U1077" i="24"/>
  <c r="V1076" i="24"/>
  <c r="U1076" i="24"/>
  <c r="V1075" i="24"/>
  <c r="U1075" i="24"/>
  <c r="V1074" i="24"/>
  <c r="U1074" i="24"/>
  <c r="V1073" i="24"/>
  <c r="U1073" i="24"/>
  <c r="V1072" i="24"/>
  <c r="U1072" i="24"/>
  <c r="V1071" i="24"/>
  <c r="U1071" i="24"/>
  <c r="V1070" i="24"/>
  <c r="U1070" i="24"/>
  <c r="V1069" i="24"/>
  <c r="U1069" i="24"/>
  <c r="V1068" i="24"/>
  <c r="U1068" i="24"/>
  <c r="V1067" i="24"/>
  <c r="U1067" i="24"/>
  <c r="V1066" i="24"/>
  <c r="U1066" i="24"/>
  <c r="V1065" i="24"/>
  <c r="U1065" i="24"/>
  <c r="V1064" i="24"/>
  <c r="U1064" i="24"/>
  <c r="V1063" i="24"/>
  <c r="U1063" i="24"/>
  <c r="V1062" i="24"/>
  <c r="U1062" i="24"/>
  <c r="V1061" i="24"/>
  <c r="U1061" i="24"/>
  <c r="V1060" i="24"/>
  <c r="U1060" i="24"/>
  <c r="V1059" i="24"/>
  <c r="U1059" i="24"/>
  <c r="V1058" i="24"/>
  <c r="U1058" i="24"/>
  <c r="V1057" i="24"/>
  <c r="U1057" i="24"/>
  <c r="V1056" i="24"/>
  <c r="U1056" i="24"/>
  <c r="V1055" i="24"/>
  <c r="U1055" i="24"/>
  <c r="V1054" i="24"/>
  <c r="U1054" i="24"/>
  <c r="V1053" i="24"/>
  <c r="U1053" i="24"/>
  <c r="V1052" i="24"/>
  <c r="U1052" i="24"/>
  <c r="V1051" i="24"/>
  <c r="U1051" i="24"/>
  <c r="V1050" i="24"/>
  <c r="U1050" i="24"/>
  <c r="V1049" i="24"/>
  <c r="U1049" i="24"/>
  <c r="V1048" i="24"/>
  <c r="U1048" i="24"/>
  <c r="V1047" i="24"/>
  <c r="U1047" i="24"/>
  <c r="V1046" i="24"/>
  <c r="U1046" i="24"/>
  <c r="V1045" i="24"/>
  <c r="U1045" i="24"/>
  <c r="V1044" i="24"/>
  <c r="U1044" i="24"/>
  <c r="V1043" i="24"/>
  <c r="U1043" i="24"/>
  <c r="V1042" i="24"/>
  <c r="U1042" i="24"/>
  <c r="V1041" i="24"/>
  <c r="U1041" i="24"/>
  <c r="V1040" i="24"/>
  <c r="U1040" i="24"/>
  <c r="V1039" i="24"/>
  <c r="U1039" i="24"/>
  <c r="V1038" i="24"/>
  <c r="U1038" i="24"/>
  <c r="V1037" i="24"/>
  <c r="U1037" i="24"/>
  <c r="V1036" i="24"/>
  <c r="U1036" i="24"/>
  <c r="V1035" i="24"/>
  <c r="U1035" i="24"/>
  <c r="V1034" i="24"/>
  <c r="U1034" i="24"/>
  <c r="V1033" i="24"/>
  <c r="U1033" i="24"/>
  <c r="V1032" i="24"/>
  <c r="U1032" i="24"/>
  <c r="V1031" i="24"/>
  <c r="U1031" i="24"/>
  <c r="V1030" i="24"/>
  <c r="U1030" i="24"/>
  <c r="V1029" i="24"/>
  <c r="U1029" i="24"/>
  <c r="V1028" i="24"/>
  <c r="U1028" i="24"/>
  <c r="V1027" i="24"/>
  <c r="U1027" i="24"/>
  <c r="V1026" i="24"/>
  <c r="U1026" i="24"/>
  <c r="V1025" i="24"/>
  <c r="U1025" i="24"/>
  <c r="V1024" i="24"/>
  <c r="U1024" i="24"/>
  <c r="V1023" i="24"/>
  <c r="U1023" i="24"/>
  <c r="V1022" i="24"/>
  <c r="U1022" i="24"/>
  <c r="V1021" i="24"/>
  <c r="U1021" i="24"/>
  <c r="V1020" i="24"/>
  <c r="U1020" i="24"/>
  <c r="V1019" i="24"/>
  <c r="U1019" i="24"/>
  <c r="V1018" i="24"/>
  <c r="U1018" i="24"/>
  <c r="V1017" i="24"/>
  <c r="U1017" i="24"/>
  <c r="V1016" i="24"/>
  <c r="U1016" i="24"/>
  <c r="V1015" i="24"/>
  <c r="U1015" i="24"/>
  <c r="V1014" i="24"/>
  <c r="U1014" i="24"/>
  <c r="V1013" i="24"/>
  <c r="U1013" i="24"/>
  <c r="V1012" i="24"/>
  <c r="U1012" i="24"/>
  <c r="V1011" i="24"/>
  <c r="U1011" i="24"/>
  <c r="V1010" i="24"/>
  <c r="U1010" i="24"/>
  <c r="V1009" i="24"/>
  <c r="U1009" i="24"/>
  <c r="V1008" i="24"/>
  <c r="U1008" i="24"/>
  <c r="V1007" i="24"/>
  <c r="U1007" i="24"/>
  <c r="V1006" i="24"/>
  <c r="U1006" i="24"/>
  <c r="V1005" i="24"/>
  <c r="U1005" i="24"/>
  <c r="V1004" i="24"/>
  <c r="U1004" i="24"/>
  <c r="V1003" i="24"/>
  <c r="U1003" i="24"/>
  <c r="V1002" i="24"/>
  <c r="U1002" i="24"/>
  <c r="V1001" i="24"/>
  <c r="U1001" i="24"/>
  <c r="V1000" i="24"/>
  <c r="U1000" i="24"/>
  <c r="V999" i="24"/>
  <c r="U999" i="24"/>
  <c r="V998" i="24"/>
  <c r="U998" i="24"/>
  <c r="V997" i="24"/>
  <c r="U997" i="24"/>
  <c r="V996" i="24"/>
  <c r="U996" i="24"/>
  <c r="V995" i="24"/>
  <c r="U995" i="24"/>
  <c r="V994" i="24"/>
  <c r="U994" i="24"/>
  <c r="V993" i="24"/>
  <c r="U993" i="24"/>
  <c r="V992" i="24"/>
  <c r="U992" i="24"/>
  <c r="V991" i="24"/>
  <c r="U991" i="24"/>
  <c r="V990" i="24"/>
  <c r="U990" i="24"/>
  <c r="V989" i="24"/>
  <c r="U989" i="24"/>
  <c r="V988" i="24"/>
  <c r="U988" i="24"/>
  <c r="V987" i="24"/>
  <c r="U987" i="24"/>
  <c r="V986" i="24"/>
  <c r="U986" i="24"/>
  <c r="V985" i="24"/>
  <c r="U985" i="24"/>
  <c r="V984" i="24"/>
  <c r="U984" i="24"/>
  <c r="V983" i="24"/>
  <c r="U983" i="24"/>
  <c r="V982" i="24"/>
  <c r="U982" i="24"/>
  <c r="V981" i="24"/>
  <c r="U981" i="24"/>
  <c r="V980" i="24"/>
  <c r="U980" i="24"/>
  <c r="V979" i="24"/>
  <c r="U979" i="24"/>
  <c r="V978" i="24"/>
  <c r="U978" i="24"/>
  <c r="V977" i="24"/>
  <c r="U977" i="24"/>
  <c r="V976" i="24"/>
  <c r="U976" i="24"/>
  <c r="V975" i="24"/>
  <c r="U975" i="24"/>
  <c r="V974" i="24"/>
  <c r="U974" i="24"/>
  <c r="V973" i="24"/>
  <c r="U973" i="24"/>
  <c r="V972" i="24"/>
  <c r="U972" i="24"/>
  <c r="V971" i="24"/>
  <c r="U971" i="24"/>
  <c r="V970" i="24"/>
  <c r="U970" i="24"/>
  <c r="V969" i="24"/>
  <c r="U969" i="24"/>
  <c r="V968" i="24"/>
  <c r="U968" i="24"/>
  <c r="V967" i="24"/>
  <c r="U967" i="24"/>
  <c r="V966" i="24"/>
  <c r="U966" i="24"/>
  <c r="V965" i="24"/>
  <c r="U965" i="24"/>
  <c r="V964" i="24"/>
  <c r="U964" i="24"/>
  <c r="V963" i="24"/>
  <c r="U963" i="24"/>
  <c r="V962" i="24"/>
  <c r="U962" i="24"/>
  <c r="V961" i="24"/>
  <c r="U961" i="24"/>
  <c r="V960" i="24"/>
  <c r="U960" i="24"/>
  <c r="V959" i="24"/>
  <c r="U959" i="24"/>
  <c r="V958" i="24"/>
  <c r="U958" i="24"/>
  <c r="V957" i="24"/>
  <c r="U957" i="24"/>
  <c r="V956" i="24"/>
  <c r="U956" i="24"/>
  <c r="V955" i="24"/>
  <c r="U955" i="24"/>
  <c r="V954" i="24"/>
  <c r="U954" i="24"/>
  <c r="V953" i="24"/>
  <c r="U953" i="24"/>
  <c r="V952" i="24"/>
  <c r="U952" i="24"/>
  <c r="V951" i="24"/>
  <c r="U951" i="24"/>
  <c r="V950" i="24"/>
  <c r="U950" i="24"/>
  <c r="V949" i="24"/>
  <c r="U949" i="24"/>
  <c r="V948" i="24"/>
  <c r="U948" i="24"/>
  <c r="V947" i="24"/>
  <c r="U947" i="24"/>
  <c r="V946" i="24"/>
  <c r="U946" i="24"/>
  <c r="V945" i="24"/>
  <c r="U945" i="24"/>
  <c r="V944" i="24"/>
  <c r="U944" i="24"/>
  <c r="V943" i="24"/>
  <c r="U943" i="24"/>
  <c r="V942" i="24"/>
  <c r="U942" i="24"/>
  <c r="V941" i="24"/>
  <c r="U941" i="24"/>
  <c r="V940" i="24"/>
  <c r="U940" i="24"/>
  <c r="V939" i="24"/>
  <c r="U939" i="24"/>
  <c r="V938" i="24"/>
  <c r="U938" i="24"/>
  <c r="V937" i="24"/>
  <c r="U937" i="24"/>
  <c r="V936" i="24"/>
  <c r="U936" i="24"/>
  <c r="V935" i="24"/>
  <c r="U935" i="24"/>
  <c r="V934" i="24"/>
  <c r="U934" i="24"/>
  <c r="V933" i="24"/>
  <c r="U933" i="24"/>
  <c r="V932" i="24"/>
  <c r="U932" i="24"/>
  <c r="V931" i="24"/>
  <c r="U931" i="24"/>
  <c r="V930" i="24"/>
  <c r="U930" i="24"/>
  <c r="V929" i="24"/>
  <c r="U929" i="24"/>
  <c r="V928" i="24"/>
  <c r="U928" i="24"/>
  <c r="V927" i="24"/>
  <c r="U927" i="24"/>
  <c r="V926" i="24"/>
  <c r="U926" i="24"/>
  <c r="V925" i="24"/>
  <c r="U925" i="24"/>
  <c r="V924" i="24"/>
  <c r="U924" i="24"/>
  <c r="V923" i="24"/>
  <c r="U923" i="24"/>
  <c r="V922" i="24"/>
  <c r="U922" i="24"/>
  <c r="V921" i="24"/>
  <c r="U921" i="24"/>
  <c r="V920" i="24"/>
  <c r="U920" i="24"/>
  <c r="V919" i="24"/>
  <c r="U919" i="24"/>
  <c r="V918" i="24"/>
  <c r="U918" i="24"/>
  <c r="V917" i="24"/>
  <c r="U917" i="24"/>
  <c r="V916" i="24"/>
  <c r="U916" i="24"/>
  <c r="V915" i="24"/>
  <c r="U915" i="24"/>
  <c r="V914" i="24"/>
  <c r="U914" i="24"/>
  <c r="V913" i="24"/>
  <c r="U913" i="24"/>
  <c r="V912" i="24"/>
  <c r="U912" i="24"/>
  <c r="V911" i="24"/>
  <c r="U911" i="24"/>
  <c r="V910" i="24"/>
  <c r="U910" i="24"/>
  <c r="V909" i="24"/>
  <c r="U909" i="24"/>
  <c r="V908" i="24"/>
  <c r="U908" i="24"/>
  <c r="V907" i="24"/>
  <c r="U907" i="24"/>
  <c r="V906" i="24"/>
  <c r="U906" i="24"/>
  <c r="V905" i="24"/>
  <c r="U905" i="24"/>
  <c r="V904" i="24"/>
  <c r="U904" i="24"/>
  <c r="V903" i="24"/>
  <c r="U903" i="24"/>
  <c r="V902" i="24"/>
  <c r="U902" i="24"/>
  <c r="V901" i="24"/>
  <c r="U901" i="24"/>
  <c r="V900" i="24"/>
  <c r="U900" i="24"/>
  <c r="V899" i="24"/>
  <c r="U899" i="24"/>
  <c r="V898" i="24"/>
  <c r="U898" i="24"/>
  <c r="V897" i="24"/>
  <c r="U897" i="24"/>
  <c r="V896" i="24"/>
  <c r="U896" i="24"/>
  <c r="V895" i="24"/>
  <c r="U895" i="24"/>
  <c r="V894" i="24"/>
  <c r="U894" i="24"/>
  <c r="V893" i="24"/>
  <c r="U893" i="24"/>
  <c r="V892" i="24"/>
  <c r="U892" i="24"/>
  <c r="V891" i="24"/>
  <c r="U891" i="24"/>
  <c r="V890" i="24"/>
  <c r="U890" i="24"/>
  <c r="V889" i="24"/>
  <c r="U889" i="24"/>
  <c r="V888" i="24"/>
  <c r="U888" i="24"/>
  <c r="V887" i="24"/>
  <c r="U887" i="24"/>
  <c r="V886" i="24"/>
  <c r="U886" i="24"/>
  <c r="V885" i="24"/>
  <c r="U885" i="24"/>
  <c r="V884" i="24"/>
  <c r="U884" i="24"/>
  <c r="V883" i="24"/>
  <c r="U883" i="24"/>
  <c r="V882" i="24"/>
  <c r="U882" i="24"/>
  <c r="V881" i="24"/>
  <c r="U881" i="24"/>
  <c r="V880" i="24"/>
  <c r="U880" i="24"/>
  <c r="V879" i="24"/>
  <c r="U879" i="24"/>
  <c r="V878" i="24"/>
  <c r="U878" i="24"/>
  <c r="V877" i="24"/>
  <c r="U877" i="24"/>
  <c r="V876" i="24"/>
  <c r="U876" i="24"/>
  <c r="V875" i="24"/>
  <c r="U875" i="24"/>
  <c r="V874" i="24"/>
  <c r="U874" i="24"/>
  <c r="V873" i="24"/>
  <c r="U873" i="24"/>
  <c r="V872" i="24"/>
  <c r="U872" i="24"/>
  <c r="V871" i="24"/>
  <c r="U871" i="24"/>
  <c r="V870" i="24"/>
  <c r="U870" i="24"/>
  <c r="V869" i="24"/>
  <c r="U869" i="24"/>
  <c r="V868" i="24"/>
  <c r="U868" i="24"/>
  <c r="V867" i="24"/>
  <c r="U867" i="24"/>
  <c r="V866" i="24"/>
  <c r="U866" i="24"/>
  <c r="V865" i="24"/>
  <c r="U865" i="24"/>
  <c r="V864" i="24"/>
  <c r="U864" i="24"/>
  <c r="V863" i="24"/>
  <c r="U863" i="24"/>
  <c r="V862" i="24"/>
  <c r="U862" i="24"/>
  <c r="V861" i="24"/>
  <c r="U861" i="24"/>
  <c r="V860" i="24"/>
  <c r="U860" i="24"/>
  <c r="V859" i="24"/>
  <c r="U859" i="24"/>
  <c r="V858" i="24"/>
  <c r="U858" i="24"/>
  <c r="V857" i="24"/>
  <c r="U857" i="24"/>
  <c r="V856" i="24"/>
  <c r="U856" i="24"/>
  <c r="V855" i="24"/>
  <c r="U855" i="24"/>
  <c r="V854" i="24"/>
  <c r="U854" i="24"/>
  <c r="V853" i="24"/>
  <c r="U853" i="24"/>
  <c r="V852" i="24"/>
  <c r="U852" i="24"/>
  <c r="V851" i="24"/>
  <c r="U851" i="24"/>
  <c r="V850" i="24"/>
  <c r="U850" i="24"/>
  <c r="V849" i="24"/>
  <c r="U849" i="24"/>
  <c r="V848" i="24"/>
  <c r="U848" i="24"/>
  <c r="V847" i="24"/>
  <c r="U847" i="24"/>
  <c r="V846" i="24"/>
  <c r="U846" i="24"/>
  <c r="V845" i="24"/>
  <c r="U845" i="24"/>
  <c r="V844" i="24"/>
  <c r="U844" i="24"/>
  <c r="V843" i="24"/>
  <c r="U843" i="24"/>
  <c r="V842" i="24"/>
  <c r="U842" i="24"/>
  <c r="V841" i="24"/>
  <c r="U841" i="24"/>
  <c r="V840" i="24"/>
  <c r="U840" i="24"/>
  <c r="V839" i="24"/>
  <c r="U839" i="24"/>
  <c r="V838" i="24"/>
  <c r="U838" i="24"/>
  <c r="V837" i="24"/>
  <c r="U837" i="24"/>
  <c r="V836" i="24"/>
  <c r="U836" i="24"/>
  <c r="V835" i="24"/>
  <c r="U835" i="24"/>
  <c r="V834" i="24"/>
  <c r="U834" i="24"/>
  <c r="V833" i="24"/>
  <c r="U833" i="24"/>
  <c r="V832" i="24"/>
  <c r="U832" i="24"/>
  <c r="V831" i="24"/>
  <c r="U831" i="24"/>
  <c r="V830" i="24"/>
  <c r="U830" i="24"/>
  <c r="V829" i="24"/>
  <c r="U829" i="24"/>
  <c r="V828" i="24"/>
  <c r="U828" i="24"/>
  <c r="V827" i="24"/>
  <c r="U827" i="24"/>
  <c r="V826" i="24"/>
  <c r="U826" i="24"/>
  <c r="V825" i="24"/>
  <c r="U825" i="24"/>
  <c r="V824" i="24"/>
  <c r="U824" i="24"/>
  <c r="V823" i="24"/>
  <c r="U823" i="24"/>
  <c r="V822" i="24"/>
  <c r="U822" i="24"/>
  <c r="V821" i="24"/>
  <c r="U821" i="24"/>
  <c r="V820" i="24"/>
  <c r="U820" i="24"/>
  <c r="V819" i="24"/>
  <c r="U819" i="24"/>
  <c r="V818" i="24"/>
  <c r="U818" i="24"/>
  <c r="V817" i="24"/>
  <c r="U817" i="24"/>
  <c r="V816" i="24"/>
  <c r="U816" i="24"/>
  <c r="V815" i="24"/>
  <c r="U815" i="24"/>
  <c r="V814" i="24"/>
  <c r="U814" i="24"/>
  <c r="V813" i="24"/>
  <c r="U813" i="24"/>
  <c r="V812" i="24"/>
  <c r="U812" i="24"/>
  <c r="V811" i="24"/>
  <c r="U811" i="24"/>
  <c r="V810" i="24"/>
  <c r="U810" i="24"/>
  <c r="V809" i="24"/>
  <c r="U809" i="24"/>
  <c r="V808" i="24"/>
  <c r="U808" i="24"/>
  <c r="V807" i="24"/>
  <c r="U807" i="24"/>
  <c r="V806" i="24"/>
  <c r="U806" i="24"/>
  <c r="V805" i="24"/>
  <c r="U805" i="24"/>
  <c r="V804" i="24"/>
  <c r="U804" i="24"/>
  <c r="V803" i="24"/>
  <c r="U803" i="24"/>
  <c r="V802" i="24"/>
  <c r="U802" i="24"/>
  <c r="V801" i="24"/>
  <c r="U801" i="24"/>
  <c r="V800" i="24"/>
  <c r="U800" i="24"/>
  <c r="V799" i="24"/>
  <c r="U799" i="24"/>
  <c r="V798" i="24"/>
  <c r="U798" i="24"/>
  <c r="V797" i="24"/>
  <c r="U797" i="24"/>
  <c r="V796" i="24"/>
  <c r="U796" i="24"/>
  <c r="V795" i="24"/>
  <c r="U795" i="24"/>
  <c r="V794" i="24"/>
  <c r="U794" i="24"/>
  <c r="V793" i="24"/>
  <c r="U793" i="24"/>
  <c r="V792" i="24"/>
  <c r="U792" i="24"/>
  <c r="V791" i="24"/>
  <c r="U791" i="24"/>
  <c r="V790" i="24"/>
  <c r="U790" i="24"/>
  <c r="V789" i="24"/>
  <c r="U789" i="24"/>
  <c r="V788" i="24"/>
  <c r="U788" i="24"/>
  <c r="V787" i="24"/>
  <c r="U787" i="24"/>
  <c r="V786" i="24"/>
  <c r="U786" i="24"/>
  <c r="V785" i="24"/>
  <c r="U785" i="24"/>
  <c r="V784" i="24"/>
  <c r="U784" i="24"/>
  <c r="V783" i="24"/>
  <c r="U783" i="24"/>
  <c r="V782" i="24"/>
  <c r="U782" i="24"/>
  <c r="V781" i="24"/>
  <c r="U781" i="24"/>
  <c r="V780" i="24"/>
  <c r="U780" i="24"/>
  <c r="V779" i="24"/>
  <c r="U779" i="24"/>
  <c r="V778" i="24"/>
  <c r="U778" i="24"/>
  <c r="V777" i="24"/>
  <c r="U777" i="24"/>
  <c r="V776" i="24"/>
  <c r="U776" i="24"/>
  <c r="V775" i="24"/>
  <c r="U775" i="24"/>
  <c r="V774" i="24"/>
  <c r="U774" i="24"/>
  <c r="V773" i="24"/>
  <c r="U773" i="24"/>
  <c r="V772" i="24"/>
  <c r="U772" i="24"/>
  <c r="V771" i="24"/>
  <c r="U771" i="24"/>
  <c r="V770" i="24"/>
  <c r="U770" i="24"/>
  <c r="V769" i="24"/>
  <c r="U769" i="24"/>
  <c r="V768" i="24"/>
  <c r="U768" i="24"/>
  <c r="V767" i="24"/>
  <c r="U767" i="24"/>
  <c r="V766" i="24"/>
  <c r="U766" i="24"/>
  <c r="V765" i="24"/>
  <c r="U765" i="24"/>
  <c r="V764" i="24"/>
  <c r="U764" i="24"/>
  <c r="V763" i="24"/>
  <c r="U763" i="24"/>
  <c r="V762" i="24"/>
  <c r="U762" i="24"/>
  <c r="V761" i="24"/>
  <c r="U761" i="24"/>
  <c r="V760" i="24"/>
  <c r="U760" i="24"/>
  <c r="V759" i="24"/>
  <c r="U759" i="24"/>
  <c r="V758" i="24"/>
  <c r="U758" i="24"/>
  <c r="V757" i="24"/>
  <c r="U757" i="24"/>
  <c r="V756" i="24"/>
  <c r="U756" i="24"/>
  <c r="V755" i="24"/>
  <c r="U755" i="24"/>
  <c r="V754" i="24"/>
  <c r="U754" i="24"/>
  <c r="V753" i="24"/>
  <c r="U753" i="24"/>
  <c r="V752" i="24"/>
  <c r="U752" i="24"/>
  <c r="V751" i="24"/>
  <c r="U751" i="24"/>
  <c r="V750" i="24"/>
  <c r="U750" i="24"/>
  <c r="V749" i="24"/>
  <c r="U749" i="24"/>
  <c r="V748" i="24"/>
  <c r="U748" i="24"/>
  <c r="V747" i="24"/>
  <c r="U747" i="24"/>
  <c r="V746" i="24"/>
  <c r="U746" i="24"/>
  <c r="V745" i="24"/>
  <c r="U745" i="24"/>
  <c r="V744" i="24"/>
  <c r="U744" i="24"/>
  <c r="V743" i="24"/>
  <c r="U743" i="24"/>
  <c r="V742" i="24"/>
  <c r="U742" i="24"/>
  <c r="V741" i="24"/>
  <c r="U741" i="24"/>
  <c r="V740" i="24"/>
  <c r="U740" i="24"/>
  <c r="V739" i="24"/>
  <c r="U739" i="24"/>
  <c r="V738" i="24"/>
  <c r="U738" i="24"/>
  <c r="V737" i="24"/>
  <c r="U737" i="24"/>
  <c r="V736" i="24"/>
  <c r="U736" i="24"/>
  <c r="V735" i="24"/>
  <c r="U735" i="24"/>
  <c r="V734" i="24"/>
  <c r="U734" i="24"/>
  <c r="V733" i="24"/>
  <c r="U733" i="24"/>
  <c r="V732" i="24"/>
  <c r="U732" i="24"/>
  <c r="V731" i="24"/>
  <c r="U731" i="24"/>
  <c r="V730" i="24"/>
  <c r="U730" i="24"/>
  <c r="V729" i="24"/>
  <c r="U729" i="24"/>
  <c r="V728" i="24"/>
  <c r="U728" i="24"/>
  <c r="V727" i="24"/>
  <c r="U727" i="24"/>
  <c r="V726" i="24"/>
  <c r="U726" i="24"/>
  <c r="V725" i="24"/>
  <c r="U725" i="24"/>
  <c r="V724" i="24"/>
  <c r="U724" i="24"/>
  <c r="V723" i="24"/>
  <c r="U723" i="24"/>
  <c r="V722" i="24"/>
  <c r="U722" i="24"/>
  <c r="V721" i="24"/>
  <c r="U721" i="24"/>
  <c r="V720" i="24"/>
  <c r="U720" i="24"/>
  <c r="V719" i="24"/>
  <c r="U719" i="24"/>
  <c r="V718" i="24"/>
  <c r="U718" i="24"/>
  <c r="V717" i="24"/>
  <c r="U717" i="24"/>
  <c r="V716" i="24"/>
  <c r="U716" i="24"/>
  <c r="V715" i="24"/>
  <c r="U715" i="24"/>
  <c r="V714" i="24"/>
  <c r="U714" i="24"/>
  <c r="V713" i="24"/>
  <c r="U713" i="24"/>
  <c r="V712" i="24"/>
  <c r="U712" i="24"/>
  <c r="V711" i="24"/>
  <c r="U711" i="24"/>
  <c r="V710" i="24"/>
  <c r="U710" i="24"/>
  <c r="V709" i="24"/>
  <c r="U709" i="24"/>
  <c r="V708" i="24"/>
  <c r="U708" i="24"/>
  <c r="V707" i="24"/>
  <c r="U707" i="24"/>
  <c r="V706" i="24"/>
  <c r="U706" i="24"/>
  <c r="V705" i="24"/>
  <c r="U705" i="24"/>
  <c r="V704" i="24"/>
  <c r="U704" i="24"/>
  <c r="V703" i="24"/>
  <c r="U703" i="24"/>
  <c r="V702" i="24"/>
  <c r="U702" i="24"/>
  <c r="V701" i="24"/>
  <c r="U701" i="24"/>
  <c r="V700" i="24"/>
  <c r="U700" i="24"/>
  <c r="V699" i="24"/>
  <c r="U699" i="24"/>
  <c r="V698" i="24"/>
  <c r="U698" i="24"/>
  <c r="V697" i="24"/>
  <c r="U697" i="24"/>
  <c r="V696" i="24"/>
  <c r="U696" i="24"/>
  <c r="V695" i="24"/>
  <c r="U695" i="24"/>
  <c r="V694" i="24"/>
  <c r="U694" i="24"/>
  <c r="V693" i="24"/>
  <c r="U693" i="24"/>
  <c r="V692" i="24"/>
  <c r="U692" i="24"/>
  <c r="V691" i="24"/>
  <c r="U691" i="24"/>
  <c r="V690" i="24"/>
  <c r="U690" i="24"/>
  <c r="V689" i="24"/>
  <c r="U689" i="24"/>
  <c r="V688" i="24"/>
  <c r="U688" i="24"/>
  <c r="V687" i="24"/>
  <c r="U687" i="24"/>
  <c r="V686" i="24"/>
  <c r="U686" i="24"/>
  <c r="V685" i="24"/>
  <c r="U685" i="24"/>
  <c r="V684" i="24"/>
  <c r="U684" i="24"/>
  <c r="V683" i="24"/>
  <c r="U683" i="24"/>
  <c r="V682" i="24"/>
  <c r="U682" i="24"/>
  <c r="V681" i="24"/>
  <c r="U681" i="24"/>
  <c r="V680" i="24"/>
  <c r="U680" i="24"/>
  <c r="V679" i="24"/>
  <c r="U679" i="24"/>
  <c r="V678" i="24"/>
  <c r="U678" i="24"/>
  <c r="V677" i="24"/>
  <c r="U677" i="24"/>
  <c r="V676" i="24"/>
  <c r="U676" i="24"/>
  <c r="V675" i="24"/>
  <c r="U675" i="24"/>
  <c r="V674" i="24"/>
  <c r="U674" i="24"/>
  <c r="V673" i="24"/>
  <c r="U673" i="24"/>
  <c r="V672" i="24"/>
  <c r="U672" i="24"/>
  <c r="V671" i="24"/>
  <c r="U671" i="24"/>
  <c r="V670" i="24"/>
  <c r="U670" i="24"/>
  <c r="V669" i="24"/>
  <c r="U669" i="24"/>
  <c r="V668" i="24"/>
  <c r="U668" i="24"/>
  <c r="V667" i="24"/>
  <c r="U667" i="24"/>
  <c r="V666" i="24"/>
  <c r="U666" i="24"/>
  <c r="V665" i="24"/>
  <c r="U665" i="24"/>
  <c r="V664" i="24"/>
  <c r="U664" i="24"/>
  <c r="V663" i="24"/>
  <c r="U663" i="24"/>
  <c r="V662" i="24"/>
  <c r="U662" i="24"/>
  <c r="V661" i="24"/>
  <c r="U661" i="24"/>
  <c r="V660" i="24"/>
  <c r="U660" i="24"/>
  <c r="V659" i="24"/>
  <c r="U659" i="24"/>
  <c r="V658" i="24"/>
  <c r="U658" i="24"/>
  <c r="V657" i="24"/>
  <c r="U657" i="24"/>
  <c r="V656" i="24"/>
  <c r="U656" i="24"/>
  <c r="V655" i="24"/>
  <c r="U655" i="24"/>
  <c r="V654" i="24"/>
  <c r="U654" i="24"/>
  <c r="V653" i="24"/>
  <c r="U653" i="24"/>
  <c r="V652" i="24"/>
  <c r="U652" i="24"/>
  <c r="V651" i="24"/>
  <c r="U651" i="24"/>
  <c r="V650" i="24"/>
  <c r="U650" i="24"/>
  <c r="V649" i="24"/>
  <c r="U649" i="24"/>
  <c r="V648" i="24"/>
  <c r="U648" i="24"/>
  <c r="V647" i="24"/>
  <c r="U647" i="24"/>
  <c r="V646" i="24"/>
  <c r="U646" i="24"/>
  <c r="V645" i="24"/>
  <c r="U645" i="24"/>
  <c r="V644" i="24"/>
  <c r="U644" i="24"/>
  <c r="V643" i="24"/>
  <c r="U643" i="24"/>
  <c r="V642" i="24"/>
  <c r="U642" i="24"/>
  <c r="V641" i="24"/>
  <c r="U641" i="24"/>
  <c r="V640" i="24"/>
  <c r="U640" i="24"/>
  <c r="V639" i="24"/>
  <c r="U639" i="24"/>
  <c r="V638" i="24"/>
  <c r="U638" i="24"/>
  <c r="V637" i="24"/>
  <c r="U637" i="24"/>
  <c r="V636" i="24"/>
  <c r="U636" i="24"/>
  <c r="V635" i="24"/>
  <c r="U635" i="24"/>
  <c r="V634" i="24"/>
  <c r="U634" i="24"/>
  <c r="V633" i="24"/>
  <c r="U633" i="24"/>
  <c r="V632" i="24"/>
  <c r="U632" i="24"/>
  <c r="V631" i="24"/>
  <c r="U631" i="24"/>
  <c r="V630" i="24"/>
  <c r="U630" i="24"/>
  <c r="V629" i="24"/>
  <c r="U629" i="24"/>
  <c r="V628" i="24"/>
  <c r="U628" i="24"/>
  <c r="V627" i="24"/>
  <c r="U627" i="24"/>
  <c r="V626" i="24"/>
  <c r="U626" i="24"/>
  <c r="V625" i="24"/>
  <c r="U625" i="24"/>
  <c r="V624" i="24"/>
  <c r="U624" i="24"/>
  <c r="V623" i="24"/>
  <c r="U623" i="24"/>
  <c r="V622" i="24"/>
  <c r="U622" i="24"/>
  <c r="V621" i="24"/>
  <c r="U621" i="24"/>
  <c r="V620" i="24"/>
  <c r="U620" i="24"/>
  <c r="V619" i="24"/>
  <c r="U619" i="24"/>
  <c r="V618" i="24"/>
  <c r="U618" i="24"/>
  <c r="V617" i="24"/>
  <c r="U617" i="24"/>
  <c r="V616" i="24"/>
  <c r="U616" i="24"/>
  <c r="V615" i="24"/>
  <c r="U615" i="24"/>
  <c r="V614" i="24"/>
  <c r="U614" i="24"/>
  <c r="V613" i="24"/>
  <c r="U613" i="24"/>
  <c r="V612" i="24"/>
  <c r="U612" i="24"/>
  <c r="V611" i="24"/>
  <c r="U611" i="24"/>
  <c r="V610" i="24"/>
  <c r="U610" i="24"/>
  <c r="V609" i="24"/>
  <c r="U609" i="24"/>
  <c r="V608" i="24"/>
  <c r="U608" i="24"/>
  <c r="V607" i="24"/>
  <c r="U607" i="24"/>
  <c r="V606" i="24"/>
  <c r="U606" i="24"/>
  <c r="V605" i="24"/>
  <c r="U605" i="24"/>
  <c r="V604" i="24"/>
  <c r="U604" i="24"/>
  <c r="V603" i="24"/>
  <c r="U603" i="24"/>
  <c r="V602" i="24"/>
  <c r="U602" i="24"/>
  <c r="V601" i="24"/>
  <c r="U601" i="24"/>
  <c r="V600" i="24"/>
  <c r="U600" i="24"/>
  <c r="V599" i="24"/>
  <c r="U599" i="24"/>
  <c r="V598" i="24"/>
  <c r="U598" i="24"/>
  <c r="V597" i="24"/>
  <c r="U597" i="24"/>
  <c r="V596" i="24"/>
  <c r="U596" i="24"/>
  <c r="V595" i="24"/>
  <c r="U595" i="24"/>
  <c r="V594" i="24"/>
  <c r="U594" i="24"/>
  <c r="V593" i="24"/>
  <c r="U593" i="24"/>
  <c r="V592" i="24"/>
  <c r="U592" i="24"/>
  <c r="V591" i="24"/>
  <c r="U591" i="24"/>
  <c r="V590" i="24"/>
  <c r="U590" i="24"/>
  <c r="V589" i="24"/>
  <c r="U589" i="24"/>
  <c r="V588" i="24"/>
  <c r="U588" i="24"/>
  <c r="V587" i="24"/>
  <c r="U587" i="24"/>
  <c r="V586" i="24"/>
  <c r="U586" i="24"/>
  <c r="V585" i="24"/>
  <c r="U585" i="24"/>
  <c r="V584" i="24"/>
  <c r="U584" i="24"/>
  <c r="V583" i="24"/>
  <c r="U583" i="24"/>
  <c r="V582" i="24"/>
  <c r="U582" i="24"/>
  <c r="V581" i="24"/>
  <c r="U581" i="24"/>
  <c r="V580" i="24"/>
  <c r="U580" i="24"/>
  <c r="V579" i="24"/>
  <c r="U579" i="24"/>
  <c r="V578" i="24"/>
  <c r="U578" i="24"/>
  <c r="V577" i="24"/>
  <c r="U577" i="24"/>
  <c r="V576" i="24"/>
  <c r="U576" i="24"/>
  <c r="V575" i="24"/>
  <c r="U575" i="24"/>
  <c r="V574" i="24"/>
  <c r="U574" i="24"/>
  <c r="V573" i="24"/>
  <c r="U573" i="24"/>
  <c r="V572" i="24"/>
  <c r="U572" i="24"/>
  <c r="V571" i="24"/>
  <c r="U571" i="24"/>
  <c r="V570" i="24"/>
  <c r="U570" i="24"/>
  <c r="V569" i="24"/>
  <c r="U569" i="24"/>
  <c r="V568" i="24"/>
  <c r="U568" i="24"/>
  <c r="V567" i="24"/>
  <c r="U567" i="24"/>
  <c r="V566" i="24"/>
  <c r="U566" i="24"/>
  <c r="V565" i="24"/>
  <c r="U565" i="24"/>
  <c r="V564" i="24"/>
  <c r="U564" i="24"/>
  <c r="V563" i="24"/>
  <c r="U563" i="24"/>
  <c r="V562" i="24"/>
  <c r="U562" i="24"/>
  <c r="V561" i="24"/>
  <c r="U561" i="24"/>
  <c r="V560" i="24"/>
  <c r="U560" i="24"/>
  <c r="V559" i="24"/>
  <c r="U559" i="24"/>
  <c r="V558" i="24"/>
  <c r="U558" i="24"/>
  <c r="V557" i="24"/>
  <c r="U557" i="24"/>
  <c r="V556" i="24"/>
  <c r="U556" i="24"/>
  <c r="V555" i="24"/>
  <c r="U555" i="24"/>
  <c r="V554" i="24"/>
  <c r="U554" i="24"/>
  <c r="V553" i="24"/>
  <c r="U553" i="24"/>
  <c r="V552" i="24"/>
  <c r="U552" i="24"/>
  <c r="V551" i="24"/>
  <c r="U551" i="24"/>
  <c r="V550" i="24"/>
  <c r="U550" i="24"/>
  <c r="V549" i="24"/>
  <c r="U549" i="24"/>
  <c r="V548" i="24"/>
  <c r="U548" i="24"/>
  <c r="V547" i="24"/>
  <c r="U547" i="24"/>
  <c r="V546" i="24"/>
  <c r="U546" i="24"/>
  <c r="V545" i="24"/>
  <c r="U545" i="24"/>
  <c r="V544" i="24"/>
  <c r="U544" i="24"/>
  <c r="V543" i="24"/>
  <c r="U543" i="24"/>
  <c r="V542" i="24"/>
  <c r="U542" i="24"/>
  <c r="V541" i="24"/>
  <c r="U541" i="24"/>
  <c r="V540" i="24"/>
  <c r="U540" i="24"/>
  <c r="V539" i="24"/>
  <c r="U539" i="24"/>
  <c r="V538" i="24"/>
  <c r="U538" i="24"/>
  <c r="V537" i="24"/>
  <c r="U537" i="24"/>
  <c r="V536" i="24"/>
  <c r="U536" i="24"/>
  <c r="V535" i="24"/>
  <c r="U535" i="24"/>
  <c r="V534" i="24"/>
  <c r="U534" i="24"/>
  <c r="V533" i="24"/>
  <c r="U533" i="24"/>
  <c r="V532" i="24"/>
  <c r="U532" i="24"/>
  <c r="V531" i="24"/>
  <c r="U531" i="24"/>
  <c r="V530" i="24"/>
  <c r="U530" i="24"/>
  <c r="V529" i="24"/>
  <c r="U529" i="24"/>
  <c r="V528" i="24"/>
  <c r="U528" i="24"/>
  <c r="V527" i="24"/>
  <c r="U527" i="24"/>
  <c r="V526" i="24"/>
  <c r="U526" i="24"/>
  <c r="V525" i="24"/>
  <c r="U525" i="24"/>
  <c r="V524" i="24"/>
  <c r="U524" i="24"/>
  <c r="V523" i="24"/>
  <c r="U523" i="24"/>
  <c r="V522" i="24"/>
  <c r="U522" i="24"/>
  <c r="V521" i="24"/>
  <c r="U521" i="24"/>
  <c r="V520" i="24"/>
  <c r="U520" i="24"/>
  <c r="V519" i="24"/>
  <c r="U519" i="24"/>
  <c r="V518" i="24"/>
  <c r="U518" i="24"/>
  <c r="V517" i="24"/>
  <c r="U517" i="24"/>
  <c r="V516" i="24"/>
  <c r="U516" i="24"/>
  <c r="V515" i="24"/>
  <c r="U515" i="24"/>
  <c r="V514" i="24"/>
  <c r="U514" i="24"/>
  <c r="V513" i="24"/>
  <c r="U513" i="24"/>
  <c r="V512" i="24"/>
  <c r="U512" i="24"/>
  <c r="V511" i="24"/>
  <c r="U511" i="24"/>
  <c r="V510" i="24"/>
  <c r="U510" i="24"/>
  <c r="V509" i="24"/>
  <c r="U509" i="24"/>
  <c r="V508" i="24"/>
  <c r="U508" i="24"/>
  <c r="V507" i="24"/>
  <c r="U507" i="24"/>
  <c r="V506" i="24"/>
  <c r="U506" i="24"/>
  <c r="V505" i="24"/>
  <c r="U505" i="24"/>
  <c r="V504" i="24"/>
  <c r="U504" i="24"/>
  <c r="V503" i="24"/>
  <c r="U503" i="24"/>
  <c r="V502" i="24"/>
  <c r="U502" i="24"/>
  <c r="V501" i="24"/>
  <c r="U501" i="24"/>
  <c r="V500" i="24"/>
  <c r="U500" i="24"/>
  <c r="V499" i="24"/>
  <c r="U499" i="24"/>
  <c r="V498" i="24"/>
  <c r="U498" i="24"/>
  <c r="V497" i="24"/>
  <c r="U497" i="24"/>
  <c r="V496" i="24"/>
  <c r="U496" i="24"/>
  <c r="V495" i="24"/>
  <c r="U495" i="24"/>
  <c r="V494" i="24"/>
  <c r="U494" i="24"/>
  <c r="V493" i="24"/>
  <c r="U493" i="24"/>
  <c r="V492" i="24"/>
  <c r="U492" i="24"/>
  <c r="V491" i="24"/>
  <c r="U491" i="24"/>
  <c r="V490" i="24"/>
  <c r="U490" i="24"/>
  <c r="V489" i="24"/>
  <c r="U489" i="24"/>
  <c r="V488" i="24"/>
  <c r="U488" i="24"/>
  <c r="V487" i="24"/>
  <c r="U487" i="24"/>
  <c r="V486" i="24"/>
  <c r="U486" i="24"/>
  <c r="V485" i="24"/>
  <c r="U485" i="24"/>
  <c r="V484" i="24"/>
  <c r="U484" i="24"/>
  <c r="V483" i="24"/>
  <c r="U483" i="24"/>
  <c r="V482" i="24"/>
  <c r="U482" i="24"/>
  <c r="V481" i="24"/>
  <c r="U481" i="24"/>
  <c r="V480" i="24"/>
  <c r="U480" i="24"/>
  <c r="V479" i="24"/>
  <c r="U479" i="24"/>
  <c r="V478" i="24"/>
  <c r="U478" i="24"/>
  <c r="V477" i="24"/>
  <c r="U477" i="24"/>
  <c r="V476" i="24"/>
  <c r="U476" i="24"/>
  <c r="V475" i="24"/>
  <c r="U475" i="24"/>
  <c r="V474" i="24"/>
  <c r="U474" i="24"/>
  <c r="V473" i="24"/>
  <c r="U473" i="24"/>
  <c r="V472" i="24"/>
  <c r="U472" i="24"/>
  <c r="V471" i="24"/>
  <c r="U471" i="24"/>
  <c r="V470" i="24"/>
  <c r="U470" i="24"/>
  <c r="V469" i="24"/>
  <c r="U469" i="24"/>
  <c r="V468" i="24"/>
  <c r="U468" i="24"/>
  <c r="V467" i="24"/>
  <c r="U467" i="24"/>
  <c r="V466" i="24"/>
  <c r="U466" i="24"/>
  <c r="V465" i="24"/>
  <c r="U465" i="24"/>
  <c r="V464" i="24"/>
  <c r="U464" i="24"/>
  <c r="V463" i="24"/>
  <c r="U463" i="24"/>
  <c r="V462" i="24"/>
  <c r="U462" i="24"/>
  <c r="V461" i="24"/>
  <c r="U461" i="24"/>
  <c r="V460" i="24"/>
  <c r="U460" i="24"/>
  <c r="V459" i="24"/>
  <c r="U459" i="24"/>
  <c r="V458" i="24"/>
  <c r="U458" i="24"/>
  <c r="V457" i="24"/>
  <c r="U457" i="24"/>
  <c r="V456" i="24"/>
  <c r="U456" i="24"/>
  <c r="V455" i="24"/>
  <c r="U455" i="24"/>
  <c r="V454" i="24"/>
  <c r="U454" i="24"/>
  <c r="V453" i="24"/>
  <c r="U453" i="24"/>
  <c r="V452" i="24"/>
  <c r="U452" i="24"/>
  <c r="V451" i="24"/>
  <c r="U451" i="24"/>
  <c r="V450" i="24"/>
  <c r="U450" i="24"/>
  <c r="V449" i="24"/>
  <c r="U449" i="24"/>
  <c r="V448" i="24"/>
  <c r="U448" i="24"/>
  <c r="V447" i="24"/>
  <c r="U447" i="24"/>
  <c r="V446" i="24"/>
  <c r="U446" i="24"/>
  <c r="V445" i="24"/>
  <c r="U445" i="24"/>
  <c r="V444" i="24"/>
  <c r="U444" i="24"/>
  <c r="V443" i="24"/>
  <c r="U443" i="24"/>
  <c r="V442" i="24"/>
  <c r="U442" i="24"/>
  <c r="V441" i="24"/>
  <c r="U441" i="24"/>
  <c r="V440" i="24"/>
  <c r="U440" i="24"/>
  <c r="V439" i="24"/>
  <c r="U439" i="24"/>
  <c r="V438" i="24"/>
  <c r="U438" i="24"/>
  <c r="V437" i="24"/>
  <c r="U437" i="24"/>
  <c r="V436" i="24"/>
  <c r="U436" i="24"/>
  <c r="V435" i="24"/>
  <c r="U435" i="24"/>
  <c r="V434" i="24"/>
  <c r="U434" i="24"/>
  <c r="V433" i="24"/>
  <c r="U433" i="24"/>
  <c r="V432" i="24"/>
  <c r="U432" i="24"/>
  <c r="V431" i="24"/>
  <c r="U431" i="24"/>
  <c r="V430" i="24"/>
  <c r="U430" i="24"/>
  <c r="V429" i="24"/>
  <c r="U429" i="24"/>
  <c r="V428" i="24"/>
  <c r="U428" i="24"/>
  <c r="V427" i="24"/>
  <c r="U427" i="24"/>
  <c r="V426" i="24"/>
  <c r="U426" i="24"/>
  <c r="V425" i="24"/>
  <c r="U425" i="24"/>
  <c r="V424" i="24"/>
  <c r="U424" i="24"/>
  <c r="V423" i="24"/>
  <c r="U423" i="24"/>
  <c r="V422" i="24"/>
  <c r="U422" i="24"/>
  <c r="V421" i="24"/>
  <c r="U421" i="24"/>
  <c r="V420" i="24"/>
  <c r="U420" i="24"/>
  <c r="V419" i="24"/>
  <c r="U419" i="24"/>
  <c r="V418" i="24"/>
  <c r="U418" i="24"/>
  <c r="V417" i="24"/>
  <c r="U417" i="24"/>
  <c r="V416" i="24"/>
  <c r="U416" i="24"/>
  <c r="V415" i="24"/>
  <c r="U415" i="24"/>
  <c r="V414" i="24"/>
  <c r="U414" i="24"/>
  <c r="V413" i="24"/>
  <c r="U413" i="24"/>
  <c r="V412" i="24"/>
  <c r="U412" i="24"/>
  <c r="V411" i="24"/>
  <c r="U411" i="24"/>
  <c r="V410" i="24"/>
  <c r="U410" i="24"/>
  <c r="V409" i="24"/>
  <c r="U409" i="24"/>
  <c r="V408" i="24"/>
  <c r="U408" i="24"/>
  <c r="V407" i="24"/>
  <c r="U407" i="24"/>
  <c r="V406" i="24"/>
  <c r="U406" i="24"/>
  <c r="V405" i="24"/>
  <c r="U405" i="24"/>
  <c r="V404" i="24"/>
  <c r="U404" i="24"/>
  <c r="V403" i="24"/>
  <c r="U403" i="24"/>
  <c r="V402" i="24"/>
  <c r="U402" i="24"/>
  <c r="V401" i="24"/>
  <c r="U401" i="24"/>
  <c r="V400" i="24"/>
  <c r="U400" i="24"/>
  <c r="V399" i="24"/>
  <c r="U399" i="24"/>
  <c r="V398" i="24"/>
  <c r="U398" i="24"/>
  <c r="V397" i="24"/>
  <c r="U397" i="24"/>
  <c r="V396" i="24"/>
  <c r="U396" i="24"/>
  <c r="V395" i="24"/>
  <c r="U395" i="24"/>
  <c r="V394" i="24"/>
  <c r="U394" i="24"/>
  <c r="V393" i="24"/>
  <c r="U393" i="24"/>
  <c r="V392" i="24"/>
  <c r="U392" i="24"/>
  <c r="V391" i="24"/>
  <c r="U391" i="24"/>
  <c r="V390" i="24"/>
  <c r="U390" i="24"/>
  <c r="V389" i="24"/>
  <c r="U389" i="24"/>
  <c r="V388" i="24"/>
  <c r="U388" i="24"/>
  <c r="V387" i="24"/>
  <c r="U387" i="24"/>
  <c r="V386" i="24"/>
  <c r="U386" i="24"/>
  <c r="V385" i="24"/>
  <c r="U385" i="24"/>
  <c r="V384" i="24"/>
  <c r="U384" i="24"/>
  <c r="V383" i="24"/>
  <c r="U383" i="24"/>
  <c r="V382" i="24"/>
  <c r="U382" i="24"/>
  <c r="V381" i="24"/>
  <c r="U381" i="24"/>
  <c r="V380" i="24"/>
  <c r="U380" i="24"/>
  <c r="V379" i="24"/>
  <c r="U379" i="24"/>
  <c r="V378" i="24"/>
  <c r="U378" i="24"/>
  <c r="V377" i="24"/>
  <c r="U377" i="24"/>
  <c r="V376" i="24"/>
  <c r="U376" i="24"/>
  <c r="V375" i="24"/>
  <c r="U375" i="24"/>
  <c r="V374" i="24"/>
  <c r="U374" i="24"/>
  <c r="V373" i="24"/>
  <c r="U373" i="24"/>
  <c r="V372" i="24"/>
  <c r="U372" i="24"/>
  <c r="V371" i="24"/>
  <c r="U371" i="24"/>
  <c r="V370" i="24"/>
  <c r="U370" i="24"/>
  <c r="V369" i="24"/>
  <c r="U369" i="24"/>
  <c r="V368" i="24"/>
  <c r="U368" i="24"/>
  <c r="V367" i="24"/>
  <c r="U367" i="24"/>
  <c r="V366" i="24"/>
  <c r="U366" i="24"/>
  <c r="V365" i="24"/>
  <c r="U365" i="24"/>
  <c r="V364" i="24"/>
  <c r="U364" i="24"/>
  <c r="V363" i="24"/>
  <c r="U363" i="24"/>
  <c r="V362" i="24"/>
  <c r="U362" i="24"/>
  <c r="V361" i="24"/>
  <c r="U361" i="24"/>
  <c r="V360" i="24"/>
  <c r="U360" i="24"/>
  <c r="V359" i="24"/>
  <c r="U359" i="24"/>
  <c r="V358" i="24"/>
  <c r="U358" i="24"/>
  <c r="V357" i="24"/>
  <c r="U357" i="24"/>
  <c r="V356" i="24"/>
  <c r="U356" i="24"/>
  <c r="V355" i="24"/>
  <c r="U355" i="24"/>
  <c r="V354" i="24"/>
  <c r="U354" i="24"/>
  <c r="V353" i="24"/>
  <c r="U353" i="24"/>
  <c r="V352" i="24"/>
  <c r="U352" i="24"/>
  <c r="V351" i="24"/>
  <c r="U351" i="24"/>
  <c r="V350" i="24"/>
  <c r="U350" i="24"/>
  <c r="V349" i="24"/>
  <c r="U349" i="24"/>
  <c r="V348" i="24"/>
  <c r="U348" i="24"/>
  <c r="V347" i="24"/>
  <c r="U347" i="24"/>
  <c r="V346" i="24"/>
  <c r="U346" i="24"/>
  <c r="V345" i="24"/>
  <c r="U345" i="24"/>
  <c r="V344" i="24"/>
  <c r="U344" i="24"/>
  <c r="V343" i="24"/>
  <c r="U343" i="24"/>
  <c r="V342" i="24"/>
  <c r="U342" i="24"/>
  <c r="V341" i="24"/>
  <c r="U341" i="24"/>
  <c r="V340" i="24"/>
  <c r="U340" i="24"/>
  <c r="V339" i="24"/>
  <c r="U339" i="24"/>
  <c r="V338" i="24"/>
  <c r="U338" i="24"/>
  <c r="V337" i="24"/>
  <c r="U337" i="24"/>
  <c r="V336" i="24"/>
  <c r="U336" i="24"/>
  <c r="V335" i="24"/>
  <c r="U335" i="24"/>
  <c r="V334" i="24"/>
  <c r="U334" i="24"/>
  <c r="V333" i="24"/>
  <c r="U333" i="24"/>
  <c r="V332" i="24"/>
  <c r="U332" i="24"/>
  <c r="V331" i="24"/>
  <c r="U331" i="24"/>
  <c r="V330" i="24"/>
  <c r="U330" i="24"/>
  <c r="V329" i="24"/>
  <c r="U329" i="24"/>
  <c r="V328" i="24"/>
  <c r="U328" i="24"/>
  <c r="V327" i="24"/>
  <c r="U327" i="24"/>
  <c r="V326" i="24"/>
  <c r="U326" i="24"/>
  <c r="V325" i="24"/>
  <c r="U325" i="24"/>
  <c r="V324" i="24"/>
  <c r="U324" i="24"/>
  <c r="V323" i="24"/>
  <c r="U323" i="24"/>
  <c r="V322" i="24"/>
  <c r="U322" i="24"/>
  <c r="V321" i="24"/>
  <c r="U321" i="24"/>
  <c r="V320" i="24"/>
  <c r="U320" i="24"/>
  <c r="V319" i="24"/>
  <c r="U319" i="24"/>
  <c r="V318" i="24"/>
  <c r="U318" i="24"/>
  <c r="V317" i="24"/>
  <c r="U317" i="24"/>
  <c r="V316" i="24"/>
  <c r="U316" i="24"/>
  <c r="V315" i="24"/>
  <c r="U315" i="24"/>
  <c r="V314" i="24"/>
  <c r="U314" i="24"/>
  <c r="V313" i="24"/>
  <c r="U313" i="24"/>
  <c r="V312" i="24"/>
  <c r="U312" i="24"/>
  <c r="V311" i="24"/>
  <c r="U311" i="24"/>
  <c r="V310" i="24"/>
  <c r="U310" i="24"/>
  <c r="V309" i="24"/>
  <c r="U309" i="24"/>
  <c r="V308" i="24"/>
  <c r="U308" i="24"/>
  <c r="V307" i="24"/>
  <c r="U307" i="24"/>
  <c r="V306" i="24"/>
  <c r="U306" i="24"/>
  <c r="V305" i="24"/>
  <c r="U305" i="24"/>
  <c r="V304" i="24"/>
  <c r="U304" i="24"/>
  <c r="V303" i="24"/>
  <c r="U303" i="24"/>
  <c r="V302" i="24"/>
  <c r="U302" i="24"/>
  <c r="V301" i="24"/>
  <c r="U301" i="24"/>
  <c r="V300" i="24"/>
  <c r="U300" i="24"/>
  <c r="V299" i="24"/>
  <c r="U299" i="24"/>
  <c r="V298" i="24"/>
  <c r="U298" i="24"/>
  <c r="V297" i="24"/>
  <c r="U297" i="24"/>
  <c r="V296" i="24"/>
  <c r="U296" i="24"/>
  <c r="V295" i="24"/>
  <c r="U295" i="24"/>
  <c r="V294" i="24"/>
  <c r="U294" i="24"/>
  <c r="V293" i="24"/>
  <c r="U293" i="24"/>
  <c r="V292" i="24"/>
  <c r="U292" i="24"/>
  <c r="V291" i="24"/>
  <c r="U291" i="24"/>
  <c r="V290" i="24"/>
  <c r="U290" i="24"/>
  <c r="V289" i="24"/>
  <c r="U289" i="24"/>
  <c r="V288" i="24"/>
  <c r="U288" i="24"/>
  <c r="V287" i="24"/>
  <c r="U287" i="24"/>
  <c r="V286" i="24"/>
  <c r="U286" i="24"/>
  <c r="V285" i="24"/>
  <c r="U285" i="24"/>
  <c r="V284" i="24"/>
  <c r="U284" i="24"/>
  <c r="V283" i="24"/>
  <c r="U283" i="24"/>
  <c r="V282" i="24"/>
  <c r="U282" i="24"/>
  <c r="V281" i="24"/>
  <c r="U281" i="24"/>
  <c r="V280" i="24"/>
  <c r="U280" i="24"/>
  <c r="V279" i="24"/>
  <c r="U279" i="24"/>
  <c r="V278" i="24"/>
  <c r="U278" i="24"/>
  <c r="V277" i="24"/>
  <c r="U277" i="24"/>
  <c r="V276" i="24"/>
  <c r="U276" i="24"/>
  <c r="V275" i="24"/>
  <c r="U275" i="24"/>
  <c r="V274" i="24"/>
  <c r="U274" i="24"/>
  <c r="V273" i="24"/>
  <c r="U273" i="24"/>
  <c r="V272" i="24"/>
  <c r="U272" i="24"/>
  <c r="V271" i="24"/>
  <c r="U271" i="24"/>
  <c r="V270" i="24"/>
  <c r="U270" i="24"/>
  <c r="V269" i="24"/>
  <c r="U269" i="24"/>
  <c r="V268" i="24"/>
  <c r="U268" i="24"/>
  <c r="V267" i="24"/>
  <c r="U267" i="24"/>
  <c r="V266" i="24"/>
  <c r="U266" i="24"/>
  <c r="V265" i="24"/>
  <c r="U265" i="24"/>
  <c r="V264" i="24"/>
  <c r="U264" i="24"/>
  <c r="V263" i="24"/>
  <c r="U263" i="24"/>
  <c r="V262" i="24"/>
  <c r="U262" i="24"/>
  <c r="V261" i="24"/>
  <c r="U261" i="24"/>
  <c r="V260" i="24"/>
  <c r="U260" i="24"/>
  <c r="V259" i="24"/>
  <c r="U259" i="24"/>
  <c r="V258" i="24"/>
  <c r="U258" i="24"/>
  <c r="V257" i="24"/>
  <c r="U257" i="24"/>
  <c r="V256" i="24"/>
  <c r="U256" i="24"/>
  <c r="V255" i="24"/>
  <c r="U255" i="24"/>
  <c r="V254" i="24"/>
  <c r="U254" i="24"/>
  <c r="V253" i="24"/>
  <c r="U253" i="24"/>
  <c r="V252" i="24"/>
  <c r="U252" i="24"/>
  <c r="V251" i="24"/>
  <c r="U251" i="24"/>
  <c r="V250" i="24"/>
  <c r="U250" i="24"/>
  <c r="V249" i="24"/>
  <c r="U249" i="24"/>
  <c r="V248" i="24"/>
  <c r="U248" i="24"/>
  <c r="V247" i="24"/>
  <c r="U247" i="24"/>
  <c r="V246" i="24"/>
  <c r="U246" i="24"/>
  <c r="V245" i="24"/>
  <c r="U245" i="24"/>
  <c r="V244" i="24"/>
  <c r="U244" i="24"/>
  <c r="V243" i="24"/>
  <c r="U243" i="24"/>
  <c r="V242" i="24"/>
  <c r="U242" i="24"/>
  <c r="V241" i="24"/>
  <c r="U241" i="24"/>
  <c r="V240" i="24"/>
  <c r="U240" i="24"/>
  <c r="V239" i="24"/>
  <c r="U239" i="24"/>
  <c r="V238" i="24"/>
  <c r="U238" i="24"/>
  <c r="V237" i="24"/>
  <c r="U237" i="24"/>
  <c r="V236" i="24"/>
  <c r="U236" i="24"/>
  <c r="V235" i="24"/>
  <c r="U235" i="24"/>
  <c r="V234" i="24"/>
  <c r="U234" i="24"/>
  <c r="V233" i="24"/>
  <c r="U233" i="24"/>
  <c r="V232" i="24"/>
  <c r="U232" i="24"/>
  <c r="V231" i="24"/>
  <c r="U231" i="24"/>
  <c r="V230" i="24"/>
  <c r="U230" i="24"/>
  <c r="V229" i="24"/>
  <c r="U229" i="24"/>
  <c r="V228" i="24"/>
  <c r="U228" i="24"/>
  <c r="V227" i="24"/>
  <c r="U227" i="24"/>
  <c r="V226" i="24"/>
  <c r="U226" i="24"/>
  <c r="V225" i="24"/>
  <c r="U225" i="24"/>
  <c r="V224" i="24"/>
  <c r="U224" i="24"/>
  <c r="V223" i="24"/>
  <c r="U223" i="24"/>
  <c r="V222" i="24"/>
  <c r="U222" i="24"/>
  <c r="V221" i="24"/>
  <c r="U221" i="24"/>
  <c r="V220" i="24"/>
  <c r="U220" i="24"/>
  <c r="V219" i="24"/>
  <c r="U219" i="24"/>
  <c r="V218" i="24"/>
  <c r="U218" i="24"/>
  <c r="V217" i="24"/>
  <c r="U217" i="24"/>
  <c r="V216" i="24"/>
  <c r="U216" i="24"/>
  <c r="V215" i="24"/>
  <c r="U215" i="24"/>
  <c r="V214" i="24"/>
  <c r="U214" i="24"/>
  <c r="V213" i="24"/>
  <c r="U213" i="24"/>
  <c r="V212" i="24"/>
  <c r="U212" i="24"/>
  <c r="V211" i="24"/>
  <c r="U211" i="24"/>
  <c r="V210" i="24"/>
  <c r="U210" i="24"/>
  <c r="V209" i="24"/>
  <c r="U209" i="24"/>
  <c r="V208" i="24"/>
  <c r="U208" i="24"/>
  <c r="V207" i="24"/>
  <c r="U207" i="24"/>
  <c r="V206" i="24"/>
  <c r="U206" i="24"/>
  <c r="V205" i="24"/>
  <c r="U205" i="24"/>
  <c r="V204" i="24"/>
  <c r="U204" i="24"/>
  <c r="V203" i="24"/>
  <c r="U203" i="24"/>
  <c r="V202" i="24"/>
  <c r="U202" i="24"/>
  <c r="V201" i="24"/>
  <c r="U201" i="24"/>
  <c r="V200" i="24"/>
  <c r="U200" i="24"/>
  <c r="V199" i="24"/>
  <c r="U199" i="24"/>
  <c r="V198" i="24"/>
  <c r="U198" i="24"/>
  <c r="V197" i="24"/>
  <c r="U197" i="24"/>
  <c r="V196" i="24"/>
  <c r="U196" i="24"/>
  <c r="V195" i="24"/>
  <c r="U195" i="24"/>
  <c r="V194" i="24"/>
  <c r="U194" i="24"/>
  <c r="V193" i="24"/>
  <c r="U193" i="24"/>
  <c r="V192" i="24"/>
  <c r="U192" i="24"/>
  <c r="V191" i="24"/>
  <c r="U191" i="24"/>
  <c r="V190" i="24"/>
  <c r="U190" i="24"/>
  <c r="V189" i="24"/>
  <c r="U189" i="24"/>
  <c r="V188" i="24"/>
  <c r="U188" i="24"/>
  <c r="V187" i="24"/>
  <c r="U187" i="24"/>
  <c r="V186" i="24"/>
  <c r="U186" i="24"/>
  <c r="V185" i="24"/>
  <c r="U185" i="24"/>
  <c r="V184" i="24"/>
  <c r="U184" i="24"/>
  <c r="V183" i="24"/>
  <c r="U183" i="24"/>
  <c r="V182" i="24"/>
  <c r="U182" i="24"/>
  <c r="V181" i="24"/>
  <c r="U181" i="24"/>
  <c r="V180" i="24"/>
  <c r="U180" i="24"/>
  <c r="V179" i="24"/>
  <c r="U179" i="24"/>
  <c r="V178" i="24"/>
  <c r="U178" i="24"/>
  <c r="V177" i="24"/>
  <c r="U177" i="24"/>
  <c r="V176" i="24"/>
  <c r="U176" i="24"/>
  <c r="V175" i="24"/>
  <c r="U175" i="24"/>
  <c r="V174" i="24"/>
  <c r="U174" i="24"/>
  <c r="V173" i="24"/>
  <c r="U173" i="24"/>
  <c r="V172" i="24"/>
  <c r="U172" i="24"/>
  <c r="V171" i="24"/>
  <c r="U171" i="24"/>
  <c r="V170" i="24"/>
  <c r="U170" i="24"/>
  <c r="V169" i="24"/>
  <c r="U169" i="24"/>
  <c r="V168" i="24"/>
  <c r="U168" i="24"/>
  <c r="V167" i="24"/>
  <c r="U167" i="24"/>
  <c r="V166" i="24"/>
  <c r="U166" i="24"/>
  <c r="V165" i="24"/>
  <c r="U165" i="24"/>
  <c r="V164" i="24"/>
  <c r="U164" i="24"/>
  <c r="V163" i="24"/>
  <c r="U163" i="24"/>
  <c r="V162" i="24"/>
  <c r="U162" i="24"/>
  <c r="V161" i="24"/>
  <c r="U161" i="24"/>
  <c r="V160" i="24"/>
  <c r="U160" i="24"/>
  <c r="V159" i="24"/>
  <c r="U159" i="24"/>
  <c r="V158" i="24"/>
  <c r="U158" i="24"/>
  <c r="V157" i="24"/>
  <c r="U157" i="24"/>
  <c r="V156" i="24"/>
  <c r="U156" i="24"/>
  <c r="V155" i="24"/>
  <c r="U155" i="24"/>
  <c r="V154" i="24"/>
  <c r="U154" i="24"/>
  <c r="V153" i="24"/>
  <c r="U153" i="24"/>
  <c r="V152" i="24"/>
  <c r="U152" i="24"/>
  <c r="V151" i="24"/>
  <c r="U151" i="24"/>
  <c r="V150" i="24"/>
  <c r="U150" i="24"/>
  <c r="V149" i="24"/>
  <c r="U149" i="24"/>
  <c r="V148" i="24"/>
  <c r="U148" i="24"/>
  <c r="V147" i="24"/>
  <c r="U147" i="24"/>
  <c r="V146" i="24"/>
  <c r="U146" i="24"/>
  <c r="V145" i="24"/>
  <c r="U145" i="24"/>
  <c r="V144" i="24"/>
  <c r="U144" i="24"/>
  <c r="V143" i="24"/>
  <c r="U143" i="24"/>
  <c r="V142" i="24"/>
  <c r="U142" i="24"/>
  <c r="V141" i="24"/>
  <c r="U141" i="24"/>
  <c r="V140" i="24"/>
  <c r="U140" i="24"/>
  <c r="V139" i="24"/>
  <c r="U139" i="24"/>
  <c r="V138" i="24"/>
  <c r="U138" i="24"/>
  <c r="V137" i="24"/>
  <c r="U137" i="24"/>
  <c r="V136" i="24"/>
  <c r="U136" i="24"/>
  <c r="V135" i="24"/>
  <c r="U135" i="24"/>
  <c r="V134" i="24"/>
  <c r="U134" i="24"/>
  <c r="V133" i="24"/>
  <c r="U133" i="24"/>
  <c r="V132" i="24"/>
  <c r="U132" i="24"/>
  <c r="V131" i="24"/>
  <c r="U131" i="24"/>
  <c r="V130" i="24"/>
  <c r="U130" i="24"/>
  <c r="V129" i="24"/>
  <c r="U129" i="24"/>
  <c r="V128" i="24"/>
  <c r="U128" i="24"/>
  <c r="V127" i="24"/>
  <c r="U127" i="24"/>
  <c r="V126" i="24"/>
  <c r="U126" i="24"/>
  <c r="V125" i="24"/>
  <c r="U125" i="24"/>
  <c r="V124" i="24"/>
  <c r="U124" i="24"/>
  <c r="V123" i="24"/>
  <c r="U123" i="24"/>
  <c r="V122" i="24"/>
  <c r="U122" i="24"/>
  <c r="V121" i="24"/>
  <c r="U121" i="24"/>
  <c r="V120" i="24"/>
  <c r="U120" i="24"/>
  <c r="V119" i="24"/>
  <c r="U119" i="24"/>
  <c r="V118" i="24"/>
  <c r="U118" i="24"/>
  <c r="V117" i="24"/>
  <c r="U117" i="24"/>
  <c r="V116" i="24"/>
  <c r="U116" i="24"/>
  <c r="V115" i="24"/>
  <c r="U115" i="24"/>
  <c r="V114" i="24"/>
  <c r="U114" i="24"/>
  <c r="V113" i="24"/>
  <c r="U113" i="24"/>
  <c r="V112" i="24"/>
  <c r="U112" i="24"/>
  <c r="V111" i="24"/>
  <c r="U111" i="24"/>
  <c r="V110" i="24"/>
  <c r="U110" i="24"/>
  <c r="V109" i="24"/>
  <c r="U109" i="24"/>
  <c r="V108" i="24"/>
  <c r="U108" i="24"/>
  <c r="V107" i="24"/>
  <c r="U107" i="24"/>
  <c r="V106" i="24"/>
  <c r="U106" i="24"/>
  <c r="V105" i="24"/>
  <c r="U105" i="24"/>
  <c r="V104" i="24"/>
  <c r="U104" i="24"/>
  <c r="V103" i="24"/>
  <c r="U103" i="24"/>
  <c r="V102" i="24"/>
  <c r="U102" i="24"/>
  <c r="V101" i="24"/>
  <c r="U101" i="24"/>
  <c r="V100" i="24"/>
  <c r="U100" i="24"/>
  <c r="V99" i="24"/>
  <c r="U99" i="24"/>
  <c r="V98" i="24"/>
  <c r="U98" i="24"/>
  <c r="V97" i="24"/>
  <c r="U97" i="24"/>
  <c r="V96" i="24"/>
  <c r="U96" i="24"/>
  <c r="V95" i="24"/>
  <c r="U95" i="24"/>
  <c r="V94" i="24"/>
  <c r="U94" i="24"/>
  <c r="V93" i="24"/>
  <c r="U93" i="24"/>
  <c r="V92" i="24"/>
  <c r="U92" i="24"/>
  <c r="V91" i="24"/>
  <c r="U91" i="24"/>
  <c r="V90" i="24"/>
  <c r="U90" i="24"/>
  <c r="V89" i="24"/>
  <c r="U89" i="24"/>
  <c r="V88" i="24"/>
  <c r="U88" i="24"/>
  <c r="V87" i="24"/>
  <c r="U87" i="24"/>
  <c r="V86" i="24"/>
  <c r="U86" i="24"/>
  <c r="V85" i="24"/>
  <c r="U85" i="24"/>
  <c r="V84" i="24"/>
  <c r="U84" i="24"/>
  <c r="V83" i="24"/>
  <c r="U83" i="24"/>
  <c r="V82" i="24"/>
  <c r="U82" i="24"/>
  <c r="V81" i="24"/>
  <c r="U81" i="24"/>
  <c r="V80" i="24"/>
  <c r="U80" i="24"/>
  <c r="V79" i="24"/>
  <c r="U79" i="24"/>
  <c r="V78" i="24"/>
  <c r="U78" i="24"/>
  <c r="V77" i="24"/>
  <c r="U77" i="24"/>
  <c r="V76" i="24"/>
  <c r="U76" i="24"/>
  <c r="V75" i="24"/>
  <c r="U75" i="24"/>
  <c r="V74" i="24"/>
  <c r="U74" i="24"/>
  <c r="V73" i="24"/>
  <c r="U73" i="24"/>
  <c r="V72" i="24"/>
  <c r="U72" i="24"/>
  <c r="V71" i="24"/>
  <c r="U71" i="24"/>
  <c r="V70" i="24"/>
  <c r="U70" i="24"/>
  <c r="V69" i="24"/>
  <c r="U69" i="24"/>
  <c r="V68" i="24"/>
  <c r="U68" i="24"/>
  <c r="V67" i="24"/>
  <c r="U67" i="24"/>
  <c r="V66" i="24"/>
  <c r="U66" i="24"/>
  <c r="V65" i="24"/>
  <c r="U65" i="24"/>
  <c r="V64" i="24"/>
  <c r="U64" i="24"/>
  <c r="V63" i="24"/>
  <c r="U63" i="24"/>
  <c r="V62" i="24"/>
  <c r="U62" i="24"/>
  <c r="V61" i="24"/>
  <c r="U61" i="24"/>
  <c r="V60" i="24"/>
  <c r="U60" i="24"/>
  <c r="V59" i="24"/>
  <c r="U59" i="24"/>
  <c r="V58" i="24"/>
  <c r="U58" i="24"/>
  <c r="V57" i="24"/>
  <c r="U57" i="24"/>
  <c r="V56" i="24"/>
  <c r="U56" i="24"/>
  <c r="V55" i="24"/>
  <c r="U55" i="24"/>
  <c r="V54" i="24"/>
  <c r="U54" i="24"/>
  <c r="V53" i="24"/>
  <c r="U53" i="24"/>
  <c r="V52" i="24"/>
  <c r="U52" i="24"/>
  <c r="V51" i="24"/>
  <c r="U51" i="24"/>
  <c r="V50" i="24"/>
  <c r="U50" i="24"/>
  <c r="V49" i="24"/>
  <c r="U49" i="24"/>
  <c r="V48" i="24"/>
  <c r="U48" i="24"/>
  <c r="V47" i="24"/>
  <c r="U47" i="24"/>
  <c r="V46" i="24"/>
  <c r="U46" i="24"/>
  <c r="V45" i="24"/>
  <c r="U45" i="24"/>
  <c r="V44" i="24"/>
  <c r="U44" i="24"/>
  <c r="V43" i="24"/>
  <c r="U43" i="24"/>
  <c r="V42" i="24"/>
  <c r="U42" i="24"/>
  <c r="V41" i="24"/>
  <c r="U41" i="24"/>
  <c r="V40" i="24"/>
  <c r="U40" i="24"/>
  <c r="V39" i="24"/>
  <c r="U39" i="24"/>
  <c r="V38" i="24"/>
  <c r="U38" i="24"/>
  <c r="V37" i="24"/>
  <c r="U37" i="24"/>
  <c r="V36" i="24"/>
  <c r="U36" i="24"/>
  <c r="V35" i="24"/>
  <c r="U35" i="24"/>
  <c r="V34" i="24"/>
  <c r="U34" i="24"/>
  <c r="V33" i="24"/>
  <c r="U33" i="24"/>
  <c r="V32" i="24"/>
  <c r="U32" i="24"/>
  <c r="V31" i="24"/>
  <c r="U31" i="24"/>
  <c r="V30" i="24"/>
  <c r="U30" i="24"/>
  <c r="V29" i="24"/>
  <c r="U29" i="24"/>
  <c r="V28" i="24"/>
  <c r="U28" i="24"/>
  <c r="V27" i="24"/>
  <c r="U27" i="24"/>
  <c r="V26" i="24"/>
  <c r="U26" i="24"/>
  <c r="V25" i="24"/>
  <c r="U25" i="24"/>
  <c r="V24" i="24"/>
  <c r="U24" i="24"/>
  <c r="V23" i="24"/>
  <c r="U23" i="24"/>
  <c r="V22" i="24"/>
  <c r="U22" i="24"/>
  <c r="V21" i="24"/>
  <c r="U21" i="24"/>
  <c r="V20" i="24"/>
  <c r="U20" i="24"/>
  <c r="V19" i="24"/>
  <c r="U19" i="24"/>
  <c r="V18" i="24"/>
  <c r="U18" i="24"/>
  <c r="V17" i="24"/>
  <c r="U17" i="24"/>
  <c r="V16" i="24"/>
  <c r="U16" i="24"/>
  <c r="V15" i="24"/>
  <c r="U15" i="24"/>
  <c r="V14" i="24"/>
  <c r="U14" i="24"/>
  <c r="V13" i="24"/>
  <c r="U13" i="24"/>
  <c r="V12" i="24"/>
  <c r="U12" i="24"/>
  <c r="V11" i="24"/>
  <c r="U11" i="24"/>
  <c r="V10" i="24"/>
  <c r="U10" i="24"/>
  <c r="V9" i="24"/>
  <c r="U9" i="24"/>
  <c r="V8" i="24"/>
  <c r="U8" i="24"/>
  <c r="V7" i="24"/>
  <c r="U7" i="24"/>
  <c r="V6" i="24"/>
  <c r="U6" i="24"/>
  <c r="V5" i="24"/>
  <c r="U5" i="24"/>
  <c r="V4" i="24"/>
  <c r="U4" i="24"/>
  <c r="V3" i="24"/>
  <c r="U3" i="24"/>
  <c r="V2" i="24"/>
  <c r="U2" i="24"/>
  <c r="X1117" i="23" l="1"/>
  <c r="V1117" i="23"/>
  <c r="G1117" i="23"/>
  <c r="W1117" i="23" s="1"/>
  <c r="X1116" i="23"/>
  <c r="V1116" i="23"/>
  <c r="G1116" i="23"/>
  <c r="W1116" i="23" s="1"/>
  <c r="X1115" i="23"/>
  <c r="V1115" i="23"/>
  <c r="G1115" i="23"/>
  <c r="W1115" i="23" s="1"/>
  <c r="X1114" i="23"/>
  <c r="V1114" i="23"/>
  <c r="G1114" i="23"/>
  <c r="W1114" i="23" s="1"/>
  <c r="X1113" i="23"/>
  <c r="V1113" i="23"/>
  <c r="G1113" i="23"/>
  <c r="W1113" i="23" s="1"/>
  <c r="X1112" i="23"/>
  <c r="V1112" i="23"/>
  <c r="G1112" i="23"/>
  <c r="W1112" i="23" s="1"/>
  <c r="X1111" i="23"/>
  <c r="V1111" i="23"/>
  <c r="G1111" i="23"/>
  <c r="W1111" i="23" s="1"/>
  <c r="X1110" i="23"/>
  <c r="V1110" i="23"/>
  <c r="G1110" i="23"/>
  <c r="W1110" i="23" s="1"/>
  <c r="X1109" i="23"/>
  <c r="V1109" i="23"/>
  <c r="G1109" i="23"/>
  <c r="W1109" i="23" s="1"/>
  <c r="X1108" i="23"/>
  <c r="V1108" i="23"/>
  <c r="G1108" i="23"/>
  <c r="W1108" i="23" s="1"/>
  <c r="X1107" i="23"/>
  <c r="V1107" i="23"/>
  <c r="G1107" i="23"/>
  <c r="W1107" i="23" s="1"/>
  <c r="X1106" i="23"/>
  <c r="V1106" i="23"/>
  <c r="G1106" i="23"/>
  <c r="W1106" i="23" s="1"/>
  <c r="X1105" i="23"/>
  <c r="V1105" i="23"/>
  <c r="G1105" i="23"/>
  <c r="W1105" i="23" s="1"/>
  <c r="X1104" i="23"/>
  <c r="V1104" i="23"/>
  <c r="G1104" i="23"/>
  <c r="W1104" i="23" s="1"/>
  <c r="X1103" i="23"/>
  <c r="V1103" i="23"/>
  <c r="G1103" i="23"/>
  <c r="W1103" i="23" s="1"/>
  <c r="X1102" i="23"/>
  <c r="V1102" i="23"/>
  <c r="G1102" i="23"/>
  <c r="W1102" i="23" s="1"/>
  <c r="X1101" i="23"/>
  <c r="V1101" i="23"/>
  <c r="G1101" i="23"/>
  <c r="W1101" i="23" s="1"/>
  <c r="X1100" i="23"/>
  <c r="V1100" i="23"/>
  <c r="G1100" i="23"/>
  <c r="W1100" i="23" s="1"/>
  <c r="X1099" i="23"/>
  <c r="V1099" i="23"/>
  <c r="G1099" i="23"/>
  <c r="W1099" i="23" s="1"/>
  <c r="X1098" i="23"/>
  <c r="V1098" i="23"/>
  <c r="G1098" i="23"/>
  <c r="W1098" i="23" s="1"/>
  <c r="X1097" i="23"/>
  <c r="V1097" i="23"/>
  <c r="G1097" i="23"/>
  <c r="W1097" i="23" s="1"/>
  <c r="X1096" i="23"/>
  <c r="V1096" i="23"/>
  <c r="G1096" i="23"/>
  <c r="W1096" i="23" s="1"/>
  <c r="X1095" i="23"/>
  <c r="V1095" i="23"/>
  <c r="G1095" i="23"/>
  <c r="W1095" i="23" s="1"/>
  <c r="X1094" i="23"/>
  <c r="V1094" i="23"/>
  <c r="G1094" i="23"/>
  <c r="W1094" i="23" s="1"/>
  <c r="X1093" i="23"/>
  <c r="V1093" i="23"/>
  <c r="G1093" i="23"/>
  <c r="W1093" i="23" s="1"/>
  <c r="X1092" i="23"/>
  <c r="V1092" i="23"/>
  <c r="G1092" i="23"/>
  <c r="W1092" i="23" s="1"/>
  <c r="X1091" i="23"/>
  <c r="V1091" i="23"/>
  <c r="G1091" i="23"/>
  <c r="W1091" i="23" s="1"/>
  <c r="X1090" i="23"/>
  <c r="V1090" i="23"/>
  <c r="G1090" i="23"/>
  <c r="W1090" i="23" s="1"/>
  <c r="X1089" i="23"/>
  <c r="V1089" i="23"/>
  <c r="G1089" i="23"/>
  <c r="W1089" i="23" s="1"/>
  <c r="X1088" i="23"/>
  <c r="V1088" i="23"/>
  <c r="G1088" i="23"/>
  <c r="W1088" i="23" s="1"/>
  <c r="X1087" i="23"/>
  <c r="V1087" i="23"/>
  <c r="G1087" i="23"/>
  <c r="W1087" i="23" s="1"/>
  <c r="X1086" i="23"/>
  <c r="V1086" i="23"/>
  <c r="G1086" i="23"/>
  <c r="W1086" i="23" s="1"/>
  <c r="X1085" i="23"/>
  <c r="V1085" i="23"/>
  <c r="G1085" i="23"/>
  <c r="W1085" i="23" s="1"/>
  <c r="X1084" i="23"/>
  <c r="V1084" i="23"/>
  <c r="G1084" i="23"/>
  <c r="W1084" i="23" s="1"/>
  <c r="X1083" i="23"/>
  <c r="V1083" i="23"/>
  <c r="G1083" i="23"/>
  <c r="W1083" i="23" s="1"/>
  <c r="X1082" i="23"/>
  <c r="V1082" i="23"/>
  <c r="G1082" i="23"/>
  <c r="W1082" i="23" s="1"/>
  <c r="X1081" i="23"/>
  <c r="V1081" i="23"/>
  <c r="G1081" i="23"/>
  <c r="W1081" i="23" s="1"/>
  <c r="X1080" i="23"/>
  <c r="V1080" i="23"/>
  <c r="G1080" i="23"/>
  <c r="W1080" i="23" s="1"/>
  <c r="X1079" i="23"/>
  <c r="V1079" i="23"/>
  <c r="G1079" i="23"/>
  <c r="W1079" i="23" s="1"/>
  <c r="X1078" i="23"/>
  <c r="V1078" i="23"/>
  <c r="G1078" i="23"/>
  <c r="W1078" i="23" s="1"/>
  <c r="X1077" i="23"/>
  <c r="V1077" i="23"/>
  <c r="G1077" i="23"/>
  <c r="W1077" i="23" s="1"/>
  <c r="X1076" i="23"/>
  <c r="V1076" i="23"/>
  <c r="G1076" i="23"/>
  <c r="W1076" i="23" s="1"/>
  <c r="X1075" i="23"/>
  <c r="V1075" i="23"/>
  <c r="G1075" i="23"/>
  <c r="W1075" i="23" s="1"/>
  <c r="X1074" i="23"/>
  <c r="V1074" i="23"/>
  <c r="G1074" i="23"/>
  <c r="W1074" i="23" s="1"/>
  <c r="X1073" i="23"/>
  <c r="V1073" i="23"/>
  <c r="G1073" i="23"/>
  <c r="W1073" i="23" s="1"/>
  <c r="X1072" i="23"/>
  <c r="V1072" i="23"/>
  <c r="G1072" i="23"/>
  <c r="W1072" i="23" s="1"/>
  <c r="X1071" i="23"/>
  <c r="V1071" i="23"/>
  <c r="G1071" i="23"/>
  <c r="W1071" i="23" s="1"/>
  <c r="X1070" i="23"/>
  <c r="V1070" i="23"/>
  <c r="G1070" i="23"/>
  <c r="W1070" i="23" s="1"/>
  <c r="X1069" i="23"/>
  <c r="V1069" i="23"/>
  <c r="G1069" i="23"/>
  <c r="W1069" i="23" s="1"/>
  <c r="X1068" i="23"/>
  <c r="V1068" i="23"/>
  <c r="G1068" i="23"/>
  <c r="W1068" i="23" s="1"/>
  <c r="X1067" i="23"/>
  <c r="V1067" i="23"/>
  <c r="G1067" i="23"/>
  <c r="W1067" i="23" s="1"/>
  <c r="X1066" i="23"/>
  <c r="V1066" i="23"/>
  <c r="G1066" i="23"/>
  <c r="W1066" i="23" s="1"/>
  <c r="X1065" i="23"/>
  <c r="V1065" i="23"/>
  <c r="G1065" i="23"/>
  <c r="W1065" i="23" s="1"/>
  <c r="X1064" i="23"/>
  <c r="V1064" i="23"/>
  <c r="G1064" i="23"/>
  <c r="W1064" i="23" s="1"/>
  <c r="X1063" i="23"/>
  <c r="V1063" i="23"/>
  <c r="G1063" i="23"/>
  <c r="W1063" i="23" s="1"/>
  <c r="X1062" i="23"/>
  <c r="V1062" i="23"/>
  <c r="G1062" i="23"/>
  <c r="W1062" i="23" s="1"/>
  <c r="X1061" i="23"/>
  <c r="V1061" i="23"/>
  <c r="G1061" i="23"/>
  <c r="W1061" i="23" s="1"/>
  <c r="X1060" i="23"/>
  <c r="V1060" i="23"/>
  <c r="G1060" i="23"/>
  <c r="W1060" i="23" s="1"/>
  <c r="X1059" i="23"/>
  <c r="V1059" i="23"/>
  <c r="G1059" i="23"/>
  <c r="W1059" i="23" s="1"/>
  <c r="X1058" i="23"/>
  <c r="V1058" i="23"/>
  <c r="G1058" i="23"/>
  <c r="W1058" i="23" s="1"/>
  <c r="X1057" i="23"/>
  <c r="V1057" i="23"/>
  <c r="G1057" i="23"/>
  <c r="W1057" i="23" s="1"/>
  <c r="X1056" i="23"/>
  <c r="V1056" i="23"/>
  <c r="G1056" i="23"/>
  <c r="W1056" i="23" s="1"/>
  <c r="X1055" i="23"/>
  <c r="V1055" i="23"/>
  <c r="G1055" i="23"/>
  <c r="W1055" i="23" s="1"/>
  <c r="X1054" i="23"/>
  <c r="V1054" i="23"/>
  <c r="G1054" i="23"/>
  <c r="W1054" i="23" s="1"/>
  <c r="X1053" i="23"/>
  <c r="V1053" i="23"/>
  <c r="G1053" i="23"/>
  <c r="W1053" i="23" s="1"/>
  <c r="X1052" i="23"/>
  <c r="V1052" i="23"/>
  <c r="G1052" i="23"/>
  <c r="W1052" i="23" s="1"/>
  <c r="X1051" i="23"/>
  <c r="V1051" i="23"/>
  <c r="G1051" i="23"/>
  <c r="W1051" i="23" s="1"/>
  <c r="X1050" i="23"/>
  <c r="V1050" i="23"/>
  <c r="G1050" i="23"/>
  <c r="W1050" i="23" s="1"/>
  <c r="X1049" i="23"/>
  <c r="W1049" i="23"/>
  <c r="V1049" i="23"/>
  <c r="G1049" i="23"/>
  <c r="X1048" i="23"/>
  <c r="V1048" i="23"/>
  <c r="G1048" i="23"/>
  <c r="W1048" i="23" s="1"/>
  <c r="X1047" i="23"/>
  <c r="V1047" i="23"/>
  <c r="G1047" i="23"/>
  <c r="W1047" i="23" s="1"/>
  <c r="X1046" i="23"/>
  <c r="V1046" i="23"/>
  <c r="G1046" i="23"/>
  <c r="W1046" i="23" s="1"/>
  <c r="X1045" i="23"/>
  <c r="V1045" i="23"/>
  <c r="G1045" i="23"/>
  <c r="W1045" i="23" s="1"/>
  <c r="X1044" i="23"/>
  <c r="V1044" i="23"/>
  <c r="G1044" i="23"/>
  <c r="W1044" i="23" s="1"/>
  <c r="X1043" i="23"/>
  <c r="V1043" i="23"/>
  <c r="G1043" i="23"/>
  <c r="W1043" i="23" s="1"/>
  <c r="X1042" i="23"/>
  <c r="V1042" i="23"/>
  <c r="G1042" i="23"/>
  <c r="W1042" i="23" s="1"/>
  <c r="X1041" i="23"/>
  <c r="V1041" i="23"/>
  <c r="G1041" i="23"/>
  <c r="W1041" i="23" s="1"/>
  <c r="X1040" i="23"/>
  <c r="V1040" i="23"/>
  <c r="G1040" i="23"/>
  <c r="W1040" i="23" s="1"/>
  <c r="X1039" i="23"/>
  <c r="V1039" i="23"/>
  <c r="G1039" i="23"/>
  <c r="W1039" i="23" s="1"/>
  <c r="X1038" i="23"/>
  <c r="V1038" i="23"/>
  <c r="G1038" i="23"/>
  <c r="W1038" i="23" s="1"/>
  <c r="X1037" i="23"/>
  <c r="V1037" i="23"/>
  <c r="G1037" i="23"/>
  <c r="W1037" i="23" s="1"/>
  <c r="X1036" i="23"/>
  <c r="V1036" i="23"/>
  <c r="G1036" i="23"/>
  <c r="W1036" i="23" s="1"/>
  <c r="X1035" i="23"/>
  <c r="V1035" i="23"/>
  <c r="G1035" i="23"/>
  <c r="W1035" i="23" s="1"/>
  <c r="X1034" i="23"/>
  <c r="V1034" i="23"/>
  <c r="G1034" i="23"/>
  <c r="W1034" i="23" s="1"/>
  <c r="X1033" i="23"/>
  <c r="V1033" i="23"/>
  <c r="G1033" i="23"/>
  <c r="W1033" i="23" s="1"/>
  <c r="X1032" i="23"/>
  <c r="V1032" i="23"/>
  <c r="G1032" i="23"/>
  <c r="W1032" i="23" s="1"/>
  <c r="X1031" i="23"/>
  <c r="V1031" i="23"/>
  <c r="G1031" i="23"/>
  <c r="W1031" i="23" s="1"/>
  <c r="X1030" i="23"/>
  <c r="V1030" i="23"/>
  <c r="G1030" i="23"/>
  <c r="W1030" i="23" s="1"/>
  <c r="X1029" i="23"/>
  <c r="V1029" i="23"/>
  <c r="G1029" i="23"/>
  <c r="W1029" i="23" s="1"/>
  <c r="X1028" i="23"/>
  <c r="V1028" i="23"/>
  <c r="G1028" i="23"/>
  <c r="W1028" i="23" s="1"/>
  <c r="X1027" i="23"/>
  <c r="V1027" i="23"/>
  <c r="G1027" i="23"/>
  <c r="W1027" i="23" s="1"/>
  <c r="X1026" i="23"/>
  <c r="V1026" i="23"/>
  <c r="G1026" i="23"/>
  <c r="W1026" i="23" s="1"/>
  <c r="X1025" i="23"/>
  <c r="V1025" i="23"/>
  <c r="G1025" i="23"/>
  <c r="W1025" i="23" s="1"/>
  <c r="X1024" i="23"/>
  <c r="V1024" i="23"/>
  <c r="G1024" i="23"/>
  <c r="W1024" i="23" s="1"/>
  <c r="X1023" i="23"/>
  <c r="V1023" i="23"/>
  <c r="G1023" i="23"/>
  <c r="W1023" i="23" s="1"/>
  <c r="X1022" i="23"/>
  <c r="V1022" i="23"/>
  <c r="G1022" i="23"/>
  <c r="W1022" i="23" s="1"/>
  <c r="X1021" i="23"/>
  <c r="V1021" i="23"/>
  <c r="G1021" i="23"/>
  <c r="W1021" i="23" s="1"/>
  <c r="X1020" i="23"/>
  <c r="V1020" i="23"/>
  <c r="G1020" i="23"/>
  <c r="W1020" i="23" s="1"/>
  <c r="X1019" i="23"/>
  <c r="V1019" i="23"/>
  <c r="G1019" i="23"/>
  <c r="W1019" i="23" s="1"/>
  <c r="X1018" i="23"/>
  <c r="V1018" i="23"/>
  <c r="G1018" i="23"/>
  <c r="W1018" i="23" s="1"/>
  <c r="X1017" i="23"/>
  <c r="V1017" i="23"/>
  <c r="G1017" i="23"/>
  <c r="W1017" i="23" s="1"/>
  <c r="X1016" i="23"/>
  <c r="V1016" i="23"/>
  <c r="G1016" i="23"/>
  <c r="W1016" i="23" s="1"/>
  <c r="X1015" i="23"/>
  <c r="V1015" i="23"/>
  <c r="G1015" i="23"/>
  <c r="W1015" i="23" s="1"/>
  <c r="X1014" i="23"/>
  <c r="V1014" i="23"/>
  <c r="G1014" i="23"/>
  <c r="W1014" i="23" s="1"/>
  <c r="X1013" i="23"/>
  <c r="V1013" i="23"/>
  <c r="G1013" i="23"/>
  <c r="W1013" i="23" s="1"/>
  <c r="X1012" i="23"/>
  <c r="V1012" i="23"/>
  <c r="G1012" i="23"/>
  <c r="W1012" i="23" s="1"/>
  <c r="X1011" i="23"/>
  <c r="V1011" i="23"/>
  <c r="G1011" i="23"/>
  <c r="W1011" i="23" s="1"/>
  <c r="X1010" i="23"/>
  <c r="V1010" i="23"/>
  <c r="G1010" i="23"/>
  <c r="W1010" i="23" s="1"/>
  <c r="X1009" i="23"/>
  <c r="V1009" i="23"/>
  <c r="G1009" i="23"/>
  <c r="W1009" i="23" s="1"/>
  <c r="X1008" i="23"/>
  <c r="V1008" i="23"/>
  <c r="G1008" i="23"/>
  <c r="W1008" i="23" s="1"/>
  <c r="X1007" i="23"/>
  <c r="V1007" i="23"/>
  <c r="G1007" i="23"/>
  <c r="W1007" i="23" s="1"/>
  <c r="X1006" i="23"/>
  <c r="V1006" i="23"/>
  <c r="G1006" i="23"/>
  <c r="W1006" i="23" s="1"/>
  <c r="X1005" i="23"/>
  <c r="V1005" i="23"/>
  <c r="G1005" i="23"/>
  <c r="W1005" i="23" s="1"/>
  <c r="X1004" i="23"/>
  <c r="V1004" i="23"/>
  <c r="G1004" i="23"/>
  <c r="W1004" i="23" s="1"/>
  <c r="X1003" i="23"/>
  <c r="V1003" i="23"/>
  <c r="G1003" i="23"/>
  <c r="W1003" i="23" s="1"/>
  <c r="X1002" i="23"/>
  <c r="V1002" i="23"/>
  <c r="G1002" i="23"/>
  <c r="W1002" i="23" s="1"/>
  <c r="X1001" i="23"/>
  <c r="V1001" i="23"/>
  <c r="G1001" i="23"/>
  <c r="W1001" i="23" s="1"/>
  <c r="X1000" i="23"/>
  <c r="V1000" i="23"/>
  <c r="G1000" i="23"/>
  <c r="W1000" i="23" s="1"/>
  <c r="X999" i="23"/>
  <c r="V999" i="23"/>
  <c r="G999" i="23"/>
  <c r="W999" i="23" s="1"/>
  <c r="X998" i="23"/>
  <c r="V998" i="23"/>
  <c r="G998" i="23"/>
  <c r="W998" i="23" s="1"/>
  <c r="X997" i="23"/>
  <c r="V997" i="23"/>
  <c r="G997" i="23"/>
  <c r="W997" i="23" s="1"/>
  <c r="X996" i="23"/>
  <c r="V996" i="23"/>
  <c r="G996" i="23"/>
  <c r="W996" i="23" s="1"/>
  <c r="X995" i="23"/>
  <c r="V995" i="23"/>
  <c r="G995" i="23"/>
  <c r="W995" i="23" s="1"/>
  <c r="X994" i="23"/>
  <c r="V994" i="23"/>
  <c r="G994" i="23"/>
  <c r="W994" i="23" s="1"/>
  <c r="X993" i="23"/>
  <c r="V993" i="23"/>
  <c r="G993" i="23"/>
  <c r="W993" i="23" s="1"/>
  <c r="X992" i="23"/>
  <c r="V992" i="23"/>
  <c r="G992" i="23"/>
  <c r="W992" i="23" s="1"/>
  <c r="X991" i="23"/>
  <c r="V991" i="23"/>
  <c r="G991" i="23"/>
  <c r="W991" i="23" s="1"/>
  <c r="X990" i="23"/>
  <c r="V990" i="23"/>
  <c r="G990" i="23"/>
  <c r="W990" i="23" s="1"/>
  <c r="X989" i="23"/>
  <c r="V989" i="23"/>
  <c r="G989" i="23"/>
  <c r="W989" i="23" s="1"/>
  <c r="X988" i="23"/>
  <c r="V988" i="23"/>
  <c r="G988" i="23"/>
  <c r="W988" i="23" s="1"/>
  <c r="X987" i="23"/>
  <c r="V987" i="23"/>
  <c r="G987" i="23"/>
  <c r="W987" i="23" s="1"/>
  <c r="X986" i="23"/>
  <c r="V986" i="23"/>
  <c r="G986" i="23"/>
  <c r="W986" i="23" s="1"/>
  <c r="X985" i="23"/>
  <c r="V985" i="23"/>
  <c r="G985" i="23"/>
  <c r="W985" i="23" s="1"/>
  <c r="X984" i="23"/>
  <c r="V984" i="23"/>
  <c r="G984" i="23"/>
  <c r="W984" i="23" s="1"/>
  <c r="X983" i="23"/>
  <c r="V983" i="23"/>
  <c r="G983" i="23"/>
  <c r="W983" i="23" s="1"/>
  <c r="X982" i="23"/>
  <c r="V982" i="23"/>
  <c r="G982" i="23"/>
  <c r="W982" i="23" s="1"/>
  <c r="X981" i="23"/>
  <c r="V981" i="23"/>
  <c r="G981" i="23"/>
  <c r="W981" i="23" s="1"/>
  <c r="X980" i="23"/>
  <c r="V980" i="23"/>
  <c r="G980" i="23"/>
  <c r="W980" i="23" s="1"/>
  <c r="X979" i="23"/>
  <c r="V979" i="23"/>
  <c r="G979" i="23"/>
  <c r="W979" i="23" s="1"/>
  <c r="X978" i="23"/>
  <c r="V978" i="23"/>
  <c r="G978" i="23"/>
  <c r="W978" i="23" s="1"/>
  <c r="X977" i="23"/>
  <c r="V977" i="23"/>
  <c r="G977" i="23"/>
  <c r="W977" i="23" s="1"/>
  <c r="X976" i="23"/>
  <c r="V976" i="23"/>
  <c r="G976" i="23"/>
  <c r="W976" i="23" s="1"/>
  <c r="X975" i="23"/>
  <c r="V975" i="23"/>
  <c r="G975" i="23"/>
  <c r="W975" i="23" s="1"/>
  <c r="X974" i="23"/>
  <c r="V974" i="23"/>
  <c r="G974" i="23"/>
  <c r="W974" i="23" s="1"/>
  <c r="X973" i="23"/>
  <c r="V973" i="23"/>
  <c r="G973" i="23"/>
  <c r="W973" i="23" s="1"/>
  <c r="X972" i="23"/>
  <c r="V972" i="23"/>
  <c r="G972" i="23"/>
  <c r="W972" i="23" s="1"/>
  <c r="X971" i="23"/>
  <c r="V971" i="23"/>
  <c r="G971" i="23"/>
  <c r="W971" i="23" s="1"/>
  <c r="X970" i="23"/>
  <c r="V970" i="23"/>
  <c r="G970" i="23"/>
  <c r="W970" i="23" s="1"/>
  <c r="X969" i="23"/>
  <c r="V969" i="23"/>
  <c r="G969" i="23"/>
  <c r="W969" i="23" s="1"/>
  <c r="X968" i="23"/>
  <c r="V968" i="23"/>
  <c r="G968" i="23"/>
  <c r="W968" i="23" s="1"/>
  <c r="X967" i="23"/>
  <c r="W967" i="23"/>
  <c r="V967" i="23"/>
  <c r="G967" i="23"/>
  <c r="X966" i="23"/>
  <c r="V966" i="23"/>
  <c r="G966" i="23"/>
  <c r="W966" i="23" s="1"/>
  <c r="X965" i="23"/>
  <c r="V965" i="23"/>
  <c r="G965" i="23"/>
  <c r="W965" i="23" s="1"/>
  <c r="X964" i="23"/>
  <c r="V964" i="23"/>
  <c r="G964" i="23"/>
  <c r="W964" i="23" s="1"/>
  <c r="X963" i="23"/>
  <c r="V963" i="23"/>
  <c r="G963" i="23"/>
  <c r="W963" i="23" s="1"/>
  <c r="X962" i="23"/>
  <c r="V962" i="23"/>
  <c r="G962" i="23"/>
  <c r="W962" i="23" s="1"/>
  <c r="X961" i="23"/>
  <c r="V961" i="23"/>
  <c r="G961" i="23"/>
  <c r="W961" i="23" s="1"/>
  <c r="X960" i="23"/>
  <c r="V960" i="23"/>
  <c r="G960" i="23"/>
  <c r="W960" i="23" s="1"/>
  <c r="X959" i="23"/>
  <c r="V959" i="23"/>
  <c r="G959" i="23"/>
  <c r="W959" i="23" s="1"/>
  <c r="X958" i="23"/>
  <c r="V958" i="23"/>
  <c r="G958" i="23"/>
  <c r="W958" i="23" s="1"/>
  <c r="X957" i="23"/>
  <c r="W957" i="23"/>
  <c r="V957" i="23"/>
  <c r="G957" i="23"/>
  <c r="X956" i="23"/>
  <c r="V956" i="23"/>
  <c r="G956" i="23"/>
  <c r="W956" i="23" s="1"/>
  <c r="X955" i="23"/>
  <c r="V955" i="23"/>
  <c r="G955" i="23"/>
  <c r="W955" i="23" s="1"/>
  <c r="X954" i="23"/>
  <c r="V954" i="23"/>
  <c r="G954" i="23"/>
  <c r="W954" i="23" s="1"/>
  <c r="X953" i="23"/>
  <c r="V953" i="23"/>
  <c r="G953" i="23"/>
  <c r="W953" i="23" s="1"/>
  <c r="X952" i="23"/>
  <c r="V952" i="23"/>
  <c r="G952" i="23"/>
  <c r="W952" i="23" s="1"/>
  <c r="X951" i="23"/>
  <c r="V951" i="23"/>
  <c r="G951" i="23"/>
  <c r="W951" i="23" s="1"/>
  <c r="X950" i="23"/>
  <c r="V950" i="23"/>
  <c r="G950" i="23"/>
  <c r="W950" i="23" s="1"/>
  <c r="X949" i="23"/>
  <c r="V949" i="23"/>
  <c r="G949" i="23"/>
  <c r="W949" i="23" s="1"/>
  <c r="X948" i="23"/>
  <c r="V948" i="23"/>
  <c r="G948" i="23"/>
  <c r="W948" i="23" s="1"/>
  <c r="X947" i="23"/>
  <c r="V947" i="23"/>
  <c r="G947" i="23"/>
  <c r="W947" i="23" s="1"/>
  <c r="X946" i="23"/>
  <c r="V946" i="23"/>
  <c r="G946" i="23"/>
  <c r="W946" i="23" s="1"/>
  <c r="X945" i="23"/>
  <c r="V945" i="23"/>
  <c r="G945" i="23"/>
  <c r="W945" i="23" s="1"/>
  <c r="X944" i="23"/>
  <c r="V944" i="23"/>
  <c r="G944" i="23"/>
  <c r="W944" i="23" s="1"/>
  <c r="X943" i="23"/>
  <c r="V943" i="23"/>
  <c r="G943" i="23"/>
  <c r="W943" i="23" s="1"/>
  <c r="X942" i="23"/>
  <c r="V942" i="23"/>
  <c r="G942" i="23"/>
  <c r="W942" i="23" s="1"/>
  <c r="X941" i="23"/>
  <c r="V941" i="23"/>
  <c r="G941" i="23"/>
  <c r="W941" i="23" s="1"/>
  <c r="X940" i="23"/>
  <c r="V940" i="23"/>
  <c r="G940" i="23"/>
  <c r="W940" i="23" s="1"/>
  <c r="X939" i="23"/>
  <c r="V939" i="23"/>
  <c r="G939" i="23"/>
  <c r="W939" i="23" s="1"/>
  <c r="X938" i="23"/>
  <c r="V938" i="23"/>
  <c r="G938" i="23"/>
  <c r="W938" i="23" s="1"/>
  <c r="X937" i="23"/>
  <c r="V937" i="23"/>
  <c r="G937" i="23"/>
  <c r="W937" i="23" s="1"/>
  <c r="X936" i="23"/>
  <c r="V936" i="23"/>
  <c r="G936" i="23"/>
  <c r="W936" i="23" s="1"/>
  <c r="X935" i="23"/>
  <c r="V935" i="23"/>
  <c r="G935" i="23"/>
  <c r="W935" i="23" s="1"/>
  <c r="X934" i="23"/>
  <c r="V934" i="23"/>
  <c r="G934" i="23"/>
  <c r="W934" i="23" s="1"/>
  <c r="X933" i="23"/>
  <c r="V933" i="23"/>
  <c r="G933" i="23"/>
  <c r="W933" i="23" s="1"/>
  <c r="X932" i="23"/>
  <c r="V932" i="23"/>
  <c r="G932" i="23"/>
  <c r="W932" i="23" s="1"/>
  <c r="X931" i="23"/>
  <c r="V931" i="23"/>
  <c r="G931" i="23"/>
  <c r="W931" i="23" s="1"/>
  <c r="X930" i="23"/>
  <c r="V930" i="23"/>
  <c r="G930" i="23"/>
  <c r="W930" i="23" s="1"/>
  <c r="X929" i="23"/>
  <c r="V929" i="23"/>
  <c r="G929" i="23"/>
  <c r="W929" i="23" s="1"/>
  <c r="X928" i="23"/>
  <c r="V928" i="23"/>
  <c r="G928" i="23"/>
  <c r="W928" i="23" s="1"/>
  <c r="X927" i="23"/>
  <c r="V927" i="23"/>
  <c r="G927" i="23"/>
  <c r="W927" i="23" s="1"/>
  <c r="X926" i="23"/>
  <c r="V926" i="23"/>
  <c r="G926" i="23"/>
  <c r="W926" i="23" s="1"/>
  <c r="X925" i="23"/>
  <c r="V925" i="23"/>
  <c r="G925" i="23"/>
  <c r="W925" i="23" s="1"/>
  <c r="X924" i="23"/>
  <c r="V924" i="23"/>
  <c r="G924" i="23"/>
  <c r="W924" i="23" s="1"/>
  <c r="X923" i="23"/>
  <c r="V923" i="23"/>
  <c r="G923" i="23"/>
  <c r="W923" i="23" s="1"/>
  <c r="X922" i="23"/>
  <c r="V922" i="23"/>
  <c r="G922" i="23"/>
  <c r="W922" i="23" s="1"/>
  <c r="X921" i="23"/>
  <c r="V921" i="23"/>
  <c r="G921" i="23"/>
  <c r="W921" i="23" s="1"/>
  <c r="X920" i="23"/>
  <c r="V920" i="23"/>
  <c r="G920" i="23"/>
  <c r="W920" i="23" s="1"/>
  <c r="X919" i="23"/>
  <c r="V919" i="23"/>
  <c r="G919" i="23"/>
  <c r="W919" i="23" s="1"/>
  <c r="X918" i="23"/>
  <c r="V918" i="23"/>
  <c r="G918" i="23"/>
  <c r="W918" i="23" s="1"/>
  <c r="X917" i="23"/>
  <c r="V917" i="23"/>
  <c r="G917" i="23"/>
  <c r="W917" i="23" s="1"/>
  <c r="X916" i="23"/>
  <c r="V916" i="23"/>
  <c r="G916" i="23"/>
  <c r="W916" i="23" s="1"/>
  <c r="X915" i="23"/>
  <c r="V915" i="23"/>
  <c r="G915" i="23"/>
  <c r="W915" i="23" s="1"/>
  <c r="X914" i="23"/>
  <c r="V914" i="23"/>
  <c r="G914" i="23"/>
  <c r="W914" i="23" s="1"/>
  <c r="X913" i="23"/>
  <c r="V913" i="23"/>
  <c r="G913" i="23"/>
  <c r="W913" i="23" s="1"/>
  <c r="X912" i="23"/>
  <c r="V912" i="23"/>
  <c r="G912" i="23"/>
  <c r="W912" i="23" s="1"/>
  <c r="X911" i="23"/>
  <c r="V911" i="23"/>
  <c r="G911" i="23"/>
  <c r="W911" i="23" s="1"/>
  <c r="X910" i="23"/>
  <c r="V910" i="23"/>
  <c r="G910" i="23"/>
  <c r="W910" i="23" s="1"/>
  <c r="X909" i="23"/>
  <c r="V909" i="23"/>
  <c r="G909" i="23"/>
  <c r="W909" i="23" s="1"/>
  <c r="X908" i="23"/>
  <c r="V908" i="23"/>
  <c r="G908" i="23"/>
  <c r="W908" i="23" s="1"/>
  <c r="X907" i="23"/>
  <c r="V907" i="23"/>
  <c r="G907" i="23"/>
  <c r="W907" i="23" s="1"/>
  <c r="X906" i="23"/>
  <c r="V906" i="23"/>
  <c r="G906" i="23"/>
  <c r="W906" i="23" s="1"/>
  <c r="X905" i="23"/>
  <c r="V905" i="23"/>
  <c r="G905" i="23"/>
  <c r="W905" i="23" s="1"/>
  <c r="X904" i="23"/>
  <c r="V904" i="23"/>
  <c r="G904" i="23"/>
  <c r="W904" i="23" s="1"/>
  <c r="X903" i="23"/>
  <c r="V903" i="23"/>
  <c r="G903" i="23"/>
  <c r="W903" i="23" s="1"/>
  <c r="X902" i="23"/>
  <c r="V902" i="23"/>
  <c r="G902" i="23"/>
  <c r="W902" i="23" s="1"/>
  <c r="X901" i="23"/>
  <c r="V901" i="23"/>
  <c r="G901" i="23"/>
  <c r="W901" i="23" s="1"/>
  <c r="X900" i="23"/>
  <c r="V900" i="23"/>
  <c r="G900" i="23"/>
  <c r="W900" i="23" s="1"/>
  <c r="X899" i="23"/>
  <c r="V899" i="23"/>
  <c r="G899" i="23"/>
  <c r="W899" i="23" s="1"/>
  <c r="X898" i="23"/>
  <c r="V898" i="23"/>
  <c r="G898" i="23"/>
  <c r="W898" i="23" s="1"/>
  <c r="X897" i="23"/>
  <c r="V897" i="23"/>
  <c r="G897" i="23"/>
  <c r="W897" i="23" s="1"/>
  <c r="X896" i="23"/>
  <c r="V896" i="23"/>
  <c r="G896" i="23"/>
  <c r="W896" i="23" s="1"/>
  <c r="X895" i="23"/>
  <c r="V895" i="23"/>
  <c r="G895" i="23"/>
  <c r="W895" i="23" s="1"/>
  <c r="X894" i="23"/>
  <c r="V894" i="23"/>
  <c r="G894" i="23"/>
  <c r="W894" i="23" s="1"/>
  <c r="X893" i="23"/>
  <c r="V893" i="23"/>
  <c r="G893" i="23"/>
  <c r="W893" i="23" s="1"/>
  <c r="X892" i="23"/>
  <c r="V892" i="23"/>
  <c r="G892" i="23"/>
  <c r="W892" i="23" s="1"/>
  <c r="X891" i="23"/>
  <c r="V891" i="23"/>
  <c r="G891" i="23"/>
  <c r="W891" i="23" s="1"/>
  <c r="X890" i="23"/>
  <c r="V890" i="23"/>
  <c r="G890" i="23"/>
  <c r="W890" i="23" s="1"/>
  <c r="X889" i="23"/>
  <c r="V889" i="23"/>
  <c r="G889" i="23"/>
  <c r="W889" i="23" s="1"/>
  <c r="X888" i="23"/>
  <c r="W888" i="23"/>
  <c r="V888" i="23"/>
  <c r="G888" i="23"/>
  <c r="X887" i="23"/>
  <c r="V887" i="23"/>
  <c r="G887" i="23"/>
  <c r="W887" i="23" s="1"/>
  <c r="X886" i="23"/>
  <c r="V886" i="23"/>
  <c r="G886" i="23"/>
  <c r="W886" i="23" s="1"/>
  <c r="X885" i="23"/>
  <c r="V885" i="23"/>
  <c r="G885" i="23"/>
  <c r="W885" i="23" s="1"/>
  <c r="X884" i="23"/>
  <c r="V884" i="23"/>
  <c r="G884" i="23"/>
  <c r="W884" i="23" s="1"/>
  <c r="X883" i="23"/>
  <c r="V883" i="23"/>
  <c r="G883" i="23"/>
  <c r="W883" i="23" s="1"/>
  <c r="X882" i="23"/>
  <c r="V882" i="23"/>
  <c r="G882" i="23"/>
  <c r="W882" i="23" s="1"/>
  <c r="X881" i="23"/>
  <c r="V881" i="23"/>
  <c r="G881" i="23"/>
  <c r="W881" i="23" s="1"/>
  <c r="X880" i="23"/>
  <c r="V880" i="23"/>
  <c r="G880" i="23"/>
  <c r="W880" i="23" s="1"/>
  <c r="X879" i="23"/>
  <c r="V879" i="23"/>
  <c r="G879" i="23"/>
  <c r="W879" i="23" s="1"/>
  <c r="X878" i="23"/>
  <c r="V878" i="23"/>
  <c r="G878" i="23"/>
  <c r="W878" i="23" s="1"/>
  <c r="X877" i="23"/>
  <c r="V877" i="23"/>
  <c r="G877" i="23"/>
  <c r="W877" i="23" s="1"/>
  <c r="X876" i="23"/>
  <c r="V876" i="23"/>
  <c r="G876" i="23"/>
  <c r="W876" i="23" s="1"/>
  <c r="X875" i="23"/>
  <c r="V875" i="23"/>
  <c r="G875" i="23"/>
  <c r="W875" i="23" s="1"/>
  <c r="X874" i="23"/>
  <c r="V874" i="23"/>
  <c r="G874" i="23"/>
  <c r="W874" i="23" s="1"/>
  <c r="X873" i="23"/>
  <c r="V873" i="23"/>
  <c r="G873" i="23"/>
  <c r="W873" i="23" s="1"/>
  <c r="X872" i="23"/>
  <c r="V872" i="23"/>
  <c r="G872" i="23"/>
  <c r="W872" i="23" s="1"/>
  <c r="X871" i="23"/>
  <c r="V871" i="23"/>
  <c r="G871" i="23"/>
  <c r="W871" i="23" s="1"/>
  <c r="X870" i="23"/>
  <c r="V870" i="23"/>
  <c r="G870" i="23"/>
  <c r="W870" i="23" s="1"/>
  <c r="X869" i="23"/>
  <c r="V869" i="23"/>
  <c r="G869" i="23"/>
  <c r="W869" i="23" s="1"/>
  <c r="X868" i="23"/>
  <c r="V868" i="23"/>
  <c r="G868" i="23"/>
  <c r="W868" i="23" s="1"/>
  <c r="X867" i="23"/>
  <c r="V867" i="23"/>
  <c r="G867" i="23"/>
  <c r="W867" i="23" s="1"/>
  <c r="X866" i="23"/>
  <c r="V866" i="23"/>
  <c r="G866" i="23"/>
  <c r="W866" i="23" s="1"/>
  <c r="X865" i="23"/>
  <c r="V865" i="23"/>
  <c r="G865" i="23"/>
  <c r="W865" i="23" s="1"/>
  <c r="X864" i="23"/>
  <c r="V864" i="23"/>
  <c r="G864" i="23"/>
  <c r="W864" i="23" s="1"/>
  <c r="X863" i="23"/>
  <c r="V863" i="23"/>
  <c r="G863" i="23"/>
  <c r="W863" i="23" s="1"/>
  <c r="X862" i="23"/>
  <c r="V862" i="23"/>
  <c r="G862" i="23"/>
  <c r="W862" i="23" s="1"/>
  <c r="X861" i="23"/>
  <c r="V861" i="23"/>
  <c r="G861" i="23"/>
  <c r="W861" i="23" s="1"/>
  <c r="X860" i="23"/>
  <c r="V860" i="23"/>
  <c r="G860" i="23"/>
  <c r="W860" i="23" s="1"/>
  <c r="X859" i="23"/>
  <c r="V859" i="23"/>
  <c r="G859" i="23"/>
  <c r="W859" i="23" s="1"/>
  <c r="X858" i="23"/>
  <c r="V858" i="23"/>
  <c r="G858" i="23"/>
  <c r="W858" i="23" s="1"/>
  <c r="X857" i="23"/>
  <c r="V857" i="23"/>
  <c r="G857" i="23"/>
  <c r="W857" i="23" s="1"/>
  <c r="X856" i="23"/>
  <c r="V856" i="23"/>
  <c r="G856" i="23"/>
  <c r="W856" i="23" s="1"/>
  <c r="X855" i="23"/>
  <c r="V855" i="23"/>
  <c r="G855" i="23"/>
  <c r="W855" i="23" s="1"/>
  <c r="X854" i="23"/>
  <c r="V854" i="23"/>
  <c r="G854" i="23"/>
  <c r="W854" i="23" s="1"/>
  <c r="X853" i="23"/>
  <c r="V853" i="23"/>
  <c r="G853" i="23"/>
  <c r="W853" i="23" s="1"/>
  <c r="X852" i="23"/>
  <c r="V852" i="23"/>
  <c r="G852" i="23"/>
  <c r="W852" i="23" s="1"/>
  <c r="X851" i="23"/>
  <c r="V851" i="23"/>
  <c r="G851" i="23"/>
  <c r="W851" i="23" s="1"/>
  <c r="X850" i="23"/>
  <c r="V850" i="23"/>
  <c r="G850" i="23"/>
  <c r="W850" i="23" s="1"/>
  <c r="X849" i="23"/>
  <c r="V849" i="23"/>
  <c r="G849" i="23"/>
  <c r="W849" i="23" s="1"/>
  <c r="X848" i="23"/>
  <c r="V848" i="23"/>
  <c r="G848" i="23"/>
  <c r="W848" i="23" s="1"/>
  <c r="X847" i="23"/>
  <c r="V847" i="23"/>
  <c r="G847" i="23"/>
  <c r="W847" i="23" s="1"/>
  <c r="X846" i="23"/>
  <c r="V846" i="23"/>
  <c r="G846" i="23"/>
  <c r="W846" i="23" s="1"/>
  <c r="X845" i="23"/>
  <c r="V845" i="23"/>
  <c r="G845" i="23"/>
  <c r="W845" i="23" s="1"/>
  <c r="X844" i="23"/>
  <c r="V844" i="23"/>
  <c r="G844" i="23"/>
  <c r="W844" i="23" s="1"/>
  <c r="X843" i="23"/>
  <c r="V843" i="23"/>
  <c r="G843" i="23"/>
  <c r="W843" i="23" s="1"/>
  <c r="X842" i="23"/>
  <c r="V842" i="23"/>
  <c r="G842" i="23"/>
  <c r="W842" i="23" s="1"/>
  <c r="X841" i="23"/>
  <c r="V841" i="23"/>
  <c r="G841" i="23"/>
  <c r="W841" i="23" s="1"/>
  <c r="X840" i="23"/>
  <c r="V840" i="23"/>
  <c r="G840" i="23"/>
  <c r="W840" i="23" s="1"/>
  <c r="X839" i="23"/>
  <c r="V839" i="23"/>
  <c r="G839" i="23"/>
  <c r="W839" i="23" s="1"/>
  <c r="X838" i="23"/>
  <c r="V838" i="23"/>
  <c r="G838" i="23"/>
  <c r="W838" i="23" s="1"/>
  <c r="X837" i="23"/>
  <c r="V837" i="23"/>
  <c r="G837" i="23"/>
  <c r="W837" i="23" s="1"/>
  <c r="X836" i="23"/>
  <c r="V836" i="23"/>
  <c r="G836" i="23"/>
  <c r="W836" i="23" s="1"/>
  <c r="X835" i="23"/>
  <c r="V835" i="23"/>
  <c r="G835" i="23"/>
  <c r="W835" i="23" s="1"/>
  <c r="X834" i="23"/>
  <c r="V834" i="23"/>
  <c r="G834" i="23"/>
  <c r="W834" i="23" s="1"/>
  <c r="X833" i="23"/>
  <c r="V833" i="23"/>
  <c r="G833" i="23"/>
  <c r="W833" i="23" s="1"/>
  <c r="X832" i="23"/>
  <c r="V832" i="23"/>
  <c r="G832" i="23"/>
  <c r="W832" i="23" s="1"/>
  <c r="X831" i="23"/>
  <c r="V831" i="23"/>
  <c r="G831" i="23"/>
  <c r="W831" i="23" s="1"/>
  <c r="X830" i="23"/>
  <c r="V830" i="23"/>
  <c r="G830" i="23"/>
  <c r="W830" i="23" s="1"/>
  <c r="X829" i="23"/>
  <c r="V829" i="23"/>
  <c r="G829" i="23"/>
  <c r="W829" i="23" s="1"/>
  <c r="X828" i="23"/>
  <c r="V828" i="23"/>
  <c r="G828" i="23"/>
  <c r="W828" i="23" s="1"/>
  <c r="X827" i="23"/>
  <c r="V827" i="23"/>
  <c r="G827" i="23"/>
  <c r="W827" i="23" s="1"/>
  <c r="X826" i="23"/>
  <c r="V826" i="23"/>
  <c r="G826" i="23"/>
  <c r="W826" i="23" s="1"/>
  <c r="X825" i="23"/>
  <c r="V825" i="23"/>
  <c r="G825" i="23"/>
  <c r="W825" i="23" s="1"/>
  <c r="X824" i="23"/>
  <c r="V824" i="23"/>
  <c r="G824" i="23"/>
  <c r="W824" i="23" s="1"/>
  <c r="X823" i="23"/>
  <c r="V823" i="23"/>
  <c r="G823" i="23"/>
  <c r="W823" i="23" s="1"/>
  <c r="X822" i="23"/>
  <c r="V822" i="23"/>
  <c r="G822" i="23"/>
  <c r="W822" i="23" s="1"/>
  <c r="X821" i="23"/>
  <c r="V821" i="23"/>
  <c r="G821" i="23"/>
  <c r="W821" i="23" s="1"/>
  <c r="X820" i="23"/>
  <c r="V820" i="23"/>
  <c r="G820" i="23"/>
  <c r="W820" i="23" s="1"/>
  <c r="X819" i="23"/>
  <c r="V819" i="23"/>
  <c r="G819" i="23"/>
  <c r="W819" i="23" s="1"/>
  <c r="X818" i="23"/>
  <c r="W818" i="23"/>
  <c r="V818" i="23"/>
  <c r="G818" i="23"/>
  <c r="X817" i="23"/>
  <c r="V817" i="23"/>
  <c r="G817" i="23"/>
  <c r="W817" i="23" s="1"/>
  <c r="X816" i="23"/>
  <c r="V816" i="23"/>
  <c r="G816" i="23"/>
  <c r="W816" i="23" s="1"/>
  <c r="X815" i="23"/>
  <c r="V815" i="23"/>
  <c r="G815" i="23"/>
  <c r="W815" i="23" s="1"/>
  <c r="X814" i="23"/>
  <c r="V814" i="23"/>
  <c r="G814" i="23"/>
  <c r="W814" i="23" s="1"/>
  <c r="X813" i="23"/>
  <c r="V813" i="23"/>
  <c r="G813" i="23"/>
  <c r="W813" i="23" s="1"/>
  <c r="X812" i="23"/>
  <c r="V812" i="23"/>
  <c r="G812" i="23"/>
  <c r="W812" i="23" s="1"/>
  <c r="X811" i="23"/>
  <c r="V811" i="23"/>
  <c r="G811" i="23"/>
  <c r="W811" i="23" s="1"/>
  <c r="X810" i="23"/>
  <c r="V810" i="23"/>
  <c r="G810" i="23"/>
  <c r="W810" i="23" s="1"/>
  <c r="X809" i="23"/>
  <c r="V809" i="23"/>
  <c r="G809" i="23"/>
  <c r="W809" i="23" s="1"/>
  <c r="X808" i="23"/>
  <c r="V808" i="23"/>
  <c r="G808" i="23"/>
  <c r="W808" i="23" s="1"/>
  <c r="X807" i="23"/>
  <c r="V807" i="23"/>
  <c r="G807" i="23"/>
  <c r="W807" i="23" s="1"/>
  <c r="X806" i="23"/>
  <c r="V806" i="23"/>
  <c r="G806" i="23"/>
  <c r="W806" i="23" s="1"/>
  <c r="X805" i="23"/>
  <c r="V805" i="23"/>
  <c r="G805" i="23"/>
  <c r="W805" i="23" s="1"/>
  <c r="X804" i="23"/>
  <c r="V804" i="23"/>
  <c r="G804" i="23"/>
  <c r="W804" i="23" s="1"/>
  <c r="X803" i="23"/>
  <c r="V803" i="23"/>
  <c r="G803" i="23"/>
  <c r="W803" i="23" s="1"/>
  <c r="X802" i="23"/>
  <c r="V802" i="23"/>
  <c r="G802" i="23"/>
  <c r="W802" i="23" s="1"/>
  <c r="X801" i="23"/>
  <c r="V801" i="23"/>
  <c r="G801" i="23"/>
  <c r="W801" i="23" s="1"/>
  <c r="X800" i="23"/>
  <c r="V800" i="23"/>
  <c r="G800" i="23"/>
  <c r="W800" i="23" s="1"/>
  <c r="X799" i="23"/>
  <c r="V799" i="23"/>
  <c r="G799" i="23"/>
  <c r="W799" i="23" s="1"/>
  <c r="X798" i="23"/>
  <c r="V798" i="23"/>
  <c r="G798" i="23"/>
  <c r="W798" i="23" s="1"/>
  <c r="X797" i="23"/>
  <c r="V797" i="23"/>
  <c r="G797" i="23"/>
  <c r="W797" i="23" s="1"/>
  <c r="X796" i="23"/>
  <c r="V796" i="23"/>
  <c r="G796" i="23"/>
  <c r="W796" i="23" s="1"/>
  <c r="X795" i="23"/>
  <c r="V795" i="23"/>
  <c r="G795" i="23"/>
  <c r="W795" i="23" s="1"/>
  <c r="X794" i="23"/>
  <c r="V794" i="23"/>
  <c r="G794" i="23"/>
  <c r="W794" i="23" s="1"/>
  <c r="X793" i="23"/>
  <c r="V793" i="23"/>
  <c r="G793" i="23"/>
  <c r="W793" i="23" s="1"/>
  <c r="X792" i="23"/>
  <c r="V792" i="23"/>
  <c r="G792" i="23"/>
  <c r="W792" i="23" s="1"/>
  <c r="X791" i="23"/>
  <c r="V791" i="23"/>
  <c r="G791" i="23"/>
  <c r="W791" i="23" s="1"/>
  <c r="X790" i="23"/>
  <c r="V790" i="23"/>
  <c r="G790" i="23"/>
  <c r="W790" i="23" s="1"/>
  <c r="X789" i="23"/>
  <c r="V789" i="23"/>
  <c r="G789" i="23"/>
  <c r="W789" i="23" s="1"/>
  <c r="X788" i="23"/>
  <c r="V788" i="23"/>
  <c r="G788" i="23"/>
  <c r="W788" i="23" s="1"/>
  <c r="X787" i="23"/>
  <c r="V787" i="23"/>
  <c r="G787" i="23"/>
  <c r="W787" i="23" s="1"/>
  <c r="X786" i="23"/>
  <c r="V786" i="23"/>
  <c r="G786" i="23"/>
  <c r="W786" i="23" s="1"/>
  <c r="X785" i="23"/>
  <c r="V785" i="23"/>
  <c r="G785" i="23"/>
  <c r="W785" i="23" s="1"/>
  <c r="X784" i="23"/>
  <c r="V784" i="23"/>
  <c r="G784" i="23"/>
  <c r="W784" i="23" s="1"/>
  <c r="X783" i="23"/>
  <c r="V783" i="23"/>
  <c r="G783" i="23"/>
  <c r="W783" i="23" s="1"/>
  <c r="X782" i="23"/>
  <c r="V782" i="23"/>
  <c r="G782" i="23"/>
  <c r="W782" i="23" s="1"/>
  <c r="X781" i="23"/>
  <c r="V781" i="23"/>
  <c r="G781" i="23"/>
  <c r="W781" i="23" s="1"/>
  <c r="X780" i="23"/>
  <c r="V780" i="23"/>
  <c r="G780" i="23"/>
  <c r="W780" i="23" s="1"/>
  <c r="X779" i="23"/>
  <c r="V779" i="23"/>
  <c r="G779" i="23"/>
  <c r="W779" i="23" s="1"/>
  <c r="X778" i="23"/>
  <c r="V778" i="23"/>
  <c r="G778" i="23"/>
  <c r="W778" i="23" s="1"/>
  <c r="X777" i="23"/>
  <c r="V777" i="23"/>
  <c r="G777" i="23"/>
  <c r="W777" i="23" s="1"/>
  <c r="X776" i="23"/>
  <c r="V776" i="23"/>
  <c r="G776" i="23"/>
  <c r="W776" i="23" s="1"/>
  <c r="X775" i="23"/>
  <c r="V775" i="23"/>
  <c r="G775" i="23"/>
  <c r="W775" i="23" s="1"/>
  <c r="X774" i="23"/>
  <c r="V774" i="23"/>
  <c r="G774" i="23"/>
  <c r="W774" i="23" s="1"/>
  <c r="X773" i="23"/>
  <c r="V773" i="23"/>
  <c r="G773" i="23"/>
  <c r="W773" i="23" s="1"/>
  <c r="X772" i="23"/>
  <c r="V772" i="23"/>
  <c r="G772" i="23"/>
  <c r="W772" i="23" s="1"/>
  <c r="X771" i="23"/>
  <c r="V771" i="23"/>
  <c r="G771" i="23"/>
  <c r="W771" i="23" s="1"/>
  <c r="X770" i="23"/>
  <c r="V770" i="23"/>
  <c r="G770" i="23"/>
  <c r="W770" i="23" s="1"/>
  <c r="X769" i="23"/>
  <c r="V769" i="23"/>
  <c r="G769" i="23"/>
  <c r="W769" i="23" s="1"/>
  <c r="X768" i="23"/>
  <c r="V768" i="23"/>
  <c r="G768" i="23"/>
  <c r="W768" i="23" s="1"/>
  <c r="X767" i="23"/>
  <c r="V767" i="23"/>
  <c r="G767" i="23"/>
  <c r="W767" i="23" s="1"/>
  <c r="X766" i="23"/>
  <c r="V766" i="23"/>
  <c r="G766" i="23"/>
  <c r="W766" i="23" s="1"/>
  <c r="X765" i="23"/>
  <c r="V765" i="23"/>
  <c r="G765" i="23"/>
  <c r="W765" i="23" s="1"/>
  <c r="X764" i="23"/>
  <c r="V764" i="23"/>
  <c r="G764" i="23"/>
  <c r="W764" i="23" s="1"/>
  <c r="X763" i="23"/>
  <c r="V763" i="23"/>
  <c r="G763" i="23"/>
  <c r="W763" i="23" s="1"/>
  <c r="X762" i="23"/>
  <c r="V762" i="23"/>
  <c r="G762" i="23"/>
  <c r="W762" i="23" s="1"/>
  <c r="X761" i="23"/>
  <c r="V761" i="23"/>
  <c r="G761" i="23"/>
  <c r="W761" i="23" s="1"/>
  <c r="X760" i="23"/>
  <c r="W760" i="23"/>
  <c r="V760" i="23"/>
  <c r="G760" i="23"/>
  <c r="X759" i="23"/>
  <c r="V759" i="23"/>
  <c r="G759" i="23"/>
  <c r="W759" i="23" s="1"/>
  <c r="X758" i="23"/>
  <c r="V758" i="23"/>
  <c r="G758" i="23"/>
  <c r="W758" i="23" s="1"/>
  <c r="X757" i="23"/>
  <c r="V757" i="23"/>
  <c r="G757" i="23"/>
  <c r="W757" i="23" s="1"/>
  <c r="X756" i="23"/>
  <c r="V756" i="23"/>
  <c r="G756" i="23"/>
  <c r="W756" i="23" s="1"/>
  <c r="X755" i="23"/>
  <c r="V755" i="23"/>
  <c r="G755" i="23"/>
  <c r="W755" i="23" s="1"/>
  <c r="X754" i="23"/>
  <c r="V754" i="23"/>
  <c r="G754" i="23"/>
  <c r="W754" i="23" s="1"/>
  <c r="X753" i="23"/>
  <c r="V753" i="23"/>
  <c r="G753" i="23"/>
  <c r="W753" i="23" s="1"/>
  <c r="X752" i="23"/>
  <c r="V752" i="23"/>
  <c r="G752" i="23"/>
  <c r="W752" i="23" s="1"/>
  <c r="X751" i="23"/>
  <c r="V751" i="23"/>
  <c r="G751" i="23"/>
  <c r="W751" i="23" s="1"/>
  <c r="X750" i="23"/>
  <c r="V750" i="23"/>
  <c r="G750" i="23"/>
  <c r="W750" i="23" s="1"/>
  <c r="X749" i="23"/>
  <c r="V749" i="23"/>
  <c r="G749" i="23"/>
  <c r="W749" i="23" s="1"/>
  <c r="X748" i="23"/>
  <c r="V748" i="23"/>
  <c r="G748" i="23"/>
  <c r="W748" i="23" s="1"/>
  <c r="X747" i="23"/>
  <c r="V747" i="23"/>
  <c r="G747" i="23"/>
  <c r="W747" i="23" s="1"/>
  <c r="X746" i="23"/>
  <c r="V746" i="23"/>
  <c r="G746" i="23"/>
  <c r="W746" i="23" s="1"/>
  <c r="X745" i="23"/>
  <c r="V745" i="23"/>
  <c r="G745" i="23"/>
  <c r="W745" i="23" s="1"/>
  <c r="X744" i="23"/>
  <c r="V744" i="23"/>
  <c r="G744" i="23"/>
  <c r="W744" i="23" s="1"/>
  <c r="X743" i="23"/>
  <c r="V743" i="23"/>
  <c r="G743" i="23"/>
  <c r="W743" i="23" s="1"/>
  <c r="X742" i="23"/>
  <c r="V742" i="23"/>
  <c r="G742" i="23"/>
  <c r="W742" i="23" s="1"/>
  <c r="X741" i="23"/>
  <c r="V741" i="23"/>
  <c r="G741" i="23"/>
  <c r="W741" i="23" s="1"/>
  <c r="X740" i="23"/>
  <c r="V740" i="23"/>
  <c r="G740" i="23"/>
  <c r="W740" i="23" s="1"/>
  <c r="X739" i="23"/>
  <c r="V739" i="23"/>
  <c r="G739" i="23"/>
  <c r="W739" i="23" s="1"/>
  <c r="X738" i="23"/>
  <c r="V738" i="23"/>
  <c r="G738" i="23"/>
  <c r="W738" i="23" s="1"/>
  <c r="X737" i="23"/>
  <c r="V737" i="23"/>
  <c r="G737" i="23"/>
  <c r="W737" i="23" s="1"/>
  <c r="X736" i="23"/>
  <c r="V736" i="23"/>
  <c r="G736" i="23"/>
  <c r="W736" i="23" s="1"/>
  <c r="X735" i="23"/>
  <c r="V735" i="23"/>
  <c r="G735" i="23"/>
  <c r="W735" i="23" s="1"/>
  <c r="X734" i="23"/>
  <c r="V734" i="23"/>
  <c r="G734" i="23"/>
  <c r="W734" i="23" s="1"/>
  <c r="X733" i="23"/>
  <c r="V733" i="23"/>
  <c r="G733" i="23"/>
  <c r="W733" i="23" s="1"/>
  <c r="X732" i="23"/>
  <c r="V732" i="23"/>
  <c r="G732" i="23"/>
  <c r="W732" i="23" s="1"/>
  <c r="X731" i="23"/>
  <c r="V731" i="23"/>
  <c r="G731" i="23"/>
  <c r="W731" i="23" s="1"/>
  <c r="X730" i="23"/>
  <c r="V730" i="23"/>
  <c r="G730" i="23"/>
  <c r="W730" i="23" s="1"/>
  <c r="X729" i="23"/>
  <c r="V729" i="23"/>
  <c r="G729" i="23"/>
  <c r="W729" i="23" s="1"/>
  <c r="X728" i="23"/>
  <c r="V728" i="23"/>
  <c r="G728" i="23"/>
  <c r="W728" i="23" s="1"/>
  <c r="X727" i="23"/>
  <c r="V727" i="23"/>
  <c r="G727" i="23"/>
  <c r="W727" i="23" s="1"/>
  <c r="X726" i="23"/>
  <c r="V726" i="23"/>
  <c r="G726" i="23"/>
  <c r="W726" i="23" s="1"/>
  <c r="X725" i="23"/>
  <c r="V725" i="23"/>
  <c r="G725" i="23"/>
  <c r="W725" i="23" s="1"/>
  <c r="X724" i="23"/>
  <c r="V724" i="23"/>
  <c r="G724" i="23"/>
  <c r="W724" i="23" s="1"/>
  <c r="X723" i="23"/>
  <c r="W723" i="23"/>
  <c r="V723" i="23"/>
  <c r="G723" i="23"/>
  <c r="X722" i="23"/>
  <c r="V722" i="23"/>
  <c r="G722" i="23"/>
  <c r="W722" i="23" s="1"/>
  <c r="X721" i="23"/>
  <c r="V721" i="23"/>
  <c r="G721" i="23"/>
  <c r="W721" i="23" s="1"/>
  <c r="X720" i="23"/>
  <c r="V720" i="23"/>
  <c r="G720" i="23"/>
  <c r="W720" i="23" s="1"/>
  <c r="X719" i="23"/>
  <c r="V719" i="23"/>
  <c r="G719" i="23"/>
  <c r="W719" i="23" s="1"/>
  <c r="X718" i="23"/>
  <c r="V718" i="23"/>
  <c r="G718" i="23"/>
  <c r="W718" i="23" s="1"/>
  <c r="X717" i="23"/>
  <c r="V717" i="23"/>
  <c r="G717" i="23"/>
  <c r="W717" i="23" s="1"/>
  <c r="X716" i="23"/>
  <c r="V716" i="23"/>
  <c r="G716" i="23"/>
  <c r="W716" i="23" s="1"/>
  <c r="X715" i="23"/>
  <c r="V715" i="23"/>
  <c r="G715" i="23"/>
  <c r="W715" i="23" s="1"/>
  <c r="X714" i="23"/>
  <c r="V714" i="23"/>
  <c r="G714" i="23"/>
  <c r="W714" i="23" s="1"/>
  <c r="X713" i="23"/>
  <c r="V713" i="23"/>
  <c r="G713" i="23"/>
  <c r="W713" i="23" s="1"/>
  <c r="X712" i="23"/>
  <c r="V712" i="23"/>
  <c r="G712" i="23"/>
  <c r="W712" i="23" s="1"/>
  <c r="X711" i="23"/>
  <c r="V711" i="23"/>
  <c r="G711" i="23"/>
  <c r="W711" i="23" s="1"/>
  <c r="X710" i="23"/>
  <c r="V710" i="23"/>
  <c r="G710" i="23"/>
  <c r="W710" i="23" s="1"/>
  <c r="X709" i="23"/>
  <c r="V709" i="23"/>
  <c r="G709" i="23"/>
  <c r="W709" i="23" s="1"/>
  <c r="X708" i="23"/>
  <c r="V708" i="23"/>
  <c r="G708" i="23"/>
  <c r="W708" i="23" s="1"/>
  <c r="X707" i="23"/>
  <c r="V707" i="23"/>
  <c r="G707" i="23"/>
  <c r="W707" i="23" s="1"/>
  <c r="X706" i="23"/>
  <c r="V706" i="23"/>
  <c r="G706" i="23"/>
  <c r="W706" i="23" s="1"/>
  <c r="X705" i="23"/>
  <c r="V705" i="23"/>
  <c r="G705" i="23"/>
  <c r="W705" i="23" s="1"/>
  <c r="X704" i="23"/>
  <c r="V704" i="23"/>
  <c r="G704" i="23"/>
  <c r="W704" i="23" s="1"/>
  <c r="X703" i="23"/>
  <c r="V703" i="23"/>
  <c r="G703" i="23"/>
  <c r="W703" i="23" s="1"/>
  <c r="X702" i="23"/>
  <c r="V702" i="23"/>
  <c r="G702" i="23"/>
  <c r="W702" i="23" s="1"/>
  <c r="X701" i="23"/>
  <c r="V701" i="23"/>
  <c r="G701" i="23"/>
  <c r="W701" i="23" s="1"/>
  <c r="X700" i="23"/>
  <c r="V700" i="23"/>
  <c r="G700" i="23"/>
  <c r="W700" i="23" s="1"/>
  <c r="X699" i="23"/>
  <c r="V699" i="23"/>
  <c r="G699" i="23"/>
  <c r="W699" i="23" s="1"/>
  <c r="X698" i="23"/>
  <c r="V698" i="23"/>
  <c r="G698" i="23"/>
  <c r="W698" i="23" s="1"/>
  <c r="X697" i="23"/>
  <c r="V697" i="23"/>
  <c r="G697" i="23"/>
  <c r="W697" i="23" s="1"/>
  <c r="X696" i="23"/>
  <c r="V696" i="23"/>
  <c r="G696" i="23"/>
  <c r="W696" i="23" s="1"/>
  <c r="X695" i="23"/>
  <c r="V695" i="23"/>
  <c r="G695" i="23"/>
  <c r="W695" i="23" s="1"/>
  <c r="X694" i="23"/>
  <c r="V694" i="23"/>
  <c r="G694" i="23"/>
  <c r="W694" i="23" s="1"/>
  <c r="X693" i="23"/>
  <c r="V693" i="23"/>
  <c r="G693" i="23"/>
  <c r="W693" i="23" s="1"/>
  <c r="X692" i="23"/>
  <c r="V692" i="23"/>
  <c r="G692" i="23"/>
  <c r="W692" i="23" s="1"/>
  <c r="X691" i="23"/>
  <c r="V691" i="23"/>
  <c r="G691" i="23"/>
  <c r="W691" i="23" s="1"/>
  <c r="X690" i="23"/>
  <c r="V690" i="23"/>
  <c r="G690" i="23"/>
  <c r="W690" i="23" s="1"/>
  <c r="X689" i="23"/>
  <c r="V689" i="23"/>
  <c r="G689" i="23"/>
  <c r="W689" i="23" s="1"/>
  <c r="X688" i="23"/>
  <c r="V688" i="23"/>
  <c r="G688" i="23"/>
  <c r="W688" i="23" s="1"/>
  <c r="X687" i="23"/>
  <c r="V687" i="23"/>
  <c r="G687" i="23"/>
  <c r="W687" i="23" s="1"/>
  <c r="X686" i="23"/>
  <c r="V686" i="23"/>
  <c r="G686" i="23"/>
  <c r="W686" i="23" s="1"/>
  <c r="X685" i="23"/>
  <c r="V685" i="23"/>
  <c r="G685" i="23"/>
  <c r="W685" i="23" s="1"/>
  <c r="X684" i="23"/>
  <c r="V684" i="23"/>
  <c r="G684" i="23"/>
  <c r="W684" i="23" s="1"/>
  <c r="X683" i="23"/>
  <c r="V683" i="23"/>
  <c r="G683" i="23"/>
  <c r="W683" i="23" s="1"/>
  <c r="X682" i="23"/>
  <c r="V682" i="23"/>
  <c r="G682" i="23"/>
  <c r="W682" i="23" s="1"/>
  <c r="X681" i="23"/>
  <c r="V681" i="23"/>
  <c r="G681" i="23"/>
  <c r="W681" i="23" s="1"/>
  <c r="X680" i="23"/>
  <c r="V680" i="23"/>
  <c r="G680" i="23"/>
  <c r="W680" i="23" s="1"/>
  <c r="X679" i="23"/>
  <c r="V679" i="23"/>
  <c r="G679" i="23"/>
  <c r="W679" i="23" s="1"/>
  <c r="X678" i="23"/>
  <c r="V678" i="23"/>
  <c r="G678" i="23"/>
  <c r="W678" i="23" s="1"/>
  <c r="X677" i="23"/>
  <c r="V677" i="23"/>
  <c r="G677" i="23"/>
  <c r="W677" i="23" s="1"/>
  <c r="X676" i="23"/>
  <c r="V676" i="23"/>
  <c r="G676" i="23"/>
  <c r="W676" i="23" s="1"/>
  <c r="X675" i="23"/>
  <c r="V675" i="23"/>
  <c r="G675" i="23"/>
  <c r="W675" i="23" s="1"/>
  <c r="X674" i="23"/>
  <c r="V674" i="23"/>
  <c r="G674" i="23"/>
  <c r="W674" i="23" s="1"/>
  <c r="X673" i="23"/>
  <c r="V673" i="23"/>
  <c r="G673" i="23"/>
  <c r="W673" i="23" s="1"/>
  <c r="X672" i="23"/>
  <c r="V672" i="23"/>
  <c r="G672" i="23"/>
  <c r="W672" i="23" s="1"/>
  <c r="X671" i="23"/>
  <c r="V671" i="23"/>
  <c r="G671" i="23"/>
  <c r="W671" i="23" s="1"/>
  <c r="X670" i="23"/>
  <c r="V670" i="23"/>
  <c r="G670" i="23"/>
  <c r="W670" i="23" s="1"/>
  <c r="X669" i="23"/>
  <c r="V669" i="23"/>
  <c r="G669" i="23"/>
  <c r="W669" i="23" s="1"/>
  <c r="X668" i="23"/>
  <c r="V668" i="23"/>
  <c r="G668" i="23"/>
  <c r="W668" i="23" s="1"/>
  <c r="X667" i="23"/>
  <c r="V667" i="23"/>
  <c r="G667" i="23"/>
  <c r="W667" i="23" s="1"/>
  <c r="X666" i="23"/>
  <c r="V666" i="23"/>
  <c r="G666" i="23"/>
  <c r="W666" i="23" s="1"/>
  <c r="X665" i="23"/>
  <c r="V665" i="23"/>
  <c r="G665" i="23"/>
  <c r="W665" i="23" s="1"/>
  <c r="X664" i="23"/>
  <c r="V664" i="23"/>
  <c r="G664" i="23"/>
  <c r="W664" i="23" s="1"/>
  <c r="X663" i="23"/>
  <c r="V663" i="23"/>
  <c r="G663" i="23"/>
  <c r="W663" i="23" s="1"/>
  <c r="X662" i="23"/>
  <c r="V662" i="23"/>
  <c r="G662" i="23"/>
  <c r="W662" i="23" s="1"/>
  <c r="X661" i="23"/>
  <c r="V661" i="23"/>
  <c r="G661" i="23"/>
  <c r="W661" i="23" s="1"/>
  <c r="X660" i="23"/>
  <c r="V660" i="23"/>
  <c r="G660" i="23"/>
  <c r="W660" i="23" s="1"/>
  <c r="X659" i="23"/>
  <c r="V659" i="23"/>
  <c r="G659" i="23"/>
  <c r="W659" i="23" s="1"/>
  <c r="X658" i="23"/>
  <c r="V658" i="23"/>
  <c r="G658" i="23"/>
  <c r="W658" i="23" s="1"/>
  <c r="X657" i="23"/>
  <c r="V657" i="23"/>
  <c r="G657" i="23"/>
  <c r="W657" i="23" s="1"/>
  <c r="X656" i="23"/>
  <c r="V656" i="23"/>
  <c r="G656" i="23"/>
  <c r="W656" i="23" s="1"/>
  <c r="X655" i="23"/>
  <c r="V655" i="23"/>
  <c r="G655" i="23"/>
  <c r="W655" i="23" s="1"/>
  <c r="X654" i="23"/>
  <c r="V654" i="23"/>
  <c r="G654" i="23"/>
  <c r="W654" i="23" s="1"/>
  <c r="X653" i="23"/>
  <c r="V653" i="23"/>
  <c r="G653" i="23"/>
  <c r="W653" i="23" s="1"/>
  <c r="X652" i="23"/>
  <c r="V652" i="23"/>
  <c r="G652" i="23"/>
  <c r="W652" i="23" s="1"/>
  <c r="X651" i="23"/>
  <c r="V651" i="23"/>
  <c r="G651" i="23"/>
  <c r="W651" i="23" s="1"/>
  <c r="X650" i="23"/>
  <c r="V650" i="23"/>
  <c r="G650" i="23"/>
  <c r="W650" i="23" s="1"/>
  <c r="X649" i="23"/>
  <c r="V649" i="23"/>
  <c r="G649" i="23"/>
  <c r="W649" i="23" s="1"/>
  <c r="X648" i="23"/>
  <c r="V648" i="23"/>
  <c r="G648" i="23"/>
  <c r="W648" i="23" s="1"/>
  <c r="X647" i="23"/>
  <c r="V647" i="23"/>
  <c r="G647" i="23"/>
  <c r="W647" i="23" s="1"/>
  <c r="X646" i="23"/>
  <c r="V646" i="23"/>
  <c r="G646" i="23"/>
  <c r="W646" i="23" s="1"/>
  <c r="X645" i="23"/>
  <c r="V645" i="23"/>
  <c r="G645" i="23"/>
  <c r="W645" i="23" s="1"/>
  <c r="X644" i="23"/>
  <c r="V644" i="23"/>
  <c r="G644" i="23"/>
  <c r="W644" i="23" s="1"/>
  <c r="X643" i="23"/>
  <c r="V643" i="23"/>
  <c r="G643" i="23"/>
  <c r="W643" i="23" s="1"/>
  <c r="X642" i="23"/>
  <c r="V642" i="23"/>
  <c r="G642" i="23"/>
  <c r="W642" i="23" s="1"/>
  <c r="X641" i="23"/>
  <c r="V641" i="23"/>
  <c r="G641" i="23"/>
  <c r="W641" i="23" s="1"/>
  <c r="X640" i="23"/>
  <c r="V640" i="23"/>
  <c r="G640" i="23"/>
  <c r="W640" i="23" s="1"/>
  <c r="X639" i="23"/>
  <c r="V639" i="23"/>
  <c r="G639" i="23"/>
  <c r="W639" i="23" s="1"/>
  <c r="X638" i="23"/>
  <c r="V638" i="23"/>
  <c r="G638" i="23"/>
  <c r="W638" i="23" s="1"/>
  <c r="X637" i="23"/>
  <c r="V637" i="23"/>
  <c r="G637" i="23"/>
  <c r="W637" i="23" s="1"/>
  <c r="X636" i="23"/>
  <c r="V636" i="23"/>
  <c r="G636" i="23"/>
  <c r="W636" i="23" s="1"/>
  <c r="X635" i="23"/>
  <c r="V635" i="23"/>
  <c r="G635" i="23"/>
  <c r="W635" i="23" s="1"/>
  <c r="X634" i="23"/>
  <c r="V634" i="23"/>
  <c r="G634" i="23"/>
  <c r="W634" i="23" s="1"/>
  <c r="X633" i="23"/>
  <c r="V633" i="23"/>
  <c r="G633" i="23"/>
  <c r="W633" i="23" s="1"/>
  <c r="X632" i="23"/>
  <c r="V632" i="23"/>
  <c r="G632" i="23"/>
  <c r="W632" i="23" s="1"/>
  <c r="X631" i="23"/>
  <c r="V631" i="23"/>
  <c r="G631" i="23"/>
  <c r="W631" i="23" s="1"/>
  <c r="X630" i="23"/>
  <c r="V630" i="23"/>
  <c r="G630" i="23"/>
  <c r="W630" i="23" s="1"/>
  <c r="X629" i="23"/>
  <c r="V629" i="23"/>
  <c r="G629" i="23"/>
  <c r="W629" i="23" s="1"/>
  <c r="X628" i="23"/>
  <c r="V628" i="23"/>
  <c r="G628" i="23"/>
  <c r="W628" i="23" s="1"/>
  <c r="X627" i="23"/>
  <c r="V627" i="23"/>
  <c r="G627" i="23"/>
  <c r="W627" i="23" s="1"/>
  <c r="X626" i="23"/>
  <c r="V626" i="23"/>
  <c r="G626" i="23"/>
  <c r="W626" i="23" s="1"/>
  <c r="X625" i="23"/>
  <c r="W625" i="23"/>
  <c r="V625" i="23"/>
  <c r="G625" i="23"/>
  <c r="X624" i="23"/>
  <c r="V624" i="23"/>
  <c r="G624" i="23"/>
  <c r="W624" i="23" s="1"/>
  <c r="X623" i="23"/>
  <c r="V623" i="23"/>
  <c r="G623" i="23"/>
  <c r="W623" i="23" s="1"/>
  <c r="X622" i="23"/>
  <c r="V622" i="23"/>
  <c r="G622" i="23"/>
  <c r="W622" i="23" s="1"/>
  <c r="X621" i="23"/>
  <c r="V621" i="23"/>
  <c r="G621" i="23"/>
  <c r="W621" i="23" s="1"/>
  <c r="X620" i="23"/>
  <c r="V620" i="23"/>
  <c r="G620" i="23"/>
  <c r="W620" i="23" s="1"/>
  <c r="X619" i="23"/>
  <c r="V619" i="23"/>
  <c r="G619" i="23"/>
  <c r="W619" i="23" s="1"/>
  <c r="X618" i="23"/>
  <c r="V618" i="23"/>
  <c r="G618" i="23"/>
  <c r="W618" i="23" s="1"/>
  <c r="X617" i="23"/>
  <c r="V617" i="23"/>
  <c r="G617" i="23"/>
  <c r="W617" i="23" s="1"/>
  <c r="X616" i="23"/>
  <c r="V616" i="23"/>
  <c r="G616" i="23"/>
  <c r="W616" i="23" s="1"/>
  <c r="X615" i="23"/>
  <c r="V615" i="23"/>
  <c r="G615" i="23"/>
  <c r="W615" i="23" s="1"/>
  <c r="X614" i="23"/>
  <c r="V614" i="23"/>
  <c r="G614" i="23"/>
  <c r="W614" i="23" s="1"/>
  <c r="X613" i="23"/>
  <c r="V613" i="23"/>
  <c r="G613" i="23"/>
  <c r="W613" i="23" s="1"/>
  <c r="X612" i="23"/>
  <c r="V612" i="23"/>
  <c r="G612" i="23"/>
  <c r="W612" i="23" s="1"/>
  <c r="X611" i="23"/>
  <c r="V611" i="23"/>
  <c r="G611" i="23"/>
  <c r="W611" i="23" s="1"/>
  <c r="X610" i="23"/>
  <c r="V610" i="23"/>
  <c r="G610" i="23"/>
  <c r="W610" i="23" s="1"/>
  <c r="X609" i="23"/>
  <c r="V609" i="23"/>
  <c r="G609" i="23"/>
  <c r="W609" i="23" s="1"/>
  <c r="X608" i="23"/>
  <c r="V608" i="23"/>
  <c r="G608" i="23"/>
  <c r="W608" i="23" s="1"/>
  <c r="X607" i="23"/>
  <c r="V607" i="23"/>
  <c r="G607" i="23"/>
  <c r="W607" i="23" s="1"/>
  <c r="X606" i="23"/>
  <c r="V606" i="23"/>
  <c r="G606" i="23"/>
  <c r="W606" i="23" s="1"/>
  <c r="X605" i="23"/>
  <c r="V605" i="23"/>
  <c r="G605" i="23"/>
  <c r="W605" i="23" s="1"/>
  <c r="X604" i="23"/>
  <c r="V604" i="23"/>
  <c r="G604" i="23"/>
  <c r="W604" i="23" s="1"/>
  <c r="X603" i="23"/>
  <c r="V603" i="23"/>
  <c r="G603" i="23"/>
  <c r="W603" i="23" s="1"/>
  <c r="X602" i="23"/>
  <c r="V602" i="23"/>
  <c r="G602" i="23"/>
  <c r="W602" i="23" s="1"/>
  <c r="X601" i="23"/>
  <c r="V601" i="23"/>
  <c r="G601" i="23"/>
  <c r="W601" i="23" s="1"/>
  <c r="X600" i="23"/>
  <c r="V600" i="23"/>
  <c r="G600" i="23"/>
  <c r="W600" i="23" s="1"/>
  <c r="X599" i="23"/>
  <c r="V599" i="23"/>
  <c r="G599" i="23"/>
  <c r="W599" i="23" s="1"/>
  <c r="X598" i="23"/>
  <c r="V598" i="23"/>
  <c r="G598" i="23"/>
  <c r="W598" i="23" s="1"/>
  <c r="X597" i="23"/>
  <c r="V597" i="23"/>
  <c r="G597" i="23"/>
  <c r="W597" i="23" s="1"/>
  <c r="X596" i="23"/>
  <c r="V596" i="23"/>
  <c r="G596" i="23"/>
  <c r="W596" i="23" s="1"/>
  <c r="X595" i="23"/>
  <c r="V595" i="23"/>
  <c r="G595" i="23"/>
  <c r="W595" i="23" s="1"/>
  <c r="X594" i="23"/>
  <c r="V594" i="23"/>
  <c r="G594" i="23"/>
  <c r="W594" i="23" s="1"/>
  <c r="X593" i="23"/>
  <c r="V593" i="23"/>
  <c r="G593" i="23"/>
  <c r="W593" i="23" s="1"/>
  <c r="X592" i="23"/>
  <c r="V592" i="23"/>
  <c r="G592" i="23"/>
  <c r="W592" i="23" s="1"/>
  <c r="X591" i="23"/>
  <c r="V591" i="23"/>
  <c r="G591" i="23"/>
  <c r="W591" i="23" s="1"/>
  <c r="X590" i="23"/>
  <c r="V590" i="23"/>
  <c r="G590" i="23"/>
  <c r="W590" i="23" s="1"/>
  <c r="X589" i="23"/>
  <c r="V589" i="23"/>
  <c r="G589" i="23"/>
  <c r="W589" i="23" s="1"/>
  <c r="X588" i="23"/>
  <c r="V588" i="23"/>
  <c r="G588" i="23"/>
  <c r="W588" i="23" s="1"/>
  <c r="X587" i="23"/>
  <c r="V587" i="23"/>
  <c r="G587" i="23"/>
  <c r="W587" i="23" s="1"/>
  <c r="X586" i="23"/>
  <c r="V586" i="23"/>
  <c r="G586" i="23"/>
  <c r="W586" i="23" s="1"/>
  <c r="X585" i="23"/>
  <c r="V585" i="23"/>
  <c r="G585" i="23"/>
  <c r="W585" i="23" s="1"/>
  <c r="X584" i="23"/>
  <c r="V584" i="23"/>
  <c r="G584" i="23"/>
  <c r="W584" i="23" s="1"/>
  <c r="X583" i="23"/>
  <c r="V583" i="23"/>
  <c r="G583" i="23"/>
  <c r="W583" i="23" s="1"/>
  <c r="X582" i="23"/>
  <c r="V582" i="23"/>
  <c r="G582" i="23"/>
  <c r="W582" i="23" s="1"/>
  <c r="X581" i="23"/>
  <c r="W581" i="23"/>
  <c r="V581" i="23"/>
  <c r="G581" i="23"/>
  <c r="X580" i="23"/>
  <c r="V580" i="23"/>
  <c r="G580" i="23"/>
  <c r="W580" i="23" s="1"/>
  <c r="X579" i="23"/>
  <c r="V579" i="23"/>
  <c r="G579" i="23"/>
  <c r="W579" i="23" s="1"/>
  <c r="X578" i="23"/>
  <c r="V578" i="23"/>
  <c r="G578" i="23"/>
  <c r="W578" i="23" s="1"/>
  <c r="X577" i="23"/>
  <c r="V577" i="23"/>
  <c r="G577" i="23"/>
  <c r="W577" i="23" s="1"/>
  <c r="X576" i="23"/>
  <c r="V576" i="23"/>
  <c r="G576" i="23"/>
  <c r="W576" i="23" s="1"/>
  <c r="X575" i="23"/>
  <c r="V575" i="23"/>
  <c r="G575" i="23"/>
  <c r="W575" i="23" s="1"/>
  <c r="X574" i="23"/>
  <c r="V574" i="23"/>
  <c r="G574" i="23"/>
  <c r="W574" i="23" s="1"/>
  <c r="X573" i="23"/>
  <c r="W573" i="23"/>
  <c r="V573" i="23"/>
  <c r="G573" i="23"/>
  <c r="X572" i="23"/>
  <c r="V572" i="23"/>
  <c r="G572" i="23"/>
  <c r="W572" i="23" s="1"/>
  <c r="X571" i="23"/>
  <c r="V571" i="23"/>
  <c r="G571" i="23"/>
  <c r="W571" i="23" s="1"/>
  <c r="X570" i="23"/>
  <c r="V570" i="23"/>
  <c r="G570" i="23"/>
  <c r="W570" i="23" s="1"/>
  <c r="X569" i="23"/>
  <c r="V569" i="23"/>
  <c r="G569" i="23"/>
  <c r="W569" i="23" s="1"/>
  <c r="X568" i="23"/>
  <c r="V568" i="23"/>
  <c r="G568" i="23"/>
  <c r="W568" i="23" s="1"/>
  <c r="X567" i="23"/>
  <c r="W567" i="23"/>
  <c r="V567" i="23"/>
  <c r="G567" i="23"/>
  <c r="X566" i="23"/>
  <c r="V566" i="23"/>
  <c r="G566" i="23"/>
  <c r="W566" i="23" s="1"/>
  <c r="X565" i="23"/>
  <c r="V565" i="23"/>
  <c r="G565" i="23"/>
  <c r="W565" i="23" s="1"/>
  <c r="X564" i="23"/>
  <c r="V564" i="23"/>
  <c r="G564" i="23"/>
  <c r="W564" i="23" s="1"/>
  <c r="X563" i="23"/>
  <c r="V563" i="23"/>
  <c r="G563" i="23"/>
  <c r="W563" i="23" s="1"/>
  <c r="X562" i="23"/>
  <c r="V562" i="23"/>
  <c r="G562" i="23"/>
  <c r="W562" i="23" s="1"/>
  <c r="X561" i="23"/>
  <c r="V561" i="23"/>
  <c r="G561" i="23"/>
  <c r="W561" i="23" s="1"/>
  <c r="X560" i="23"/>
  <c r="V560" i="23"/>
  <c r="G560" i="23"/>
  <c r="W560" i="23" s="1"/>
  <c r="X559" i="23"/>
  <c r="V559" i="23"/>
  <c r="G559" i="23"/>
  <c r="W559" i="23" s="1"/>
  <c r="X558" i="23"/>
  <c r="V558" i="23"/>
  <c r="G558" i="23"/>
  <c r="W558" i="23" s="1"/>
  <c r="X557" i="23"/>
  <c r="W557" i="23"/>
  <c r="V557" i="23"/>
  <c r="G557" i="23"/>
  <c r="X556" i="23"/>
  <c r="V556" i="23"/>
  <c r="G556" i="23"/>
  <c r="W556" i="23" s="1"/>
  <c r="X555" i="23"/>
  <c r="V555" i="23"/>
  <c r="G555" i="23"/>
  <c r="W555" i="23" s="1"/>
  <c r="X554" i="23"/>
  <c r="V554" i="23"/>
  <c r="G554" i="23"/>
  <c r="W554" i="23" s="1"/>
  <c r="X553" i="23"/>
  <c r="V553" i="23"/>
  <c r="G553" i="23"/>
  <c r="W553" i="23" s="1"/>
  <c r="X552" i="23"/>
  <c r="V552" i="23"/>
  <c r="G552" i="23"/>
  <c r="W552" i="23" s="1"/>
  <c r="X551" i="23"/>
  <c r="V551" i="23"/>
  <c r="G551" i="23"/>
  <c r="W551" i="23" s="1"/>
  <c r="X550" i="23"/>
  <c r="V550" i="23"/>
  <c r="G550" i="23"/>
  <c r="W550" i="23" s="1"/>
  <c r="X549" i="23"/>
  <c r="V549" i="23"/>
  <c r="G549" i="23"/>
  <c r="W549" i="23" s="1"/>
  <c r="X548" i="23"/>
  <c r="V548" i="23"/>
  <c r="G548" i="23"/>
  <c r="W548" i="23" s="1"/>
  <c r="X547" i="23"/>
  <c r="V547" i="23"/>
  <c r="G547" i="23"/>
  <c r="W547" i="23" s="1"/>
  <c r="X546" i="23"/>
  <c r="V546" i="23"/>
  <c r="G546" i="23"/>
  <c r="W546" i="23" s="1"/>
  <c r="X545" i="23"/>
  <c r="V545" i="23"/>
  <c r="G545" i="23"/>
  <c r="W545" i="23" s="1"/>
  <c r="X544" i="23"/>
  <c r="V544" i="23"/>
  <c r="G544" i="23"/>
  <c r="W544" i="23" s="1"/>
  <c r="X543" i="23"/>
  <c r="V543" i="23"/>
  <c r="G543" i="23"/>
  <c r="W543" i="23" s="1"/>
  <c r="X542" i="23"/>
  <c r="V542" i="23"/>
  <c r="G542" i="23"/>
  <c r="W542" i="23" s="1"/>
  <c r="X541" i="23"/>
  <c r="V541" i="23"/>
  <c r="G541" i="23"/>
  <c r="W541" i="23" s="1"/>
  <c r="X540" i="23"/>
  <c r="V540" i="23"/>
  <c r="G540" i="23"/>
  <c r="W540" i="23" s="1"/>
  <c r="X539" i="23"/>
  <c r="V539" i="23"/>
  <c r="G539" i="23"/>
  <c r="W539" i="23" s="1"/>
  <c r="X538" i="23"/>
  <c r="V538" i="23"/>
  <c r="G538" i="23"/>
  <c r="W538" i="23" s="1"/>
  <c r="X537" i="23"/>
  <c r="V537" i="23"/>
  <c r="G537" i="23"/>
  <c r="W537" i="23" s="1"/>
  <c r="X536" i="23"/>
  <c r="V536" i="23"/>
  <c r="G536" i="23"/>
  <c r="W536" i="23" s="1"/>
  <c r="X535" i="23"/>
  <c r="V535" i="23"/>
  <c r="G535" i="23"/>
  <c r="W535" i="23" s="1"/>
  <c r="X534" i="23"/>
  <c r="V534" i="23"/>
  <c r="G534" i="23"/>
  <c r="W534" i="23" s="1"/>
  <c r="X533" i="23"/>
  <c r="W533" i="23"/>
  <c r="V533" i="23"/>
  <c r="G533" i="23"/>
  <c r="X532" i="23"/>
  <c r="V532" i="23"/>
  <c r="G532" i="23"/>
  <c r="W532" i="23" s="1"/>
  <c r="X531" i="23"/>
  <c r="V531" i="23"/>
  <c r="G531" i="23"/>
  <c r="W531" i="23" s="1"/>
  <c r="X530" i="23"/>
  <c r="V530" i="23"/>
  <c r="G530" i="23"/>
  <c r="W530" i="23" s="1"/>
  <c r="X529" i="23"/>
  <c r="V529" i="23"/>
  <c r="G529" i="23"/>
  <c r="W529" i="23" s="1"/>
  <c r="X528" i="23"/>
  <c r="V528" i="23"/>
  <c r="G528" i="23"/>
  <c r="W528" i="23" s="1"/>
  <c r="X527" i="23"/>
  <c r="V527" i="23"/>
  <c r="G527" i="23"/>
  <c r="W527" i="23" s="1"/>
  <c r="X526" i="23"/>
  <c r="V526" i="23"/>
  <c r="G526" i="23"/>
  <c r="W526" i="23" s="1"/>
  <c r="X525" i="23"/>
  <c r="V525" i="23"/>
  <c r="G525" i="23"/>
  <c r="W525" i="23" s="1"/>
  <c r="X524" i="23"/>
  <c r="V524" i="23"/>
  <c r="G524" i="23"/>
  <c r="W524" i="23" s="1"/>
  <c r="X523" i="23"/>
  <c r="V523" i="23"/>
  <c r="G523" i="23"/>
  <c r="W523" i="23" s="1"/>
  <c r="X522" i="23"/>
  <c r="V522" i="23"/>
  <c r="G522" i="23"/>
  <c r="W522" i="23" s="1"/>
  <c r="X521" i="23"/>
  <c r="V521" i="23"/>
  <c r="G521" i="23"/>
  <c r="W521" i="23" s="1"/>
  <c r="X520" i="23"/>
  <c r="V520" i="23"/>
  <c r="G520" i="23"/>
  <c r="W520" i="23" s="1"/>
  <c r="X519" i="23"/>
  <c r="V519" i="23"/>
  <c r="G519" i="23"/>
  <c r="W519" i="23" s="1"/>
  <c r="X518" i="23"/>
  <c r="V518" i="23"/>
  <c r="G518" i="23"/>
  <c r="W518" i="23" s="1"/>
  <c r="X517" i="23"/>
  <c r="W517" i="23"/>
  <c r="V517" i="23"/>
  <c r="G517" i="23"/>
  <c r="X516" i="23"/>
  <c r="V516" i="23"/>
  <c r="G516" i="23"/>
  <c r="W516" i="23" s="1"/>
  <c r="X515" i="23"/>
  <c r="V515" i="23"/>
  <c r="G515" i="23"/>
  <c r="W515" i="23" s="1"/>
  <c r="X514" i="23"/>
  <c r="V514" i="23"/>
  <c r="G514" i="23"/>
  <c r="W514" i="23" s="1"/>
  <c r="X513" i="23"/>
  <c r="V513" i="23"/>
  <c r="G513" i="23"/>
  <c r="W513" i="23" s="1"/>
  <c r="X512" i="23"/>
  <c r="V512" i="23"/>
  <c r="G512" i="23"/>
  <c r="W512" i="23" s="1"/>
  <c r="X511" i="23"/>
  <c r="V511" i="23"/>
  <c r="G511" i="23"/>
  <c r="W511" i="23" s="1"/>
  <c r="X510" i="23"/>
  <c r="V510" i="23"/>
  <c r="G510" i="23"/>
  <c r="W510" i="23" s="1"/>
  <c r="X509" i="23"/>
  <c r="V509" i="23"/>
  <c r="G509" i="23"/>
  <c r="W509" i="23" s="1"/>
  <c r="X508" i="23"/>
  <c r="V508" i="23"/>
  <c r="G508" i="23"/>
  <c r="W508" i="23" s="1"/>
  <c r="X507" i="23"/>
  <c r="V507" i="23"/>
  <c r="G507" i="23"/>
  <c r="W507" i="23" s="1"/>
  <c r="X506" i="23"/>
  <c r="V506" i="23"/>
  <c r="G506" i="23"/>
  <c r="W506" i="23" s="1"/>
  <c r="X505" i="23"/>
  <c r="V505" i="23"/>
  <c r="G505" i="23"/>
  <c r="W505" i="23" s="1"/>
  <c r="X504" i="23"/>
  <c r="V504" i="23"/>
  <c r="G504" i="23"/>
  <c r="W504" i="23" s="1"/>
  <c r="X503" i="23"/>
  <c r="W503" i="23"/>
  <c r="V503" i="23"/>
  <c r="G503" i="23"/>
  <c r="X502" i="23"/>
  <c r="V502" i="23"/>
  <c r="G502" i="23"/>
  <c r="W502" i="23" s="1"/>
  <c r="X501" i="23"/>
  <c r="V501" i="23"/>
  <c r="G501" i="23"/>
  <c r="W501" i="23" s="1"/>
  <c r="X500" i="23"/>
  <c r="V500" i="23"/>
  <c r="G500" i="23"/>
  <c r="W500" i="23" s="1"/>
  <c r="X499" i="23"/>
  <c r="V499" i="23"/>
  <c r="G499" i="23"/>
  <c r="W499" i="23" s="1"/>
  <c r="X498" i="23"/>
  <c r="V498" i="23"/>
  <c r="G498" i="23"/>
  <c r="W498" i="23" s="1"/>
  <c r="X497" i="23"/>
  <c r="V497" i="23"/>
  <c r="G497" i="23"/>
  <c r="W497" i="23" s="1"/>
  <c r="X496" i="23"/>
  <c r="V496" i="23"/>
  <c r="G496" i="23"/>
  <c r="W496" i="23" s="1"/>
  <c r="X495" i="23"/>
  <c r="V495" i="23"/>
  <c r="G495" i="23"/>
  <c r="W495" i="23" s="1"/>
  <c r="X494" i="23"/>
  <c r="V494" i="23"/>
  <c r="G494" i="23"/>
  <c r="W494" i="23" s="1"/>
  <c r="X493" i="23"/>
  <c r="W493" i="23"/>
  <c r="V493" i="23"/>
  <c r="G493" i="23"/>
  <c r="X492" i="23"/>
  <c r="V492" i="23"/>
  <c r="G492" i="23"/>
  <c r="W492" i="23" s="1"/>
  <c r="X491" i="23"/>
  <c r="V491" i="23"/>
  <c r="G491" i="23"/>
  <c r="W491" i="23" s="1"/>
  <c r="X490" i="23"/>
  <c r="V490" i="23"/>
  <c r="G490" i="23"/>
  <c r="W490" i="23" s="1"/>
  <c r="X489" i="23"/>
  <c r="V489" i="23"/>
  <c r="G489" i="23"/>
  <c r="W489" i="23" s="1"/>
  <c r="X488" i="23"/>
  <c r="V488" i="23"/>
  <c r="G488" i="23"/>
  <c r="W488" i="23" s="1"/>
  <c r="X487" i="23"/>
  <c r="W487" i="23"/>
  <c r="V487" i="23"/>
  <c r="G487" i="23"/>
  <c r="X486" i="23"/>
  <c r="V486" i="23"/>
  <c r="G486" i="23"/>
  <c r="W486" i="23" s="1"/>
  <c r="X485" i="23"/>
  <c r="V485" i="23"/>
  <c r="G485" i="23"/>
  <c r="W485" i="23" s="1"/>
  <c r="X484" i="23"/>
  <c r="V484" i="23"/>
  <c r="G484" i="23"/>
  <c r="W484" i="23" s="1"/>
  <c r="X483" i="23"/>
  <c r="V483" i="23"/>
  <c r="G483" i="23"/>
  <c r="W483" i="23" s="1"/>
  <c r="X482" i="23"/>
  <c r="V482" i="23"/>
  <c r="G482" i="23"/>
  <c r="W482" i="23" s="1"/>
  <c r="X481" i="23"/>
  <c r="V481" i="23"/>
  <c r="G481" i="23"/>
  <c r="W481" i="23" s="1"/>
  <c r="X480" i="23"/>
  <c r="V480" i="23"/>
  <c r="G480" i="23"/>
  <c r="W480" i="23" s="1"/>
  <c r="X479" i="23"/>
  <c r="V479" i="23"/>
  <c r="G479" i="23"/>
  <c r="W479" i="23" s="1"/>
  <c r="X478" i="23"/>
  <c r="V478" i="23"/>
  <c r="G478" i="23"/>
  <c r="W478" i="23" s="1"/>
  <c r="X477" i="23"/>
  <c r="W477" i="23"/>
  <c r="V477" i="23"/>
  <c r="G477" i="23"/>
  <c r="X476" i="23"/>
  <c r="V476" i="23"/>
  <c r="G476" i="23"/>
  <c r="W476" i="23" s="1"/>
  <c r="X475" i="23"/>
  <c r="V475" i="23"/>
  <c r="G475" i="23"/>
  <c r="W475" i="23" s="1"/>
  <c r="X474" i="23"/>
  <c r="V474" i="23"/>
  <c r="G474" i="23"/>
  <c r="W474" i="23" s="1"/>
  <c r="X473" i="23"/>
  <c r="V473" i="23"/>
  <c r="G473" i="23"/>
  <c r="W473" i="23" s="1"/>
  <c r="X472" i="23"/>
  <c r="V472" i="23"/>
  <c r="G472" i="23"/>
  <c r="W472" i="23" s="1"/>
  <c r="X471" i="23"/>
  <c r="V471" i="23"/>
  <c r="G471" i="23"/>
  <c r="W471" i="23" s="1"/>
  <c r="X470" i="23"/>
  <c r="V470" i="23"/>
  <c r="G470" i="23"/>
  <c r="W470" i="23" s="1"/>
  <c r="X469" i="23"/>
  <c r="V469" i="23"/>
  <c r="G469" i="23"/>
  <c r="W469" i="23" s="1"/>
  <c r="X468" i="23"/>
  <c r="V468" i="23"/>
  <c r="G468" i="23"/>
  <c r="W468" i="23" s="1"/>
  <c r="X467" i="23"/>
  <c r="V467" i="23"/>
  <c r="G467" i="23"/>
  <c r="W467" i="23" s="1"/>
  <c r="X466" i="23"/>
  <c r="V466" i="23"/>
  <c r="G466" i="23"/>
  <c r="W466" i="23" s="1"/>
  <c r="X465" i="23"/>
  <c r="V465" i="23"/>
  <c r="G465" i="23"/>
  <c r="W465" i="23" s="1"/>
  <c r="X464" i="23"/>
  <c r="V464" i="23"/>
  <c r="G464" i="23"/>
  <c r="W464" i="23" s="1"/>
  <c r="X463" i="23"/>
  <c r="V463" i="23"/>
  <c r="G463" i="23"/>
  <c r="W463" i="23" s="1"/>
  <c r="X462" i="23"/>
  <c r="V462" i="23"/>
  <c r="G462" i="23"/>
  <c r="W462" i="23" s="1"/>
  <c r="X461" i="23"/>
  <c r="V461" i="23"/>
  <c r="G461" i="23"/>
  <c r="W461" i="23" s="1"/>
  <c r="X460" i="23"/>
  <c r="V460" i="23"/>
  <c r="G460" i="23"/>
  <c r="W460" i="23" s="1"/>
  <c r="X459" i="23"/>
  <c r="V459" i="23"/>
  <c r="G459" i="23"/>
  <c r="W459" i="23" s="1"/>
  <c r="X458" i="23"/>
  <c r="V458" i="23"/>
  <c r="G458" i="23"/>
  <c r="W458" i="23" s="1"/>
  <c r="X457" i="23"/>
  <c r="V457" i="23"/>
  <c r="G457" i="23"/>
  <c r="W457" i="23" s="1"/>
  <c r="X456" i="23"/>
  <c r="V456" i="23"/>
  <c r="G456" i="23"/>
  <c r="W456" i="23" s="1"/>
  <c r="X455" i="23"/>
  <c r="W455" i="23"/>
  <c r="V455" i="23"/>
  <c r="G455" i="23"/>
  <c r="X454" i="23"/>
  <c r="V454" i="23"/>
  <c r="G454" i="23"/>
  <c r="W454" i="23" s="1"/>
  <c r="X453" i="23"/>
  <c r="W453" i="23"/>
  <c r="V453" i="23"/>
  <c r="G453" i="23"/>
  <c r="X452" i="23"/>
  <c r="V452" i="23"/>
  <c r="G452" i="23"/>
  <c r="W452" i="23" s="1"/>
  <c r="X451" i="23"/>
  <c r="V451" i="23"/>
  <c r="G451" i="23"/>
  <c r="W451" i="23" s="1"/>
  <c r="X450" i="23"/>
  <c r="V450" i="23"/>
  <c r="G450" i="23"/>
  <c r="W450" i="23" s="1"/>
  <c r="X449" i="23"/>
  <c r="V449" i="23"/>
  <c r="G449" i="23"/>
  <c r="W449" i="23" s="1"/>
  <c r="X448" i="23"/>
  <c r="V448" i="23"/>
  <c r="G448" i="23"/>
  <c r="W448" i="23" s="1"/>
  <c r="X447" i="23"/>
  <c r="V447" i="23"/>
  <c r="G447" i="23"/>
  <c r="W447" i="23" s="1"/>
  <c r="X446" i="23"/>
  <c r="V446" i="23"/>
  <c r="G446" i="23"/>
  <c r="W446" i="23" s="1"/>
  <c r="X445" i="23"/>
  <c r="W445" i="23"/>
  <c r="V445" i="23"/>
  <c r="G445" i="23"/>
  <c r="X444" i="23"/>
  <c r="V444" i="23"/>
  <c r="G444" i="23"/>
  <c r="W444" i="23" s="1"/>
  <c r="X443" i="23"/>
  <c r="V443" i="23"/>
  <c r="G443" i="23"/>
  <c r="W443" i="23" s="1"/>
  <c r="X442" i="23"/>
  <c r="V442" i="23"/>
  <c r="G442" i="23"/>
  <c r="W442" i="23" s="1"/>
  <c r="X441" i="23"/>
  <c r="V441" i="23"/>
  <c r="G441" i="23"/>
  <c r="W441" i="23" s="1"/>
  <c r="X440" i="23"/>
  <c r="V440" i="23"/>
  <c r="G440" i="23"/>
  <c r="W440" i="23" s="1"/>
  <c r="X439" i="23"/>
  <c r="W439" i="23"/>
  <c r="V439" i="23"/>
  <c r="G439" i="23"/>
  <c r="X438" i="23"/>
  <c r="V438" i="23"/>
  <c r="G438" i="23"/>
  <c r="W438" i="23" s="1"/>
  <c r="X437" i="23"/>
  <c r="W437" i="23"/>
  <c r="V437" i="23"/>
  <c r="G437" i="23"/>
  <c r="X436" i="23"/>
  <c r="V436" i="23"/>
  <c r="G436" i="23"/>
  <c r="W436" i="23" s="1"/>
  <c r="X435" i="23"/>
  <c r="V435" i="23"/>
  <c r="G435" i="23"/>
  <c r="W435" i="23" s="1"/>
  <c r="X434" i="23"/>
  <c r="V434" i="23"/>
  <c r="G434" i="23"/>
  <c r="W434" i="23" s="1"/>
  <c r="X433" i="23"/>
  <c r="V433" i="23"/>
  <c r="G433" i="23"/>
  <c r="W433" i="23" s="1"/>
  <c r="X432" i="23"/>
  <c r="V432" i="23"/>
  <c r="G432" i="23"/>
  <c r="W432" i="23" s="1"/>
  <c r="X431" i="23"/>
  <c r="V431" i="23"/>
  <c r="G431" i="23"/>
  <c r="W431" i="23" s="1"/>
  <c r="X430" i="23"/>
  <c r="V430" i="23"/>
  <c r="G430" i="23"/>
  <c r="W430" i="23" s="1"/>
  <c r="X429" i="23"/>
  <c r="W429" i="23"/>
  <c r="V429" i="23"/>
  <c r="G429" i="23"/>
  <c r="X428" i="23"/>
  <c r="V428" i="23"/>
  <c r="G428" i="23"/>
  <c r="W428" i="23" s="1"/>
  <c r="X427" i="23"/>
  <c r="V427" i="23"/>
  <c r="G427" i="23"/>
  <c r="W427" i="23" s="1"/>
  <c r="X426" i="23"/>
  <c r="V426" i="23"/>
  <c r="G426" i="23"/>
  <c r="W426" i="23" s="1"/>
  <c r="X425" i="23"/>
  <c r="V425" i="23"/>
  <c r="G425" i="23"/>
  <c r="W425" i="23" s="1"/>
  <c r="X424" i="23"/>
  <c r="V424" i="23"/>
  <c r="G424" i="23"/>
  <c r="W424" i="23" s="1"/>
  <c r="X423" i="23"/>
  <c r="V423" i="23"/>
  <c r="G423" i="23"/>
  <c r="W423" i="23" s="1"/>
  <c r="X422" i="23"/>
  <c r="V422" i="23"/>
  <c r="G422" i="23"/>
  <c r="W422" i="23" s="1"/>
  <c r="X421" i="23"/>
  <c r="V421" i="23"/>
  <c r="G421" i="23"/>
  <c r="W421" i="23" s="1"/>
  <c r="X420" i="23"/>
  <c r="V420" i="23"/>
  <c r="G420" i="23"/>
  <c r="W420" i="23" s="1"/>
  <c r="X419" i="23"/>
  <c r="V419" i="23"/>
  <c r="G419" i="23"/>
  <c r="W419" i="23" s="1"/>
  <c r="X418" i="23"/>
  <c r="V418" i="23"/>
  <c r="G418" i="23"/>
  <c r="W418" i="23" s="1"/>
  <c r="X417" i="23"/>
  <c r="V417" i="23"/>
  <c r="G417" i="23"/>
  <c r="W417" i="23" s="1"/>
  <c r="X416" i="23"/>
  <c r="V416" i="23"/>
  <c r="G416" i="23"/>
  <c r="W416" i="23" s="1"/>
  <c r="X415" i="23"/>
  <c r="V415" i="23"/>
  <c r="G415" i="23"/>
  <c r="W415" i="23" s="1"/>
  <c r="X414" i="23"/>
  <c r="V414" i="23"/>
  <c r="G414" i="23"/>
  <c r="W414" i="23" s="1"/>
  <c r="X413" i="23"/>
  <c r="V413" i="23"/>
  <c r="G413" i="23"/>
  <c r="W413" i="23" s="1"/>
  <c r="X412" i="23"/>
  <c r="V412" i="23"/>
  <c r="G412" i="23"/>
  <c r="W412" i="23" s="1"/>
  <c r="X411" i="23"/>
  <c r="V411" i="23"/>
  <c r="G411" i="23"/>
  <c r="W411" i="23" s="1"/>
  <c r="X410" i="23"/>
  <c r="V410" i="23"/>
  <c r="G410" i="23"/>
  <c r="W410" i="23" s="1"/>
  <c r="X409" i="23"/>
  <c r="V409" i="23"/>
  <c r="G409" i="23"/>
  <c r="W409" i="23" s="1"/>
  <c r="X408" i="23"/>
  <c r="V408" i="23"/>
  <c r="G408" i="23"/>
  <c r="W408" i="23" s="1"/>
  <c r="X407" i="23"/>
  <c r="V407" i="23"/>
  <c r="G407" i="23"/>
  <c r="W407" i="23" s="1"/>
  <c r="X406" i="23"/>
  <c r="V406" i="23"/>
  <c r="G406" i="23"/>
  <c r="W406" i="23" s="1"/>
  <c r="X405" i="23"/>
  <c r="W405" i="23"/>
  <c r="V405" i="23"/>
  <c r="G405" i="23"/>
  <c r="X404" i="23"/>
  <c r="V404" i="23"/>
  <c r="G404" i="23"/>
  <c r="W404" i="23" s="1"/>
  <c r="X403" i="23"/>
  <c r="V403" i="23"/>
  <c r="G403" i="23"/>
  <c r="W403" i="23" s="1"/>
  <c r="X402" i="23"/>
  <c r="V402" i="23"/>
  <c r="G402" i="23"/>
  <c r="W402" i="23" s="1"/>
  <c r="X401" i="23"/>
  <c r="V401" i="23"/>
  <c r="G401" i="23"/>
  <c r="W401" i="23" s="1"/>
  <c r="X400" i="23"/>
  <c r="V400" i="23"/>
  <c r="G400" i="23"/>
  <c r="W400" i="23" s="1"/>
  <c r="X399" i="23"/>
  <c r="V399" i="23"/>
  <c r="G399" i="23"/>
  <c r="W399" i="23" s="1"/>
  <c r="X398" i="23"/>
  <c r="V398" i="23"/>
  <c r="G398" i="23"/>
  <c r="W398" i="23" s="1"/>
  <c r="X397" i="23"/>
  <c r="V397" i="23"/>
  <c r="G397" i="23"/>
  <c r="W397" i="23" s="1"/>
  <c r="X396" i="23"/>
  <c r="V396" i="23"/>
  <c r="G396" i="23"/>
  <c r="W396" i="23" s="1"/>
  <c r="X395" i="23"/>
  <c r="V395" i="23"/>
  <c r="G395" i="23"/>
  <c r="W395" i="23" s="1"/>
  <c r="X394" i="23"/>
  <c r="V394" i="23"/>
  <c r="G394" i="23"/>
  <c r="W394" i="23" s="1"/>
  <c r="X393" i="23"/>
  <c r="V393" i="23"/>
  <c r="G393" i="23"/>
  <c r="W393" i="23" s="1"/>
  <c r="X392" i="23"/>
  <c r="V392" i="23"/>
  <c r="G392" i="23"/>
  <c r="W392" i="23" s="1"/>
  <c r="X391" i="23"/>
  <c r="V391" i="23"/>
  <c r="G391" i="23"/>
  <c r="W391" i="23" s="1"/>
  <c r="X390" i="23"/>
  <c r="V390" i="23"/>
  <c r="G390" i="23"/>
  <c r="W390" i="23" s="1"/>
  <c r="X389" i="23"/>
  <c r="W389" i="23"/>
  <c r="V389" i="23"/>
  <c r="G389" i="23"/>
  <c r="X388" i="23"/>
  <c r="V388" i="23"/>
  <c r="G388" i="23"/>
  <c r="W388" i="23" s="1"/>
  <c r="X387" i="23"/>
  <c r="V387" i="23"/>
  <c r="G387" i="23"/>
  <c r="W387" i="23" s="1"/>
  <c r="X386" i="23"/>
  <c r="V386" i="23"/>
  <c r="G386" i="23"/>
  <c r="W386" i="23" s="1"/>
  <c r="X385" i="23"/>
  <c r="V385" i="23"/>
  <c r="G385" i="23"/>
  <c r="W385" i="23" s="1"/>
  <c r="X384" i="23"/>
  <c r="V384" i="23"/>
  <c r="G384" i="23"/>
  <c r="W384" i="23" s="1"/>
  <c r="X383" i="23"/>
  <c r="V383" i="23"/>
  <c r="G383" i="23"/>
  <c r="W383" i="23" s="1"/>
  <c r="X382" i="23"/>
  <c r="V382" i="23"/>
  <c r="G382" i="23"/>
  <c r="W382" i="23" s="1"/>
  <c r="X381" i="23"/>
  <c r="V381" i="23"/>
  <c r="G381" i="23"/>
  <c r="W381" i="23" s="1"/>
  <c r="X380" i="23"/>
  <c r="V380" i="23"/>
  <c r="G380" i="23"/>
  <c r="W380" i="23" s="1"/>
  <c r="X379" i="23"/>
  <c r="V379" i="23"/>
  <c r="G379" i="23"/>
  <c r="W379" i="23" s="1"/>
  <c r="X378" i="23"/>
  <c r="V378" i="23"/>
  <c r="G378" i="23"/>
  <c r="W378" i="23" s="1"/>
  <c r="X377" i="23"/>
  <c r="V377" i="23"/>
  <c r="G377" i="23"/>
  <c r="W377" i="23" s="1"/>
  <c r="X376" i="23"/>
  <c r="V376" i="23"/>
  <c r="G376" i="23"/>
  <c r="W376" i="23" s="1"/>
  <c r="X375" i="23"/>
  <c r="W375" i="23"/>
  <c r="V375" i="23"/>
  <c r="G375" i="23"/>
  <c r="X374" i="23"/>
  <c r="V374" i="23"/>
  <c r="G374" i="23"/>
  <c r="W374" i="23" s="1"/>
  <c r="X373" i="23"/>
  <c r="V373" i="23"/>
  <c r="G373" i="23"/>
  <c r="W373" i="23" s="1"/>
  <c r="X372" i="23"/>
  <c r="V372" i="23"/>
  <c r="G372" i="23"/>
  <c r="W372" i="23" s="1"/>
  <c r="X371" i="23"/>
  <c r="V371" i="23"/>
  <c r="G371" i="23"/>
  <c r="W371" i="23" s="1"/>
  <c r="X370" i="23"/>
  <c r="V370" i="23"/>
  <c r="G370" i="23"/>
  <c r="W370" i="23" s="1"/>
  <c r="X369" i="23"/>
  <c r="V369" i="23"/>
  <c r="G369" i="23"/>
  <c r="W369" i="23" s="1"/>
  <c r="X368" i="23"/>
  <c r="V368" i="23"/>
  <c r="G368" i="23"/>
  <c r="W368" i="23" s="1"/>
  <c r="X367" i="23"/>
  <c r="V367" i="23"/>
  <c r="G367" i="23"/>
  <c r="W367" i="23" s="1"/>
  <c r="X366" i="23"/>
  <c r="V366" i="23"/>
  <c r="G366" i="23"/>
  <c r="W366" i="23" s="1"/>
  <c r="X365" i="23"/>
  <c r="W365" i="23"/>
  <c r="V365" i="23"/>
  <c r="G365" i="23"/>
  <c r="X364" i="23"/>
  <c r="V364" i="23"/>
  <c r="G364" i="23"/>
  <c r="W364" i="23" s="1"/>
  <c r="X363" i="23"/>
  <c r="V363" i="23"/>
  <c r="G363" i="23"/>
  <c r="W363" i="23" s="1"/>
  <c r="X362" i="23"/>
  <c r="V362" i="23"/>
  <c r="G362" i="23"/>
  <c r="W362" i="23" s="1"/>
  <c r="X361" i="23"/>
  <c r="V361" i="23"/>
  <c r="G361" i="23"/>
  <c r="W361" i="23" s="1"/>
  <c r="X360" i="23"/>
  <c r="V360" i="23"/>
  <c r="G360" i="23"/>
  <c r="W360" i="23" s="1"/>
  <c r="X359" i="23"/>
  <c r="W359" i="23"/>
  <c r="V359" i="23"/>
  <c r="G359" i="23"/>
  <c r="X358" i="23"/>
  <c r="V358" i="23"/>
  <c r="G358" i="23"/>
  <c r="W358" i="23" s="1"/>
  <c r="X357" i="23"/>
  <c r="V357" i="23"/>
  <c r="G357" i="23"/>
  <c r="W357" i="23" s="1"/>
  <c r="X356" i="23"/>
  <c r="V356" i="23"/>
  <c r="G356" i="23"/>
  <c r="W356" i="23" s="1"/>
  <c r="X355" i="23"/>
  <c r="V355" i="23"/>
  <c r="G355" i="23"/>
  <c r="W355" i="23" s="1"/>
  <c r="X354" i="23"/>
  <c r="V354" i="23"/>
  <c r="G354" i="23"/>
  <c r="W354" i="23" s="1"/>
  <c r="X353" i="23"/>
  <c r="V353" i="23"/>
  <c r="G353" i="23"/>
  <c r="W353" i="23" s="1"/>
  <c r="X352" i="23"/>
  <c r="V352" i="23"/>
  <c r="G352" i="23"/>
  <c r="W352" i="23" s="1"/>
  <c r="X351" i="23"/>
  <c r="V351" i="23"/>
  <c r="G351" i="23"/>
  <c r="W351" i="23" s="1"/>
  <c r="X350" i="23"/>
  <c r="V350" i="23"/>
  <c r="G350" i="23"/>
  <c r="W350" i="23" s="1"/>
  <c r="X349" i="23"/>
  <c r="W349" i="23"/>
  <c r="V349" i="23"/>
  <c r="G349" i="23"/>
  <c r="X348" i="23"/>
  <c r="V348" i="23"/>
  <c r="G348" i="23"/>
  <c r="W348" i="23" s="1"/>
  <c r="X347" i="23"/>
  <c r="V347" i="23"/>
  <c r="G347" i="23"/>
  <c r="W347" i="23" s="1"/>
  <c r="X346" i="23"/>
  <c r="V346" i="23"/>
  <c r="G346" i="23"/>
  <c r="W346" i="23" s="1"/>
  <c r="X345" i="23"/>
  <c r="V345" i="23"/>
  <c r="G345" i="23"/>
  <c r="W345" i="23" s="1"/>
  <c r="X344" i="23"/>
  <c r="V344" i="23"/>
  <c r="G344" i="23"/>
  <c r="W344" i="23" s="1"/>
  <c r="X343" i="23"/>
  <c r="V343" i="23"/>
  <c r="G343" i="23"/>
  <c r="W343" i="23" s="1"/>
  <c r="X342" i="23"/>
  <c r="V342" i="23"/>
  <c r="G342" i="23"/>
  <c r="W342" i="23" s="1"/>
  <c r="X341" i="23"/>
  <c r="V341" i="23"/>
  <c r="G341" i="23"/>
  <c r="W341" i="23" s="1"/>
  <c r="X340" i="23"/>
  <c r="V340" i="23"/>
  <c r="G340" i="23"/>
  <c r="W340" i="23" s="1"/>
  <c r="X339" i="23"/>
  <c r="V339" i="23"/>
  <c r="G339" i="23"/>
  <c r="W339" i="23" s="1"/>
  <c r="X338" i="23"/>
  <c r="V338" i="23"/>
  <c r="G338" i="23"/>
  <c r="W338" i="23" s="1"/>
  <c r="X337" i="23"/>
  <c r="V337" i="23"/>
  <c r="G337" i="23"/>
  <c r="W337" i="23" s="1"/>
  <c r="X336" i="23"/>
  <c r="V336" i="23"/>
  <c r="G336" i="23"/>
  <c r="W336" i="23" s="1"/>
  <c r="X335" i="23"/>
  <c r="V335" i="23"/>
  <c r="G335" i="23"/>
  <c r="W335" i="23" s="1"/>
  <c r="X334" i="23"/>
  <c r="V334" i="23"/>
  <c r="G334" i="23"/>
  <c r="W334" i="23" s="1"/>
  <c r="X333" i="23"/>
  <c r="V333" i="23"/>
  <c r="G333" i="23"/>
  <c r="W333" i="23" s="1"/>
  <c r="X332" i="23"/>
  <c r="V332" i="23"/>
  <c r="G332" i="23"/>
  <c r="W332" i="23" s="1"/>
  <c r="X331" i="23"/>
  <c r="V331" i="23"/>
  <c r="G331" i="23"/>
  <c r="W331" i="23" s="1"/>
  <c r="X330" i="23"/>
  <c r="V330" i="23"/>
  <c r="G330" i="23"/>
  <c r="W330" i="23" s="1"/>
  <c r="X329" i="23"/>
  <c r="V329" i="23"/>
  <c r="G329" i="23"/>
  <c r="W329" i="23" s="1"/>
  <c r="X328" i="23"/>
  <c r="V328" i="23"/>
  <c r="G328" i="23"/>
  <c r="W328" i="23" s="1"/>
  <c r="X327" i="23"/>
  <c r="W327" i="23"/>
  <c r="V327" i="23"/>
  <c r="G327" i="23"/>
  <c r="X326" i="23"/>
  <c r="V326" i="23"/>
  <c r="G326" i="23"/>
  <c r="W326" i="23" s="1"/>
  <c r="X325" i="23"/>
  <c r="W325" i="23"/>
  <c r="V325" i="23"/>
  <c r="G325" i="23"/>
  <c r="X324" i="23"/>
  <c r="V324" i="23"/>
  <c r="G324" i="23"/>
  <c r="W324" i="23" s="1"/>
  <c r="X323" i="23"/>
  <c r="V323" i="23"/>
  <c r="G323" i="23"/>
  <c r="W323" i="23" s="1"/>
  <c r="X322" i="23"/>
  <c r="V322" i="23"/>
  <c r="G322" i="23"/>
  <c r="W322" i="23" s="1"/>
  <c r="X321" i="23"/>
  <c r="V321" i="23"/>
  <c r="G321" i="23"/>
  <c r="W321" i="23" s="1"/>
  <c r="X320" i="23"/>
  <c r="V320" i="23"/>
  <c r="G320" i="23"/>
  <c r="W320" i="23" s="1"/>
  <c r="X319" i="23"/>
  <c r="V319" i="23"/>
  <c r="G319" i="23"/>
  <c r="W319" i="23" s="1"/>
  <c r="X318" i="23"/>
  <c r="V318" i="23"/>
  <c r="G318" i="23"/>
  <c r="W318" i="23" s="1"/>
  <c r="X317" i="23"/>
  <c r="W317" i="23"/>
  <c r="V317" i="23"/>
  <c r="G317" i="23"/>
  <c r="X316" i="23"/>
  <c r="V316" i="23"/>
  <c r="G316" i="23"/>
  <c r="W316" i="23" s="1"/>
  <c r="X315" i="23"/>
  <c r="V315" i="23"/>
  <c r="G315" i="23"/>
  <c r="W315" i="23" s="1"/>
  <c r="X314" i="23"/>
  <c r="V314" i="23"/>
  <c r="G314" i="23"/>
  <c r="W314" i="23" s="1"/>
  <c r="X313" i="23"/>
  <c r="V313" i="23"/>
  <c r="G313" i="23"/>
  <c r="W313" i="23" s="1"/>
  <c r="X312" i="23"/>
  <c r="V312" i="23"/>
  <c r="G312" i="23"/>
  <c r="W312" i="23" s="1"/>
  <c r="X311" i="23"/>
  <c r="W311" i="23"/>
  <c r="V311" i="23"/>
  <c r="G311" i="23"/>
  <c r="X310" i="23"/>
  <c r="V310" i="23"/>
  <c r="G310" i="23"/>
  <c r="W310" i="23" s="1"/>
  <c r="X309" i="23"/>
  <c r="W309" i="23"/>
  <c r="V309" i="23"/>
  <c r="G309" i="23"/>
  <c r="X308" i="23"/>
  <c r="V308" i="23"/>
  <c r="G308" i="23"/>
  <c r="W308" i="23" s="1"/>
  <c r="X307" i="23"/>
  <c r="V307" i="23"/>
  <c r="G307" i="23"/>
  <c r="W307" i="23" s="1"/>
  <c r="X306" i="23"/>
  <c r="V306" i="23"/>
  <c r="G306" i="23"/>
  <c r="W306" i="23" s="1"/>
  <c r="X305" i="23"/>
  <c r="V305" i="23"/>
  <c r="G305" i="23"/>
  <c r="W305" i="23" s="1"/>
  <c r="X304" i="23"/>
  <c r="V304" i="23"/>
  <c r="G304" i="23"/>
  <c r="W304" i="23" s="1"/>
  <c r="X303" i="23"/>
  <c r="V303" i="23"/>
  <c r="G303" i="23"/>
  <c r="W303" i="23" s="1"/>
  <c r="X302" i="23"/>
  <c r="V302" i="23"/>
  <c r="G302" i="23"/>
  <c r="W302" i="23" s="1"/>
  <c r="X301" i="23"/>
  <c r="W301" i="23"/>
  <c r="V301" i="23"/>
  <c r="G301" i="23"/>
  <c r="X300" i="23"/>
  <c r="V300" i="23"/>
  <c r="G300" i="23"/>
  <c r="W300" i="23" s="1"/>
  <c r="X299" i="23"/>
  <c r="V299" i="23"/>
  <c r="G299" i="23"/>
  <c r="W299" i="23" s="1"/>
  <c r="X298" i="23"/>
  <c r="V298" i="23"/>
  <c r="G298" i="23"/>
  <c r="W298" i="23" s="1"/>
  <c r="X297" i="23"/>
  <c r="V297" i="23"/>
  <c r="G297" i="23"/>
  <c r="W297" i="23" s="1"/>
  <c r="X296" i="23"/>
  <c r="V296" i="23"/>
  <c r="G296" i="23"/>
  <c r="W296" i="23" s="1"/>
  <c r="X295" i="23"/>
  <c r="V295" i="23"/>
  <c r="G295" i="23"/>
  <c r="W295" i="23" s="1"/>
  <c r="X294" i="23"/>
  <c r="V294" i="23"/>
  <c r="G294" i="23"/>
  <c r="W294" i="23" s="1"/>
  <c r="X293" i="23"/>
  <c r="V293" i="23"/>
  <c r="G293" i="23"/>
  <c r="W293" i="23" s="1"/>
  <c r="X292" i="23"/>
  <c r="V292" i="23"/>
  <c r="G292" i="23"/>
  <c r="W292" i="23" s="1"/>
  <c r="X291" i="23"/>
  <c r="V291" i="23"/>
  <c r="G291" i="23"/>
  <c r="W291" i="23" s="1"/>
  <c r="X290" i="23"/>
  <c r="V290" i="23"/>
  <c r="G290" i="23"/>
  <c r="W290" i="23" s="1"/>
  <c r="X289" i="23"/>
  <c r="V289" i="23"/>
  <c r="G289" i="23"/>
  <c r="W289" i="23" s="1"/>
  <c r="X288" i="23"/>
  <c r="V288" i="23"/>
  <c r="G288" i="23"/>
  <c r="W288" i="23" s="1"/>
  <c r="X287" i="23"/>
  <c r="V287" i="23"/>
  <c r="G287" i="23"/>
  <c r="W287" i="23" s="1"/>
  <c r="X286" i="23"/>
  <c r="V286" i="23"/>
  <c r="G286" i="23"/>
  <c r="W286" i="23" s="1"/>
  <c r="X285" i="23"/>
  <c r="V285" i="23"/>
  <c r="G285" i="23"/>
  <c r="W285" i="23" s="1"/>
  <c r="X284" i="23"/>
  <c r="V284" i="23"/>
  <c r="G284" i="23"/>
  <c r="W284" i="23" s="1"/>
  <c r="X283" i="23"/>
  <c r="V283" i="23"/>
  <c r="G283" i="23"/>
  <c r="W283" i="23" s="1"/>
  <c r="X282" i="23"/>
  <c r="V282" i="23"/>
  <c r="G282" i="23"/>
  <c r="W282" i="23" s="1"/>
  <c r="X281" i="23"/>
  <c r="V281" i="23"/>
  <c r="G281" i="23"/>
  <c r="W281" i="23" s="1"/>
  <c r="X280" i="23"/>
  <c r="V280" i="23"/>
  <c r="G280" i="23"/>
  <c r="W280" i="23" s="1"/>
  <c r="X279" i="23"/>
  <c r="V279" i="23"/>
  <c r="G279" i="23"/>
  <c r="W279" i="23" s="1"/>
  <c r="X278" i="23"/>
  <c r="V278" i="23"/>
  <c r="G278" i="23"/>
  <c r="W278" i="23" s="1"/>
  <c r="X277" i="23"/>
  <c r="W277" i="23"/>
  <c r="V277" i="23"/>
  <c r="G277" i="23"/>
  <c r="X276" i="23"/>
  <c r="V276" i="23"/>
  <c r="G276" i="23"/>
  <c r="W276" i="23" s="1"/>
  <c r="X275" i="23"/>
  <c r="V275" i="23"/>
  <c r="G275" i="23"/>
  <c r="W275" i="23" s="1"/>
  <c r="X274" i="23"/>
  <c r="V274" i="23"/>
  <c r="G274" i="23"/>
  <c r="W274" i="23" s="1"/>
  <c r="X273" i="23"/>
  <c r="V273" i="23"/>
  <c r="G273" i="23"/>
  <c r="W273" i="23" s="1"/>
  <c r="X272" i="23"/>
  <c r="V272" i="23"/>
  <c r="G272" i="23"/>
  <c r="W272" i="23" s="1"/>
  <c r="X271" i="23"/>
  <c r="V271" i="23"/>
  <c r="G271" i="23"/>
  <c r="W271" i="23" s="1"/>
  <c r="X270" i="23"/>
  <c r="V270" i="23"/>
  <c r="G270" i="23"/>
  <c r="W270" i="23" s="1"/>
  <c r="X269" i="23"/>
  <c r="V269" i="23"/>
  <c r="G269" i="23"/>
  <c r="W269" i="23" s="1"/>
  <c r="X268" i="23"/>
  <c r="V268" i="23"/>
  <c r="G268" i="23"/>
  <c r="W268" i="23" s="1"/>
  <c r="X267" i="23"/>
  <c r="V267" i="23"/>
  <c r="G267" i="23"/>
  <c r="W267" i="23" s="1"/>
  <c r="X266" i="23"/>
  <c r="V266" i="23"/>
  <c r="G266" i="23"/>
  <c r="W266" i="23" s="1"/>
  <c r="X265" i="23"/>
  <c r="V265" i="23"/>
  <c r="G265" i="23"/>
  <c r="W265" i="23" s="1"/>
  <c r="X264" i="23"/>
  <c r="V264" i="23"/>
  <c r="G264" i="23"/>
  <c r="W264" i="23" s="1"/>
  <c r="X263" i="23"/>
  <c r="V263" i="23"/>
  <c r="G263" i="23"/>
  <c r="W263" i="23" s="1"/>
  <c r="X262" i="23"/>
  <c r="V262" i="23"/>
  <c r="G262" i="23"/>
  <c r="W262" i="23" s="1"/>
  <c r="X261" i="23"/>
  <c r="W261" i="23"/>
  <c r="V261" i="23"/>
  <c r="G261" i="23"/>
  <c r="X260" i="23"/>
  <c r="V260" i="23"/>
  <c r="G260" i="23"/>
  <c r="W260" i="23" s="1"/>
  <c r="X259" i="23"/>
  <c r="V259" i="23"/>
  <c r="G259" i="23"/>
  <c r="W259" i="23" s="1"/>
  <c r="X258" i="23"/>
  <c r="V258" i="23"/>
  <c r="G258" i="23"/>
  <c r="W258" i="23" s="1"/>
  <c r="X257" i="23"/>
  <c r="V257" i="23"/>
  <c r="G257" i="23"/>
  <c r="W257" i="23" s="1"/>
  <c r="X256" i="23"/>
  <c r="V256" i="23"/>
  <c r="G256" i="23"/>
  <c r="W256" i="23" s="1"/>
  <c r="X255" i="23"/>
  <c r="V255" i="23"/>
  <c r="G255" i="23"/>
  <c r="W255" i="23" s="1"/>
  <c r="X254" i="23"/>
  <c r="V254" i="23"/>
  <c r="G254" i="23"/>
  <c r="W254" i="23" s="1"/>
  <c r="X253" i="23"/>
  <c r="V253" i="23"/>
  <c r="G253" i="23"/>
  <c r="W253" i="23" s="1"/>
  <c r="X252" i="23"/>
  <c r="V252" i="23"/>
  <c r="G252" i="23"/>
  <c r="W252" i="23" s="1"/>
  <c r="X251" i="23"/>
  <c r="V251" i="23"/>
  <c r="G251" i="23"/>
  <c r="W251" i="23" s="1"/>
  <c r="X250" i="23"/>
  <c r="V250" i="23"/>
  <c r="G250" i="23"/>
  <c r="W250" i="23" s="1"/>
  <c r="X249" i="23"/>
  <c r="V249" i="23"/>
  <c r="G249" i="23"/>
  <c r="W249" i="23" s="1"/>
  <c r="X248" i="23"/>
  <c r="V248" i="23"/>
  <c r="G248" i="23"/>
  <c r="W248" i="23" s="1"/>
  <c r="X247" i="23"/>
  <c r="W247" i="23"/>
  <c r="V247" i="23"/>
  <c r="G247" i="23"/>
  <c r="X246" i="23"/>
  <c r="V246" i="23"/>
  <c r="G246" i="23"/>
  <c r="W246" i="23" s="1"/>
  <c r="X245" i="23"/>
  <c r="V245" i="23"/>
  <c r="G245" i="23"/>
  <c r="W245" i="23" s="1"/>
  <c r="X244" i="23"/>
  <c r="V244" i="23"/>
  <c r="G244" i="23"/>
  <c r="W244" i="23" s="1"/>
  <c r="X243" i="23"/>
  <c r="V243" i="23"/>
  <c r="G243" i="23"/>
  <c r="W243" i="23" s="1"/>
  <c r="X242" i="23"/>
  <c r="V242" i="23"/>
  <c r="G242" i="23"/>
  <c r="W242" i="23" s="1"/>
  <c r="X241" i="23"/>
  <c r="V241" i="23"/>
  <c r="G241" i="23"/>
  <c r="W241" i="23" s="1"/>
  <c r="X240" i="23"/>
  <c r="V240" i="23"/>
  <c r="G240" i="23"/>
  <c r="W240" i="23" s="1"/>
  <c r="X239" i="23"/>
  <c r="V239" i="23"/>
  <c r="G239" i="23"/>
  <c r="W239" i="23" s="1"/>
  <c r="X238" i="23"/>
  <c r="V238" i="23"/>
  <c r="G238" i="23"/>
  <c r="W238" i="23" s="1"/>
  <c r="X237" i="23"/>
  <c r="W237" i="23"/>
  <c r="V237" i="23"/>
  <c r="G237" i="23"/>
  <c r="X236" i="23"/>
  <c r="V236" i="23"/>
  <c r="G236" i="23"/>
  <c r="W236" i="23" s="1"/>
  <c r="X235" i="23"/>
  <c r="V235" i="23"/>
  <c r="G235" i="23"/>
  <c r="W235" i="23" s="1"/>
  <c r="X234" i="23"/>
  <c r="V234" i="23"/>
  <c r="G234" i="23"/>
  <c r="W234" i="23" s="1"/>
  <c r="X233" i="23"/>
  <c r="V233" i="23"/>
  <c r="G233" i="23"/>
  <c r="W233" i="23" s="1"/>
  <c r="X232" i="23"/>
  <c r="V232" i="23"/>
  <c r="G232" i="23"/>
  <c r="W232" i="23" s="1"/>
  <c r="X231" i="23"/>
  <c r="W231" i="23"/>
  <c r="V231" i="23"/>
  <c r="G231" i="23"/>
  <c r="X230" i="23"/>
  <c r="V230" i="23"/>
  <c r="G230" i="23"/>
  <c r="W230" i="23" s="1"/>
  <c r="X229" i="23"/>
  <c r="V229" i="23"/>
  <c r="G229" i="23"/>
  <c r="W229" i="23" s="1"/>
  <c r="X228" i="23"/>
  <c r="V228" i="23"/>
  <c r="G228" i="23"/>
  <c r="W228" i="23" s="1"/>
  <c r="X227" i="23"/>
  <c r="V227" i="23"/>
  <c r="G227" i="23"/>
  <c r="W227" i="23" s="1"/>
  <c r="X226" i="23"/>
  <c r="V226" i="23"/>
  <c r="G226" i="23"/>
  <c r="W226" i="23" s="1"/>
  <c r="X225" i="23"/>
  <c r="V225" i="23"/>
  <c r="G225" i="23"/>
  <c r="W225" i="23" s="1"/>
  <c r="X224" i="23"/>
  <c r="V224" i="23"/>
  <c r="G224" i="23"/>
  <c r="W224" i="23" s="1"/>
  <c r="X223" i="23"/>
  <c r="V223" i="23"/>
  <c r="G223" i="23"/>
  <c r="W223" i="23" s="1"/>
  <c r="X222" i="23"/>
  <c r="V222" i="23"/>
  <c r="G222" i="23"/>
  <c r="W222" i="23" s="1"/>
  <c r="X221" i="23"/>
  <c r="W221" i="23"/>
  <c r="V221" i="23"/>
  <c r="G221" i="23"/>
  <c r="X220" i="23"/>
  <c r="V220" i="23"/>
  <c r="G220" i="23"/>
  <c r="W220" i="23" s="1"/>
  <c r="X219" i="23"/>
  <c r="V219" i="23"/>
  <c r="G219" i="23"/>
  <c r="W219" i="23" s="1"/>
  <c r="X218" i="23"/>
  <c r="V218" i="23"/>
  <c r="G218" i="23"/>
  <c r="W218" i="23" s="1"/>
  <c r="X217" i="23"/>
  <c r="V217" i="23"/>
  <c r="G217" i="23"/>
  <c r="W217" i="23" s="1"/>
  <c r="X216" i="23"/>
  <c r="V216" i="23"/>
  <c r="G216" i="23"/>
  <c r="W216" i="23" s="1"/>
  <c r="X215" i="23"/>
  <c r="V215" i="23"/>
  <c r="G215" i="23"/>
  <c r="W215" i="23" s="1"/>
  <c r="X214" i="23"/>
  <c r="V214" i="23"/>
  <c r="G214" i="23"/>
  <c r="W214" i="23" s="1"/>
  <c r="X213" i="23"/>
  <c r="V213" i="23"/>
  <c r="G213" i="23"/>
  <c r="W213" i="23" s="1"/>
  <c r="X212" i="23"/>
  <c r="V212" i="23"/>
  <c r="G212" i="23"/>
  <c r="W212" i="23" s="1"/>
  <c r="X211" i="23"/>
  <c r="V211" i="23"/>
  <c r="G211" i="23"/>
  <c r="W211" i="23" s="1"/>
  <c r="X210" i="23"/>
  <c r="V210" i="23"/>
  <c r="G210" i="23"/>
  <c r="W210" i="23" s="1"/>
  <c r="X209" i="23"/>
  <c r="V209" i="23"/>
  <c r="G209" i="23"/>
  <c r="W209" i="23" s="1"/>
  <c r="X208" i="23"/>
  <c r="V208" i="23"/>
  <c r="G208" i="23"/>
  <c r="W208" i="23" s="1"/>
  <c r="X207" i="23"/>
  <c r="V207" i="23"/>
  <c r="G207" i="23"/>
  <c r="W207" i="23" s="1"/>
  <c r="X206" i="23"/>
  <c r="V206" i="23"/>
  <c r="G206" i="23"/>
  <c r="W206" i="23" s="1"/>
  <c r="X205" i="23"/>
  <c r="V205" i="23"/>
  <c r="G205" i="23"/>
  <c r="W205" i="23" s="1"/>
  <c r="X204" i="23"/>
  <c r="V204" i="23"/>
  <c r="G204" i="23"/>
  <c r="W204" i="23" s="1"/>
  <c r="X203" i="23"/>
  <c r="V203" i="23"/>
  <c r="G203" i="23"/>
  <c r="W203" i="23" s="1"/>
  <c r="X202" i="23"/>
  <c r="V202" i="23"/>
  <c r="G202" i="23"/>
  <c r="W202" i="23" s="1"/>
  <c r="X201" i="23"/>
  <c r="V201" i="23"/>
  <c r="G201" i="23"/>
  <c r="W201" i="23" s="1"/>
  <c r="X200" i="23"/>
  <c r="V200" i="23"/>
  <c r="G200" i="23"/>
  <c r="W200" i="23" s="1"/>
  <c r="X199" i="23"/>
  <c r="V199" i="23"/>
  <c r="G199" i="23"/>
  <c r="W199" i="23" s="1"/>
  <c r="X198" i="23"/>
  <c r="V198" i="23"/>
  <c r="G198" i="23"/>
  <c r="W198" i="23" s="1"/>
  <c r="X197" i="23"/>
  <c r="W197" i="23"/>
  <c r="V197" i="23"/>
  <c r="G197" i="23"/>
  <c r="X196" i="23"/>
  <c r="V196" i="23"/>
  <c r="G196" i="23"/>
  <c r="W196" i="23" s="1"/>
  <c r="X195" i="23"/>
  <c r="V195" i="23"/>
  <c r="G195" i="23"/>
  <c r="W195" i="23" s="1"/>
  <c r="X194" i="23"/>
  <c r="V194" i="23"/>
  <c r="G194" i="23"/>
  <c r="W194" i="23" s="1"/>
  <c r="X193" i="23"/>
  <c r="V193" i="23"/>
  <c r="G193" i="23"/>
  <c r="W193" i="23" s="1"/>
  <c r="X192" i="23"/>
  <c r="V192" i="23"/>
  <c r="G192" i="23"/>
  <c r="W192" i="23" s="1"/>
  <c r="X191" i="23"/>
  <c r="V191" i="23"/>
  <c r="G191" i="23"/>
  <c r="W191" i="23" s="1"/>
  <c r="X190" i="23"/>
  <c r="V190" i="23"/>
  <c r="G190" i="23"/>
  <c r="W190" i="23" s="1"/>
  <c r="X189" i="23"/>
  <c r="V189" i="23"/>
  <c r="G189" i="23"/>
  <c r="W189" i="23" s="1"/>
  <c r="X188" i="23"/>
  <c r="V188" i="23"/>
  <c r="G188" i="23"/>
  <c r="W188" i="23" s="1"/>
  <c r="X187" i="23"/>
  <c r="W187" i="23"/>
  <c r="V187" i="23"/>
  <c r="G187" i="23"/>
  <c r="X186" i="23"/>
  <c r="V186" i="23"/>
  <c r="G186" i="23"/>
  <c r="W186" i="23" s="1"/>
  <c r="X185" i="23"/>
  <c r="V185" i="23"/>
  <c r="G185" i="23"/>
  <c r="W185" i="23" s="1"/>
  <c r="X184" i="23"/>
  <c r="V184" i="23"/>
  <c r="G184" i="23"/>
  <c r="W184" i="23" s="1"/>
  <c r="X183" i="23"/>
  <c r="V183" i="23"/>
  <c r="G183" i="23"/>
  <c r="W183" i="23" s="1"/>
  <c r="X182" i="23"/>
  <c r="V182" i="23"/>
  <c r="G182" i="23"/>
  <c r="W182" i="23" s="1"/>
  <c r="X181" i="23"/>
  <c r="V181" i="23"/>
  <c r="G181" i="23"/>
  <c r="W181" i="23" s="1"/>
  <c r="X180" i="23"/>
  <c r="V180" i="23"/>
  <c r="G180" i="23"/>
  <c r="W180" i="23" s="1"/>
  <c r="X179" i="23"/>
  <c r="V179" i="23"/>
  <c r="G179" i="23"/>
  <c r="W179" i="23" s="1"/>
  <c r="X178" i="23"/>
  <c r="V178" i="23"/>
  <c r="G178" i="23"/>
  <c r="W178" i="23" s="1"/>
  <c r="X177" i="23"/>
  <c r="V177" i="23"/>
  <c r="G177" i="23"/>
  <c r="W177" i="23" s="1"/>
  <c r="X176" i="23"/>
  <c r="V176" i="23"/>
  <c r="G176" i="23"/>
  <c r="W176" i="23" s="1"/>
  <c r="X175" i="23"/>
  <c r="V175" i="23"/>
  <c r="G175" i="23"/>
  <c r="W175" i="23" s="1"/>
  <c r="X174" i="23"/>
  <c r="V174" i="23"/>
  <c r="G174" i="23"/>
  <c r="W174" i="23" s="1"/>
  <c r="X173" i="23"/>
  <c r="V173" i="23"/>
  <c r="G173" i="23"/>
  <c r="W173" i="23" s="1"/>
  <c r="X172" i="23"/>
  <c r="V172" i="23"/>
  <c r="G172" i="23"/>
  <c r="W172" i="23" s="1"/>
  <c r="X171" i="23"/>
  <c r="V171" i="23"/>
  <c r="G171" i="23"/>
  <c r="W171" i="23" s="1"/>
  <c r="X170" i="23"/>
  <c r="V170" i="23"/>
  <c r="G170" i="23"/>
  <c r="W170" i="23" s="1"/>
  <c r="X169" i="23"/>
  <c r="V169" i="23"/>
  <c r="G169" i="23"/>
  <c r="W169" i="23" s="1"/>
  <c r="X168" i="23"/>
  <c r="V168" i="23"/>
  <c r="G168" i="23"/>
  <c r="W168" i="23" s="1"/>
  <c r="X167" i="23"/>
  <c r="V167" i="23"/>
  <c r="G167" i="23"/>
  <c r="W167" i="23" s="1"/>
  <c r="X166" i="23"/>
  <c r="V166" i="23"/>
  <c r="G166" i="23"/>
  <c r="W166" i="23" s="1"/>
  <c r="X165" i="23"/>
  <c r="W165" i="23"/>
  <c r="V165" i="23"/>
  <c r="G165" i="23"/>
  <c r="X164" i="23"/>
  <c r="V164" i="23"/>
  <c r="G164" i="23"/>
  <c r="W164" i="23" s="1"/>
  <c r="X163" i="23"/>
  <c r="V163" i="23"/>
  <c r="G163" i="23"/>
  <c r="W163" i="23" s="1"/>
  <c r="X162" i="23"/>
  <c r="V162" i="23"/>
  <c r="G162" i="23"/>
  <c r="W162" i="23" s="1"/>
  <c r="X161" i="23"/>
  <c r="V161" i="23"/>
  <c r="G161" i="23"/>
  <c r="W161" i="23" s="1"/>
  <c r="X160" i="23"/>
  <c r="V160" i="23"/>
  <c r="G160" i="23"/>
  <c r="W160" i="23" s="1"/>
  <c r="X159" i="23"/>
  <c r="V159" i="23"/>
  <c r="G159" i="23"/>
  <c r="W159" i="23" s="1"/>
  <c r="X158" i="23"/>
  <c r="V158" i="23"/>
  <c r="G158" i="23"/>
  <c r="W158" i="23" s="1"/>
  <c r="X157" i="23"/>
  <c r="V157" i="23"/>
  <c r="G157" i="23"/>
  <c r="W157" i="23" s="1"/>
  <c r="X156" i="23"/>
  <c r="V156" i="23"/>
  <c r="G156" i="23"/>
  <c r="W156" i="23" s="1"/>
  <c r="X155" i="23"/>
  <c r="W155" i="23"/>
  <c r="V155" i="23"/>
  <c r="G155" i="23"/>
  <c r="X154" i="23"/>
  <c r="V154" i="23"/>
  <c r="G154" i="23"/>
  <c r="W154" i="23" s="1"/>
  <c r="X153" i="23"/>
  <c r="V153" i="23"/>
  <c r="G153" i="23"/>
  <c r="W153" i="23" s="1"/>
  <c r="X152" i="23"/>
  <c r="V152" i="23"/>
  <c r="G152" i="23"/>
  <c r="W152" i="23" s="1"/>
  <c r="X151" i="23"/>
  <c r="V151" i="23"/>
  <c r="G151" i="23"/>
  <c r="W151" i="23" s="1"/>
  <c r="X150" i="23"/>
  <c r="V150" i="23"/>
  <c r="G150" i="23"/>
  <c r="W150" i="23" s="1"/>
  <c r="X149" i="23"/>
  <c r="V149" i="23"/>
  <c r="G149" i="23"/>
  <c r="W149" i="23" s="1"/>
  <c r="X148" i="23"/>
  <c r="V148" i="23"/>
  <c r="G148" i="23"/>
  <c r="W148" i="23" s="1"/>
  <c r="X147" i="23"/>
  <c r="V147" i="23"/>
  <c r="G147" i="23"/>
  <c r="W147" i="23" s="1"/>
  <c r="X146" i="23"/>
  <c r="V146" i="23"/>
  <c r="G146" i="23"/>
  <c r="W146" i="23" s="1"/>
  <c r="X145" i="23"/>
  <c r="V145" i="23"/>
  <c r="G145" i="23"/>
  <c r="W145" i="23" s="1"/>
  <c r="X144" i="23"/>
  <c r="V144" i="23"/>
  <c r="G144" i="23"/>
  <c r="W144" i="23" s="1"/>
  <c r="X143" i="23"/>
  <c r="V143" i="23"/>
  <c r="G143" i="23"/>
  <c r="W143" i="23" s="1"/>
  <c r="X142" i="23"/>
  <c r="V142" i="23"/>
  <c r="G142" i="23"/>
  <c r="W142" i="23" s="1"/>
  <c r="X141" i="23"/>
  <c r="V141" i="23"/>
  <c r="G141" i="23"/>
  <c r="W141" i="23" s="1"/>
  <c r="X140" i="23"/>
  <c r="V140" i="23"/>
  <c r="G140" i="23"/>
  <c r="W140" i="23" s="1"/>
  <c r="X139" i="23"/>
  <c r="V139" i="23"/>
  <c r="G139" i="23"/>
  <c r="W139" i="23" s="1"/>
  <c r="X138" i="23"/>
  <c r="V138" i="23"/>
  <c r="G138" i="23"/>
  <c r="W138" i="23" s="1"/>
  <c r="X137" i="23"/>
  <c r="V137" i="23"/>
  <c r="G137" i="23"/>
  <c r="W137" i="23" s="1"/>
  <c r="X136" i="23"/>
  <c r="V136" i="23"/>
  <c r="G136" i="23"/>
  <c r="W136" i="23" s="1"/>
  <c r="X135" i="23"/>
  <c r="V135" i="23"/>
  <c r="G135" i="23"/>
  <c r="W135" i="23" s="1"/>
  <c r="X134" i="23"/>
  <c r="V134" i="23"/>
  <c r="G134" i="23"/>
  <c r="W134" i="23" s="1"/>
  <c r="X133" i="23"/>
  <c r="W133" i="23"/>
  <c r="V133" i="23"/>
  <c r="G133" i="23"/>
  <c r="X132" i="23"/>
  <c r="V132" i="23"/>
  <c r="G132" i="23"/>
  <c r="W132" i="23" s="1"/>
  <c r="X131" i="23"/>
  <c r="V131" i="23"/>
  <c r="G131" i="23"/>
  <c r="W131" i="23" s="1"/>
  <c r="X130" i="23"/>
  <c r="V130" i="23"/>
  <c r="G130" i="23"/>
  <c r="W130" i="23" s="1"/>
  <c r="X129" i="23"/>
  <c r="V129" i="23"/>
  <c r="G129" i="23"/>
  <c r="W129" i="23" s="1"/>
  <c r="X128" i="23"/>
  <c r="V128" i="23"/>
  <c r="G128" i="23"/>
  <c r="W128" i="23" s="1"/>
  <c r="X127" i="23"/>
  <c r="V127" i="23"/>
  <c r="G127" i="23"/>
  <c r="W127" i="23" s="1"/>
  <c r="X126" i="23"/>
  <c r="V126" i="23"/>
  <c r="G126" i="23"/>
  <c r="W126" i="23" s="1"/>
  <c r="X125" i="23"/>
  <c r="V125" i="23"/>
  <c r="G125" i="23"/>
  <c r="W125" i="23" s="1"/>
  <c r="X124" i="23"/>
  <c r="V124" i="23"/>
  <c r="G124" i="23"/>
  <c r="W124" i="23" s="1"/>
  <c r="X123" i="23"/>
  <c r="W123" i="23"/>
  <c r="V123" i="23"/>
  <c r="G123" i="23"/>
  <c r="X122" i="23"/>
  <c r="V122" i="23"/>
  <c r="G122" i="23"/>
  <c r="W122" i="23" s="1"/>
  <c r="X121" i="23"/>
  <c r="V121" i="23"/>
  <c r="G121" i="23"/>
  <c r="W121" i="23" s="1"/>
  <c r="X120" i="23"/>
  <c r="V120" i="23"/>
  <c r="G120" i="23"/>
  <c r="W120" i="23" s="1"/>
  <c r="X119" i="23"/>
  <c r="V119" i="23"/>
  <c r="G119" i="23"/>
  <c r="W119" i="23" s="1"/>
  <c r="X118" i="23"/>
  <c r="V118" i="23"/>
  <c r="G118" i="23"/>
  <c r="W118" i="23" s="1"/>
  <c r="X117" i="23"/>
  <c r="V117" i="23"/>
  <c r="G117" i="23"/>
  <c r="W117" i="23" s="1"/>
  <c r="X116" i="23"/>
  <c r="V116" i="23"/>
  <c r="G116" i="23"/>
  <c r="W116" i="23" s="1"/>
  <c r="X115" i="23"/>
  <c r="V115" i="23"/>
  <c r="G115" i="23"/>
  <c r="W115" i="23" s="1"/>
  <c r="X114" i="23"/>
  <c r="V114" i="23"/>
  <c r="G114" i="23"/>
  <c r="W114" i="23" s="1"/>
  <c r="X113" i="23"/>
  <c r="V113" i="23"/>
  <c r="G113" i="23"/>
  <c r="W113" i="23" s="1"/>
  <c r="X112" i="23"/>
  <c r="V112" i="23"/>
  <c r="G112" i="23"/>
  <c r="W112" i="23" s="1"/>
  <c r="X111" i="23"/>
  <c r="V111" i="23"/>
  <c r="G111" i="23"/>
  <c r="W111" i="23" s="1"/>
  <c r="X110" i="23"/>
  <c r="V110" i="23"/>
  <c r="G110" i="23"/>
  <c r="W110" i="23" s="1"/>
  <c r="X109" i="23"/>
  <c r="V109" i="23"/>
  <c r="G109" i="23"/>
  <c r="W109" i="23" s="1"/>
  <c r="X108" i="23"/>
  <c r="V108" i="23"/>
  <c r="G108" i="23"/>
  <c r="W108" i="23" s="1"/>
  <c r="X107" i="23"/>
  <c r="V107" i="23"/>
  <c r="G107" i="23"/>
  <c r="W107" i="23" s="1"/>
  <c r="X106" i="23"/>
  <c r="V106" i="23"/>
  <c r="G106" i="23"/>
  <c r="W106" i="23" s="1"/>
  <c r="X105" i="23"/>
  <c r="V105" i="23"/>
  <c r="G105" i="23"/>
  <c r="W105" i="23" s="1"/>
  <c r="X104" i="23"/>
  <c r="V104" i="23"/>
  <c r="G104" i="23"/>
  <c r="W104" i="23" s="1"/>
  <c r="X103" i="23"/>
  <c r="V103" i="23"/>
  <c r="G103" i="23"/>
  <c r="W103" i="23" s="1"/>
  <c r="X102" i="23"/>
  <c r="V102" i="23"/>
  <c r="G102" i="23"/>
  <c r="W102" i="23" s="1"/>
  <c r="X101" i="23"/>
  <c r="W101" i="23"/>
  <c r="V101" i="23"/>
  <c r="G101" i="23"/>
  <c r="X100" i="23"/>
  <c r="V100" i="23"/>
  <c r="G100" i="23"/>
  <c r="W100" i="23" s="1"/>
  <c r="X99" i="23"/>
  <c r="V99" i="23"/>
  <c r="G99" i="23"/>
  <c r="W99" i="23" s="1"/>
  <c r="X98" i="23"/>
  <c r="V98" i="23"/>
  <c r="G98" i="23"/>
  <c r="W98" i="23" s="1"/>
  <c r="X97" i="23"/>
  <c r="V97" i="23"/>
  <c r="G97" i="23"/>
  <c r="W97" i="23" s="1"/>
  <c r="X96" i="23"/>
  <c r="V96" i="23"/>
  <c r="G96" i="23"/>
  <c r="W96" i="23" s="1"/>
  <c r="X95" i="23"/>
  <c r="V95" i="23"/>
  <c r="G95" i="23"/>
  <c r="W95" i="23" s="1"/>
  <c r="X94" i="23"/>
  <c r="V94" i="23"/>
  <c r="G94" i="23"/>
  <c r="W94" i="23" s="1"/>
  <c r="X93" i="23"/>
  <c r="V93" i="23"/>
  <c r="G93" i="23"/>
  <c r="W93" i="23" s="1"/>
  <c r="X92" i="23"/>
  <c r="V92" i="23"/>
  <c r="G92" i="23"/>
  <c r="W92" i="23" s="1"/>
  <c r="X91" i="23"/>
  <c r="W91" i="23"/>
  <c r="V91" i="23"/>
  <c r="G91" i="23"/>
  <c r="X90" i="23"/>
  <c r="V90" i="23"/>
  <c r="G90" i="23"/>
  <c r="W90" i="23" s="1"/>
  <c r="X89" i="23"/>
  <c r="V89" i="23"/>
  <c r="G89" i="23"/>
  <c r="W89" i="23" s="1"/>
  <c r="X88" i="23"/>
  <c r="V88" i="23"/>
  <c r="G88" i="23"/>
  <c r="W88" i="23" s="1"/>
  <c r="X87" i="23"/>
  <c r="V87" i="23"/>
  <c r="G87" i="23"/>
  <c r="W87" i="23" s="1"/>
  <c r="X86" i="23"/>
  <c r="V86" i="23"/>
  <c r="G86" i="23"/>
  <c r="W86" i="23" s="1"/>
  <c r="X85" i="23"/>
  <c r="V85" i="23"/>
  <c r="G85" i="23"/>
  <c r="W85" i="23" s="1"/>
  <c r="X84" i="23"/>
  <c r="V84" i="23"/>
  <c r="G84" i="23"/>
  <c r="W84" i="23" s="1"/>
  <c r="X83" i="23"/>
  <c r="V83" i="23"/>
  <c r="G83" i="23"/>
  <c r="W83" i="23" s="1"/>
  <c r="X82" i="23"/>
  <c r="V82" i="23"/>
  <c r="G82" i="23"/>
  <c r="W82" i="23" s="1"/>
  <c r="X81" i="23"/>
  <c r="V81" i="23"/>
  <c r="G81" i="23"/>
  <c r="W81" i="23" s="1"/>
  <c r="X80" i="23"/>
  <c r="V80" i="23"/>
  <c r="G80" i="23"/>
  <c r="W80" i="23" s="1"/>
  <c r="X79" i="23"/>
  <c r="V79" i="23"/>
  <c r="G79" i="23"/>
  <c r="W79" i="23" s="1"/>
  <c r="X78" i="23"/>
  <c r="V78" i="23"/>
  <c r="G78" i="23"/>
  <c r="W78" i="23" s="1"/>
  <c r="X77" i="23"/>
  <c r="V77" i="23"/>
  <c r="G77" i="23"/>
  <c r="W77" i="23" s="1"/>
  <c r="X76" i="23"/>
  <c r="V76" i="23"/>
  <c r="G76" i="23"/>
  <c r="W76" i="23" s="1"/>
  <c r="X75" i="23"/>
  <c r="V75" i="23"/>
  <c r="G75" i="23"/>
  <c r="W75" i="23" s="1"/>
  <c r="X74" i="23"/>
  <c r="V74" i="23"/>
  <c r="G74" i="23"/>
  <c r="W74" i="23" s="1"/>
  <c r="X73" i="23"/>
  <c r="V73" i="23"/>
  <c r="G73" i="23"/>
  <c r="W73" i="23" s="1"/>
  <c r="X72" i="23"/>
  <c r="V72" i="23"/>
  <c r="G72" i="23"/>
  <c r="W72" i="23" s="1"/>
  <c r="X71" i="23"/>
  <c r="V71" i="23"/>
  <c r="G71" i="23"/>
  <c r="W71" i="23" s="1"/>
  <c r="X70" i="23"/>
  <c r="V70" i="23"/>
  <c r="G70" i="23"/>
  <c r="W70" i="23" s="1"/>
  <c r="X69" i="23"/>
  <c r="W69" i="23"/>
  <c r="V69" i="23"/>
  <c r="G69" i="23"/>
  <c r="X68" i="23"/>
  <c r="V68" i="23"/>
  <c r="G68" i="23"/>
  <c r="W68" i="23" s="1"/>
  <c r="X67" i="23"/>
  <c r="V67" i="23"/>
  <c r="G67" i="23"/>
  <c r="W67" i="23" s="1"/>
  <c r="X66" i="23"/>
  <c r="V66" i="23"/>
  <c r="G66" i="23"/>
  <c r="W66" i="23" s="1"/>
  <c r="X65" i="23"/>
  <c r="V65" i="23"/>
  <c r="G65" i="23"/>
  <c r="W65" i="23" s="1"/>
  <c r="X64" i="23"/>
  <c r="V64" i="23"/>
  <c r="G64" i="23"/>
  <c r="W64" i="23" s="1"/>
  <c r="X63" i="23"/>
  <c r="V63" i="23"/>
  <c r="G63" i="23"/>
  <c r="W63" i="23" s="1"/>
  <c r="X62" i="23"/>
  <c r="V62" i="23"/>
  <c r="G62" i="23"/>
  <c r="W62" i="23" s="1"/>
  <c r="X61" i="23"/>
  <c r="W61" i="23"/>
  <c r="V61" i="23"/>
  <c r="G61" i="23"/>
  <c r="X60" i="23"/>
  <c r="V60" i="23"/>
  <c r="G60" i="23"/>
  <c r="W60" i="23" s="1"/>
  <c r="X59" i="23"/>
  <c r="V59" i="23"/>
  <c r="G59" i="23"/>
  <c r="W59" i="23" s="1"/>
  <c r="X58" i="23"/>
  <c r="V58" i="23"/>
  <c r="G58" i="23"/>
  <c r="W58" i="23" s="1"/>
  <c r="X57" i="23"/>
  <c r="V57" i="23"/>
  <c r="G57" i="23"/>
  <c r="W57" i="23" s="1"/>
  <c r="X56" i="23"/>
  <c r="V56" i="23"/>
  <c r="G56" i="23"/>
  <c r="W56" i="23" s="1"/>
  <c r="X55" i="23"/>
  <c r="V55" i="23"/>
  <c r="G55" i="23"/>
  <c r="W55" i="23" s="1"/>
  <c r="X54" i="23"/>
  <c r="V54" i="23"/>
  <c r="G54" i="23"/>
  <c r="W54" i="23" s="1"/>
  <c r="X53" i="23"/>
  <c r="V53" i="23"/>
  <c r="G53" i="23"/>
  <c r="W53" i="23" s="1"/>
  <c r="X52" i="23"/>
  <c r="V52" i="23"/>
  <c r="G52" i="23"/>
  <c r="W52" i="23" s="1"/>
  <c r="X51" i="23"/>
  <c r="V51" i="23"/>
  <c r="G51" i="23"/>
  <c r="W51" i="23" s="1"/>
  <c r="X50" i="23"/>
  <c r="V50" i="23"/>
  <c r="G50" i="23"/>
  <c r="W50" i="23" s="1"/>
  <c r="X49" i="23"/>
  <c r="W49" i="23"/>
  <c r="V49" i="23"/>
  <c r="G49" i="23"/>
  <c r="X48" i="23"/>
  <c r="V48" i="23"/>
  <c r="G48" i="23"/>
  <c r="W48" i="23" s="1"/>
  <c r="X47" i="23"/>
  <c r="V47" i="23"/>
  <c r="G47" i="23"/>
  <c r="W47" i="23" s="1"/>
  <c r="X46" i="23"/>
  <c r="V46" i="23"/>
  <c r="G46" i="23"/>
  <c r="W46" i="23" s="1"/>
  <c r="X45" i="23"/>
  <c r="W45" i="23"/>
  <c r="V45" i="23"/>
  <c r="G45" i="23"/>
  <c r="X44" i="23"/>
  <c r="V44" i="23"/>
  <c r="G44" i="23"/>
  <c r="W44" i="23" s="1"/>
  <c r="X43" i="23"/>
  <c r="V43" i="23"/>
  <c r="G43" i="23"/>
  <c r="W43" i="23" s="1"/>
  <c r="X42" i="23"/>
  <c r="V42" i="23"/>
  <c r="G42" i="23"/>
  <c r="W42" i="23" s="1"/>
  <c r="X41" i="23"/>
  <c r="V41" i="23"/>
  <c r="G41" i="23"/>
  <c r="W41" i="23" s="1"/>
  <c r="X40" i="23"/>
  <c r="V40" i="23"/>
  <c r="G40" i="23"/>
  <c r="W40" i="23" s="1"/>
  <c r="X39" i="23"/>
  <c r="W39" i="23"/>
  <c r="V39" i="23"/>
  <c r="G39" i="23"/>
  <c r="X38" i="23"/>
  <c r="V38" i="23"/>
  <c r="G38" i="23"/>
  <c r="W38" i="23" s="1"/>
  <c r="X37" i="23"/>
  <c r="W37" i="23"/>
  <c r="V37" i="23"/>
  <c r="G37" i="23"/>
  <c r="X36" i="23"/>
  <c r="V36" i="23"/>
  <c r="G36" i="23"/>
  <c r="W36" i="23" s="1"/>
  <c r="X35" i="23"/>
  <c r="V35" i="23"/>
  <c r="G35" i="23"/>
  <c r="W35" i="23" s="1"/>
  <c r="X34" i="23"/>
  <c r="V34" i="23"/>
  <c r="G34" i="23"/>
  <c r="W34" i="23" s="1"/>
  <c r="X33" i="23"/>
  <c r="W33" i="23"/>
  <c r="V33" i="23"/>
  <c r="G33" i="23"/>
  <c r="X32" i="23"/>
  <c r="V32" i="23"/>
  <c r="G32" i="23"/>
  <c r="W32" i="23" s="1"/>
  <c r="X31" i="23"/>
  <c r="V31" i="23"/>
  <c r="G31" i="23"/>
  <c r="W31" i="23" s="1"/>
  <c r="X30" i="23"/>
  <c r="V30" i="23"/>
  <c r="G30" i="23"/>
  <c r="W30" i="23" s="1"/>
  <c r="X29" i="23"/>
  <c r="V29" i="23"/>
  <c r="G29" i="23"/>
  <c r="W29" i="23" s="1"/>
  <c r="X28" i="23"/>
  <c r="V28" i="23"/>
  <c r="G28" i="23"/>
  <c r="W28" i="23" s="1"/>
  <c r="X27" i="23"/>
  <c r="W27" i="23"/>
  <c r="V27" i="23"/>
  <c r="G27" i="23"/>
  <c r="X26" i="23"/>
  <c r="V26" i="23"/>
  <c r="G26" i="23"/>
  <c r="W26" i="23" s="1"/>
  <c r="X25" i="23"/>
  <c r="V25" i="23"/>
  <c r="G25" i="23"/>
  <c r="W25" i="23" s="1"/>
  <c r="X24" i="23"/>
  <c r="V24" i="23"/>
  <c r="G24" i="23"/>
  <c r="W24" i="23" s="1"/>
  <c r="X23" i="23"/>
  <c r="W23" i="23"/>
  <c r="V23" i="23"/>
  <c r="G23" i="23"/>
  <c r="X22" i="23"/>
  <c r="V22" i="23"/>
  <c r="G22" i="23"/>
  <c r="W22" i="23" s="1"/>
  <c r="X21" i="23"/>
  <c r="W21" i="23"/>
  <c r="V21" i="23"/>
  <c r="G21" i="23"/>
  <c r="X20" i="23"/>
  <c r="V20" i="23"/>
  <c r="G20" i="23"/>
  <c r="W20" i="23" s="1"/>
  <c r="X19" i="23"/>
  <c r="V19" i="23"/>
  <c r="G19" i="23"/>
  <c r="W19" i="23" s="1"/>
  <c r="X18" i="23"/>
  <c r="V18" i="23"/>
  <c r="G18" i="23"/>
  <c r="W18" i="23" s="1"/>
  <c r="X17" i="23"/>
  <c r="V17" i="23"/>
  <c r="G17" i="23"/>
  <c r="W17" i="23" s="1"/>
  <c r="X16" i="23"/>
  <c r="V16" i="23"/>
  <c r="G16" i="23"/>
  <c r="W16" i="23" s="1"/>
  <c r="X15" i="23"/>
  <c r="V15" i="23"/>
  <c r="G15" i="23"/>
  <c r="W15" i="23" s="1"/>
  <c r="X14" i="23"/>
  <c r="V14" i="23"/>
  <c r="G14" i="23"/>
  <c r="W14" i="23" s="1"/>
  <c r="X13" i="23"/>
  <c r="V13" i="23"/>
  <c r="G13" i="23"/>
  <c r="W13" i="23" s="1"/>
  <c r="X12" i="23"/>
  <c r="V12" i="23"/>
  <c r="G12" i="23"/>
  <c r="W12" i="23" s="1"/>
  <c r="X11" i="23"/>
  <c r="W11" i="23"/>
  <c r="V11" i="23"/>
  <c r="G11" i="23"/>
  <c r="X10" i="23"/>
  <c r="V10" i="23"/>
  <c r="G10" i="23"/>
  <c r="W10" i="23" s="1"/>
  <c r="X9" i="23"/>
  <c r="V9" i="23"/>
  <c r="G9" i="23"/>
  <c r="W9" i="23" s="1"/>
  <c r="X8" i="23"/>
  <c r="V8" i="23"/>
  <c r="G8" i="23"/>
  <c r="W8" i="23" s="1"/>
  <c r="X7" i="23"/>
  <c r="V7" i="23"/>
  <c r="G7" i="23"/>
  <c r="W7" i="23" s="1"/>
  <c r="X6" i="23"/>
  <c r="V6" i="23"/>
  <c r="G6" i="23"/>
  <c r="W6" i="23" s="1"/>
  <c r="X5" i="23"/>
  <c r="V5" i="23"/>
  <c r="G5" i="23"/>
  <c r="W5" i="23" s="1"/>
  <c r="X4" i="23"/>
  <c r="V4" i="23"/>
  <c r="G4" i="23"/>
  <c r="W4" i="23" s="1"/>
  <c r="X3" i="23"/>
  <c r="V3" i="23"/>
  <c r="G3" i="23"/>
  <c r="W3" i="23" s="1"/>
  <c r="X2" i="23"/>
  <c r="V2" i="23"/>
  <c r="G2" i="23"/>
  <c r="W2" i="23" s="1"/>
  <c r="X1117" i="22"/>
  <c r="V1117" i="22"/>
  <c r="G1117" i="22"/>
  <c r="W1117" i="22" s="1"/>
  <c r="X1116" i="22"/>
  <c r="V1116" i="22"/>
  <c r="G1116" i="22"/>
  <c r="W1116" i="22" s="1"/>
  <c r="X1115" i="22"/>
  <c r="V1115" i="22"/>
  <c r="G1115" i="22"/>
  <c r="W1115" i="22" s="1"/>
  <c r="X1114" i="22"/>
  <c r="V1114" i="22"/>
  <c r="G1114" i="22"/>
  <c r="W1114" i="22" s="1"/>
  <c r="X1113" i="22"/>
  <c r="V1113" i="22"/>
  <c r="G1113" i="22"/>
  <c r="W1113" i="22" s="1"/>
  <c r="X1112" i="22"/>
  <c r="V1112" i="22"/>
  <c r="G1112" i="22"/>
  <c r="W1112" i="22" s="1"/>
  <c r="X1111" i="22"/>
  <c r="V1111" i="22"/>
  <c r="G1111" i="22"/>
  <c r="W1111" i="22" s="1"/>
  <c r="X1110" i="22"/>
  <c r="V1110" i="22"/>
  <c r="G1110" i="22"/>
  <c r="W1110" i="22" s="1"/>
  <c r="X1109" i="22"/>
  <c r="V1109" i="22"/>
  <c r="G1109" i="22"/>
  <c r="W1109" i="22" s="1"/>
  <c r="X1108" i="22"/>
  <c r="V1108" i="22"/>
  <c r="G1108" i="22"/>
  <c r="W1108" i="22" s="1"/>
  <c r="X1107" i="22"/>
  <c r="V1107" i="22"/>
  <c r="G1107" i="22"/>
  <c r="W1107" i="22" s="1"/>
  <c r="X1106" i="22"/>
  <c r="V1106" i="22"/>
  <c r="G1106" i="22"/>
  <c r="W1106" i="22" s="1"/>
  <c r="X1105" i="22"/>
  <c r="V1105" i="22"/>
  <c r="G1105" i="22"/>
  <c r="W1105" i="22" s="1"/>
  <c r="X1104" i="22"/>
  <c r="V1104" i="22"/>
  <c r="G1104" i="22"/>
  <c r="W1104" i="22" s="1"/>
  <c r="X1103" i="22"/>
  <c r="V1103" i="22"/>
  <c r="G1103" i="22"/>
  <c r="W1103" i="22" s="1"/>
  <c r="X1102" i="22"/>
  <c r="V1102" i="22"/>
  <c r="G1102" i="22"/>
  <c r="W1102" i="22" s="1"/>
  <c r="X1101" i="22"/>
  <c r="V1101" i="22"/>
  <c r="G1101" i="22"/>
  <c r="W1101" i="22" s="1"/>
  <c r="X1100" i="22"/>
  <c r="V1100" i="22"/>
  <c r="G1100" i="22"/>
  <c r="W1100" i="22" s="1"/>
  <c r="X1099" i="22"/>
  <c r="V1099" i="22"/>
  <c r="G1099" i="22"/>
  <c r="W1099" i="22" s="1"/>
  <c r="X1098" i="22"/>
  <c r="V1098" i="22"/>
  <c r="G1098" i="22"/>
  <c r="W1098" i="22" s="1"/>
  <c r="X1097" i="22"/>
  <c r="V1097" i="22"/>
  <c r="G1097" i="22"/>
  <c r="W1097" i="22" s="1"/>
  <c r="X1096" i="22"/>
  <c r="V1096" i="22"/>
  <c r="G1096" i="22"/>
  <c r="W1096" i="22" s="1"/>
  <c r="X1095" i="22"/>
  <c r="V1095" i="22"/>
  <c r="G1095" i="22"/>
  <c r="W1095" i="22" s="1"/>
  <c r="X1094" i="22"/>
  <c r="V1094" i="22"/>
  <c r="G1094" i="22"/>
  <c r="W1094" i="22" s="1"/>
  <c r="X1093" i="22"/>
  <c r="V1093" i="22"/>
  <c r="G1093" i="22"/>
  <c r="W1093" i="22" s="1"/>
  <c r="X1092" i="22"/>
  <c r="V1092" i="22"/>
  <c r="G1092" i="22"/>
  <c r="W1092" i="22" s="1"/>
  <c r="X1091" i="22"/>
  <c r="V1091" i="22"/>
  <c r="G1091" i="22"/>
  <c r="W1091" i="22" s="1"/>
  <c r="X1090" i="22"/>
  <c r="V1090" i="22"/>
  <c r="G1090" i="22"/>
  <c r="W1090" i="22" s="1"/>
  <c r="X1089" i="22"/>
  <c r="V1089" i="22"/>
  <c r="G1089" i="22"/>
  <c r="W1089" i="22" s="1"/>
  <c r="X1088" i="22"/>
  <c r="V1088" i="22"/>
  <c r="G1088" i="22"/>
  <c r="W1088" i="22" s="1"/>
  <c r="X1087" i="22"/>
  <c r="V1087" i="22"/>
  <c r="G1087" i="22"/>
  <c r="W1087" i="22" s="1"/>
  <c r="X1086" i="22"/>
  <c r="V1086" i="22"/>
  <c r="G1086" i="22"/>
  <c r="W1086" i="22" s="1"/>
  <c r="X1085" i="22"/>
  <c r="V1085" i="22"/>
  <c r="G1085" i="22"/>
  <c r="W1085" i="22" s="1"/>
  <c r="X1084" i="22"/>
  <c r="V1084" i="22"/>
  <c r="G1084" i="22"/>
  <c r="W1084" i="22" s="1"/>
  <c r="X1083" i="22"/>
  <c r="V1083" i="22"/>
  <c r="G1083" i="22"/>
  <c r="W1083" i="22" s="1"/>
  <c r="X1082" i="22"/>
  <c r="V1082" i="22"/>
  <c r="G1082" i="22"/>
  <c r="W1082" i="22" s="1"/>
  <c r="X1081" i="22"/>
  <c r="V1081" i="22"/>
  <c r="G1081" i="22"/>
  <c r="W1081" i="22" s="1"/>
  <c r="X1080" i="22"/>
  <c r="V1080" i="22"/>
  <c r="G1080" i="22"/>
  <c r="W1080" i="22" s="1"/>
  <c r="X1079" i="22"/>
  <c r="V1079" i="22"/>
  <c r="G1079" i="22"/>
  <c r="W1079" i="22" s="1"/>
  <c r="X1078" i="22"/>
  <c r="V1078" i="22"/>
  <c r="G1078" i="22"/>
  <c r="W1078" i="22" s="1"/>
  <c r="X1077" i="22"/>
  <c r="V1077" i="22"/>
  <c r="G1077" i="22"/>
  <c r="W1077" i="22" s="1"/>
  <c r="X1076" i="22"/>
  <c r="V1076" i="22"/>
  <c r="G1076" i="22"/>
  <c r="W1076" i="22" s="1"/>
  <c r="X1075" i="22"/>
  <c r="V1075" i="22"/>
  <c r="G1075" i="22"/>
  <c r="W1075" i="22" s="1"/>
  <c r="X1074" i="22"/>
  <c r="V1074" i="22"/>
  <c r="G1074" i="22"/>
  <c r="W1074" i="22" s="1"/>
  <c r="X1073" i="22"/>
  <c r="V1073" i="22"/>
  <c r="G1073" i="22"/>
  <c r="W1073" i="22" s="1"/>
  <c r="X1072" i="22"/>
  <c r="V1072" i="22"/>
  <c r="G1072" i="22"/>
  <c r="W1072" i="22" s="1"/>
  <c r="X1071" i="22"/>
  <c r="V1071" i="22"/>
  <c r="G1071" i="22"/>
  <c r="W1071" i="22" s="1"/>
  <c r="X1070" i="22"/>
  <c r="V1070" i="22"/>
  <c r="G1070" i="22"/>
  <c r="W1070" i="22" s="1"/>
  <c r="X1069" i="22"/>
  <c r="V1069" i="22"/>
  <c r="G1069" i="22"/>
  <c r="W1069" i="22" s="1"/>
  <c r="X1068" i="22"/>
  <c r="V1068" i="22"/>
  <c r="G1068" i="22"/>
  <c r="W1068" i="22" s="1"/>
  <c r="X1067" i="22"/>
  <c r="V1067" i="22"/>
  <c r="G1067" i="22"/>
  <c r="W1067" i="22" s="1"/>
  <c r="X1066" i="22"/>
  <c r="V1066" i="22"/>
  <c r="G1066" i="22"/>
  <c r="W1066" i="22" s="1"/>
  <c r="X1065" i="22"/>
  <c r="V1065" i="22"/>
  <c r="G1065" i="22"/>
  <c r="W1065" i="22" s="1"/>
  <c r="X1064" i="22"/>
  <c r="V1064" i="22"/>
  <c r="G1064" i="22"/>
  <c r="W1064" i="22" s="1"/>
  <c r="X1063" i="22"/>
  <c r="V1063" i="22"/>
  <c r="G1063" i="22"/>
  <c r="W1063" i="22" s="1"/>
  <c r="X1062" i="22"/>
  <c r="V1062" i="22"/>
  <c r="G1062" i="22"/>
  <c r="W1062" i="22" s="1"/>
  <c r="X1061" i="22"/>
  <c r="V1061" i="22"/>
  <c r="G1061" i="22"/>
  <c r="W1061" i="22" s="1"/>
  <c r="X1060" i="22"/>
  <c r="V1060" i="22"/>
  <c r="G1060" i="22"/>
  <c r="W1060" i="22" s="1"/>
  <c r="X1059" i="22"/>
  <c r="V1059" i="22"/>
  <c r="G1059" i="22"/>
  <c r="W1059" i="22" s="1"/>
  <c r="X1058" i="22"/>
  <c r="V1058" i="22"/>
  <c r="G1058" i="22"/>
  <c r="W1058" i="22" s="1"/>
  <c r="X1057" i="22"/>
  <c r="V1057" i="22"/>
  <c r="G1057" i="22"/>
  <c r="W1057" i="22" s="1"/>
  <c r="X1056" i="22"/>
  <c r="V1056" i="22"/>
  <c r="G1056" i="22"/>
  <c r="W1056" i="22" s="1"/>
  <c r="X1055" i="22"/>
  <c r="V1055" i="22"/>
  <c r="G1055" i="22"/>
  <c r="W1055" i="22" s="1"/>
  <c r="X1054" i="22"/>
  <c r="V1054" i="22"/>
  <c r="G1054" i="22"/>
  <c r="W1054" i="22" s="1"/>
  <c r="X1053" i="22"/>
  <c r="V1053" i="22"/>
  <c r="G1053" i="22"/>
  <c r="W1053" i="22" s="1"/>
  <c r="X1052" i="22"/>
  <c r="V1052" i="22"/>
  <c r="G1052" i="22"/>
  <c r="W1052" i="22" s="1"/>
  <c r="X1051" i="22"/>
  <c r="V1051" i="22"/>
  <c r="G1051" i="22"/>
  <c r="W1051" i="22" s="1"/>
  <c r="X1050" i="22"/>
  <c r="V1050" i="22"/>
  <c r="G1050" i="22"/>
  <c r="W1050" i="22" s="1"/>
  <c r="X1049" i="22"/>
  <c r="V1049" i="22"/>
  <c r="G1049" i="22"/>
  <c r="W1049" i="22" s="1"/>
  <c r="X1048" i="22"/>
  <c r="V1048" i="22"/>
  <c r="G1048" i="22"/>
  <c r="W1048" i="22" s="1"/>
  <c r="X1047" i="22"/>
  <c r="V1047" i="22"/>
  <c r="G1047" i="22"/>
  <c r="W1047" i="22" s="1"/>
  <c r="X1046" i="22"/>
  <c r="V1046" i="22"/>
  <c r="G1046" i="22"/>
  <c r="W1046" i="22" s="1"/>
  <c r="X1045" i="22"/>
  <c r="V1045" i="22"/>
  <c r="G1045" i="22"/>
  <c r="W1045" i="22" s="1"/>
  <c r="X1044" i="22"/>
  <c r="V1044" i="22"/>
  <c r="G1044" i="22"/>
  <c r="W1044" i="22" s="1"/>
  <c r="X1043" i="22"/>
  <c r="V1043" i="22"/>
  <c r="G1043" i="22"/>
  <c r="W1043" i="22" s="1"/>
  <c r="X1042" i="22"/>
  <c r="V1042" i="22"/>
  <c r="G1042" i="22"/>
  <c r="W1042" i="22" s="1"/>
  <c r="X1041" i="22"/>
  <c r="V1041" i="22"/>
  <c r="G1041" i="22"/>
  <c r="W1041" i="22" s="1"/>
  <c r="X1040" i="22"/>
  <c r="V1040" i="22"/>
  <c r="G1040" i="22"/>
  <c r="W1040" i="22" s="1"/>
  <c r="X1039" i="22"/>
  <c r="V1039" i="22"/>
  <c r="G1039" i="22"/>
  <c r="W1039" i="22" s="1"/>
  <c r="X1038" i="22"/>
  <c r="V1038" i="22"/>
  <c r="G1038" i="22"/>
  <c r="W1038" i="22" s="1"/>
  <c r="X1037" i="22"/>
  <c r="V1037" i="22"/>
  <c r="G1037" i="22"/>
  <c r="W1037" i="22" s="1"/>
  <c r="X1036" i="22"/>
  <c r="V1036" i="22"/>
  <c r="G1036" i="22"/>
  <c r="W1036" i="22" s="1"/>
  <c r="X1035" i="22"/>
  <c r="V1035" i="22"/>
  <c r="G1035" i="22"/>
  <c r="W1035" i="22" s="1"/>
  <c r="X1034" i="22"/>
  <c r="V1034" i="22"/>
  <c r="G1034" i="22"/>
  <c r="W1034" i="22" s="1"/>
  <c r="X1033" i="22"/>
  <c r="V1033" i="22"/>
  <c r="G1033" i="22"/>
  <c r="W1033" i="22" s="1"/>
  <c r="X1032" i="22"/>
  <c r="V1032" i="22"/>
  <c r="G1032" i="22"/>
  <c r="W1032" i="22" s="1"/>
  <c r="X1031" i="22"/>
  <c r="V1031" i="22"/>
  <c r="G1031" i="22"/>
  <c r="W1031" i="22" s="1"/>
  <c r="X1030" i="22"/>
  <c r="V1030" i="22"/>
  <c r="G1030" i="22"/>
  <c r="W1030" i="22" s="1"/>
  <c r="X1029" i="22"/>
  <c r="V1029" i="22"/>
  <c r="G1029" i="22"/>
  <c r="W1029" i="22" s="1"/>
  <c r="X1028" i="22"/>
  <c r="V1028" i="22"/>
  <c r="G1028" i="22"/>
  <c r="W1028" i="22" s="1"/>
  <c r="X1027" i="22"/>
  <c r="V1027" i="22"/>
  <c r="G1027" i="22"/>
  <c r="W1027" i="22" s="1"/>
  <c r="X1026" i="22"/>
  <c r="V1026" i="22"/>
  <c r="G1026" i="22"/>
  <c r="W1026" i="22" s="1"/>
  <c r="X1025" i="22"/>
  <c r="V1025" i="22"/>
  <c r="G1025" i="22"/>
  <c r="W1025" i="22" s="1"/>
  <c r="X1024" i="22"/>
  <c r="V1024" i="22"/>
  <c r="G1024" i="22"/>
  <c r="W1024" i="22" s="1"/>
  <c r="X1023" i="22"/>
  <c r="V1023" i="22"/>
  <c r="G1023" i="22"/>
  <c r="W1023" i="22" s="1"/>
  <c r="X1022" i="22"/>
  <c r="V1022" i="22"/>
  <c r="G1022" i="22"/>
  <c r="W1022" i="22" s="1"/>
  <c r="X1021" i="22"/>
  <c r="V1021" i="22"/>
  <c r="G1021" i="22"/>
  <c r="W1021" i="22" s="1"/>
  <c r="X1020" i="22"/>
  <c r="V1020" i="22"/>
  <c r="G1020" i="22"/>
  <c r="W1020" i="22" s="1"/>
  <c r="X1019" i="22"/>
  <c r="V1019" i="22"/>
  <c r="G1019" i="22"/>
  <c r="W1019" i="22" s="1"/>
  <c r="X1018" i="22"/>
  <c r="V1018" i="22"/>
  <c r="G1018" i="22"/>
  <c r="W1018" i="22" s="1"/>
  <c r="X1017" i="22"/>
  <c r="V1017" i="22"/>
  <c r="G1017" i="22"/>
  <c r="W1017" i="22" s="1"/>
  <c r="X1016" i="22"/>
  <c r="V1016" i="22"/>
  <c r="G1016" i="22"/>
  <c r="W1016" i="22" s="1"/>
  <c r="X1015" i="22"/>
  <c r="V1015" i="22"/>
  <c r="G1015" i="22"/>
  <c r="W1015" i="22" s="1"/>
  <c r="X1014" i="22"/>
  <c r="V1014" i="22"/>
  <c r="G1014" i="22"/>
  <c r="W1014" i="22" s="1"/>
  <c r="X1013" i="22"/>
  <c r="V1013" i="22"/>
  <c r="G1013" i="22"/>
  <c r="W1013" i="22" s="1"/>
  <c r="X1012" i="22"/>
  <c r="V1012" i="22"/>
  <c r="G1012" i="22"/>
  <c r="W1012" i="22" s="1"/>
  <c r="X1011" i="22"/>
  <c r="V1011" i="22"/>
  <c r="G1011" i="22"/>
  <c r="W1011" i="22" s="1"/>
  <c r="X1010" i="22"/>
  <c r="V1010" i="22"/>
  <c r="G1010" i="22"/>
  <c r="W1010" i="22" s="1"/>
  <c r="X1009" i="22"/>
  <c r="V1009" i="22"/>
  <c r="G1009" i="22"/>
  <c r="W1009" i="22" s="1"/>
  <c r="X1008" i="22"/>
  <c r="V1008" i="22"/>
  <c r="G1008" i="22"/>
  <c r="W1008" i="22" s="1"/>
  <c r="X1007" i="22"/>
  <c r="V1007" i="22"/>
  <c r="G1007" i="22"/>
  <c r="W1007" i="22" s="1"/>
  <c r="X1006" i="22"/>
  <c r="V1006" i="22"/>
  <c r="G1006" i="22"/>
  <c r="W1006" i="22" s="1"/>
  <c r="X1005" i="22"/>
  <c r="V1005" i="22"/>
  <c r="G1005" i="22"/>
  <c r="W1005" i="22" s="1"/>
  <c r="X1004" i="22"/>
  <c r="V1004" i="22"/>
  <c r="G1004" i="22"/>
  <c r="W1004" i="22" s="1"/>
  <c r="X1003" i="22"/>
  <c r="V1003" i="22"/>
  <c r="G1003" i="22"/>
  <c r="W1003" i="22" s="1"/>
  <c r="X1002" i="22"/>
  <c r="V1002" i="22"/>
  <c r="G1002" i="22"/>
  <c r="W1002" i="22" s="1"/>
  <c r="X1001" i="22"/>
  <c r="V1001" i="22"/>
  <c r="G1001" i="22"/>
  <c r="W1001" i="22" s="1"/>
  <c r="X1000" i="22"/>
  <c r="V1000" i="22"/>
  <c r="G1000" i="22"/>
  <c r="W1000" i="22" s="1"/>
  <c r="X999" i="22"/>
  <c r="V999" i="22"/>
  <c r="G999" i="22"/>
  <c r="W999" i="22" s="1"/>
  <c r="X998" i="22"/>
  <c r="V998" i="22"/>
  <c r="G998" i="22"/>
  <c r="W998" i="22" s="1"/>
  <c r="X997" i="22"/>
  <c r="V997" i="22"/>
  <c r="G997" i="22"/>
  <c r="W997" i="22" s="1"/>
  <c r="X996" i="22"/>
  <c r="V996" i="22"/>
  <c r="G996" i="22"/>
  <c r="W996" i="22" s="1"/>
  <c r="X995" i="22"/>
  <c r="V995" i="22"/>
  <c r="G995" i="22"/>
  <c r="W995" i="22" s="1"/>
  <c r="X994" i="22"/>
  <c r="V994" i="22"/>
  <c r="G994" i="22"/>
  <c r="W994" i="22" s="1"/>
  <c r="X993" i="22"/>
  <c r="V993" i="22"/>
  <c r="G993" i="22"/>
  <c r="W993" i="22" s="1"/>
  <c r="X992" i="22"/>
  <c r="V992" i="22"/>
  <c r="G992" i="22"/>
  <c r="W992" i="22" s="1"/>
  <c r="X991" i="22"/>
  <c r="V991" i="22"/>
  <c r="G991" i="22"/>
  <c r="W991" i="22" s="1"/>
  <c r="X990" i="22"/>
  <c r="V990" i="22"/>
  <c r="G990" i="22"/>
  <c r="W990" i="22" s="1"/>
  <c r="X989" i="22"/>
  <c r="V989" i="22"/>
  <c r="G989" i="22"/>
  <c r="W989" i="22" s="1"/>
  <c r="X988" i="22"/>
  <c r="V988" i="22"/>
  <c r="G988" i="22"/>
  <c r="W988" i="22" s="1"/>
  <c r="X987" i="22"/>
  <c r="V987" i="22"/>
  <c r="G987" i="22"/>
  <c r="W987" i="22" s="1"/>
  <c r="X986" i="22"/>
  <c r="V986" i="22"/>
  <c r="G986" i="22"/>
  <c r="W986" i="22" s="1"/>
  <c r="X985" i="22"/>
  <c r="V985" i="22"/>
  <c r="G985" i="22"/>
  <c r="W985" i="22" s="1"/>
  <c r="X984" i="22"/>
  <c r="V984" i="22"/>
  <c r="G984" i="22"/>
  <c r="W984" i="22" s="1"/>
  <c r="X983" i="22"/>
  <c r="V983" i="22"/>
  <c r="G983" i="22"/>
  <c r="W983" i="22" s="1"/>
  <c r="X982" i="22"/>
  <c r="V982" i="22"/>
  <c r="G982" i="22"/>
  <c r="W982" i="22" s="1"/>
  <c r="X981" i="22"/>
  <c r="V981" i="22"/>
  <c r="G981" i="22"/>
  <c r="W981" i="22" s="1"/>
  <c r="X980" i="22"/>
  <c r="V980" i="22"/>
  <c r="G980" i="22"/>
  <c r="W980" i="22" s="1"/>
  <c r="X979" i="22"/>
  <c r="V979" i="22"/>
  <c r="G979" i="22"/>
  <c r="W979" i="22" s="1"/>
  <c r="X978" i="22"/>
  <c r="V978" i="22"/>
  <c r="G978" i="22"/>
  <c r="W978" i="22" s="1"/>
  <c r="X977" i="22"/>
  <c r="V977" i="22"/>
  <c r="G977" i="22"/>
  <c r="W977" i="22" s="1"/>
  <c r="X976" i="22"/>
  <c r="V976" i="22"/>
  <c r="G976" i="22"/>
  <c r="W976" i="22" s="1"/>
  <c r="X975" i="22"/>
  <c r="V975" i="22"/>
  <c r="G975" i="22"/>
  <c r="W975" i="22" s="1"/>
  <c r="X974" i="22"/>
  <c r="V974" i="22"/>
  <c r="G974" i="22"/>
  <c r="W974" i="22" s="1"/>
  <c r="X973" i="22"/>
  <c r="V973" i="22"/>
  <c r="G973" i="22"/>
  <c r="W973" i="22" s="1"/>
  <c r="X972" i="22"/>
  <c r="V972" i="22"/>
  <c r="G972" i="22"/>
  <c r="W972" i="22" s="1"/>
  <c r="X971" i="22"/>
  <c r="V971" i="22"/>
  <c r="G971" i="22"/>
  <c r="W971" i="22" s="1"/>
  <c r="X970" i="22"/>
  <c r="V970" i="22"/>
  <c r="G970" i="22"/>
  <c r="W970" i="22" s="1"/>
  <c r="X969" i="22"/>
  <c r="V969" i="22"/>
  <c r="G969" i="22"/>
  <c r="W969" i="22" s="1"/>
  <c r="X968" i="22"/>
  <c r="V968" i="22"/>
  <c r="G968" i="22"/>
  <c r="W968" i="22" s="1"/>
  <c r="X967" i="22"/>
  <c r="V967" i="22"/>
  <c r="G967" i="22"/>
  <c r="W967" i="22" s="1"/>
  <c r="X966" i="22"/>
  <c r="V966" i="22"/>
  <c r="G966" i="22"/>
  <c r="W966" i="22" s="1"/>
  <c r="X965" i="22"/>
  <c r="V965" i="22"/>
  <c r="G965" i="22"/>
  <c r="W965" i="22" s="1"/>
  <c r="X964" i="22"/>
  <c r="V964" i="22"/>
  <c r="G964" i="22"/>
  <c r="W964" i="22" s="1"/>
  <c r="X963" i="22"/>
  <c r="V963" i="22"/>
  <c r="G963" i="22"/>
  <c r="W963" i="22" s="1"/>
  <c r="X962" i="22"/>
  <c r="V962" i="22"/>
  <c r="G962" i="22"/>
  <c r="W962" i="22" s="1"/>
  <c r="X961" i="22"/>
  <c r="V961" i="22"/>
  <c r="G961" i="22"/>
  <c r="W961" i="22" s="1"/>
  <c r="X960" i="22"/>
  <c r="V960" i="22"/>
  <c r="G960" i="22"/>
  <c r="W960" i="22" s="1"/>
  <c r="X959" i="22"/>
  <c r="V959" i="22"/>
  <c r="G959" i="22"/>
  <c r="W959" i="22" s="1"/>
  <c r="X958" i="22"/>
  <c r="V958" i="22"/>
  <c r="G958" i="22"/>
  <c r="W958" i="22" s="1"/>
  <c r="X957" i="22"/>
  <c r="V957" i="22"/>
  <c r="G957" i="22"/>
  <c r="W957" i="22" s="1"/>
  <c r="X956" i="22"/>
  <c r="V956" i="22"/>
  <c r="G956" i="22"/>
  <c r="W956" i="22" s="1"/>
  <c r="X955" i="22"/>
  <c r="V955" i="22"/>
  <c r="G955" i="22"/>
  <c r="W955" i="22" s="1"/>
  <c r="X954" i="22"/>
  <c r="V954" i="22"/>
  <c r="G954" i="22"/>
  <c r="W954" i="22" s="1"/>
  <c r="X953" i="22"/>
  <c r="V953" i="22"/>
  <c r="G953" i="22"/>
  <c r="W953" i="22" s="1"/>
  <c r="X952" i="22"/>
  <c r="V952" i="22"/>
  <c r="G952" i="22"/>
  <c r="W952" i="22" s="1"/>
  <c r="X951" i="22"/>
  <c r="V951" i="22"/>
  <c r="G951" i="22"/>
  <c r="W951" i="22" s="1"/>
  <c r="X950" i="22"/>
  <c r="V950" i="22"/>
  <c r="G950" i="22"/>
  <c r="W950" i="22" s="1"/>
  <c r="X949" i="22"/>
  <c r="V949" i="22"/>
  <c r="G949" i="22"/>
  <c r="W949" i="22" s="1"/>
  <c r="X948" i="22"/>
  <c r="V948" i="22"/>
  <c r="G948" i="22"/>
  <c r="W948" i="22" s="1"/>
  <c r="X947" i="22"/>
  <c r="V947" i="22"/>
  <c r="G947" i="22"/>
  <c r="W947" i="22" s="1"/>
  <c r="X946" i="22"/>
  <c r="V946" i="22"/>
  <c r="G946" i="22"/>
  <c r="W946" i="22" s="1"/>
  <c r="X945" i="22"/>
  <c r="V945" i="22"/>
  <c r="G945" i="22"/>
  <c r="W945" i="22" s="1"/>
  <c r="X944" i="22"/>
  <c r="V944" i="22"/>
  <c r="G944" i="22"/>
  <c r="W944" i="22" s="1"/>
  <c r="X943" i="22"/>
  <c r="V943" i="22"/>
  <c r="G943" i="22"/>
  <c r="W943" i="22" s="1"/>
  <c r="X942" i="22"/>
  <c r="V942" i="22"/>
  <c r="G942" i="22"/>
  <c r="W942" i="22" s="1"/>
  <c r="X941" i="22"/>
  <c r="V941" i="22"/>
  <c r="G941" i="22"/>
  <c r="W941" i="22" s="1"/>
  <c r="X940" i="22"/>
  <c r="V940" i="22"/>
  <c r="G940" i="22"/>
  <c r="W940" i="22" s="1"/>
  <c r="X939" i="22"/>
  <c r="V939" i="22"/>
  <c r="G939" i="22"/>
  <c r="W939" i="22" s="1"/>
  <c r="X938" i="22"/>
  <c r="V938" i="22"/>
  <c r="G938" i="22"/>
  <c r="W938" i="22" s="1"/>
  <c r="X937" i="22"/>
  <c r="V937" i="22"/>
  <c r="G937" i="22"/>
  <c r="W937" i="22" s="1"/>
  <c r="X936" i="22"/>
  <c r="V936" i="22"/>
  <c r="G936" i="22"/>
  <c r="W936" i="22" s="1"/>
  <c r="X935" i="22"/>
  <c r="V935" i="22"/>
  <c r="G935" i="22"/>
  <c r="W935" i="22" s="1"/>
  <c r="X934" i="22"/>
  <c r="V934" i="22"/>
  <c r="G934" i="22"/>
  <c r="W934" i="22" s="1"/>
  <c r="X933" i="22"/>
  <c r="V933" i="22"/>
  <c r="G933" i="22"/>
  <c r="W933" i="22" s="1"/>
  <c r="X932" i="22"/>
  <c r="V932" i="22"/>
  <c r="G932" i="22"/>
  <c r="W932" i="22" s="1"/>
  <c r="X931" i="22"/>
  <c r="V931" i="22"/>
  <c r="G931" i="22"/>
  <c r="W931" i="22" s="1"/>
  <c r="X930" i="22"/>
  <c r="V930" i="22"/>
  <c r="G930" i="22"/>
  <c r="W930" i="22" s="1"/>
  <c r="X929" i="22"/>
  <c r="V929" i="22"/>
  <c r="G929" i="22"/>
  <c r="W929" i="22" s="1"/>
  <c r="X928" i="22"/>
  <c r="V928" i="22"/>
  <c r="G928" i="22"/>
  <c r="W928" i="22" s="1"/>
  <c r="X927" i="22"/>
  <c r="V927" i="22"/>
  <c r="G927" i="22"/>
  <c r="W927" i="22" s="1"/>
  <c r="X926" i="22"/>
  <c r="V926" i="22"/>
  <c r="G926" i="22"/>
  <c r="W926" i="22" s="1"/>
  <c r="X925" i="22"/>
  <c r="V925" i="22"/>
  <c r="G925" i="22"/>
  <c r="W925" i="22" s="1"/>
  <c r="X924" i="22"/>
  <c r="V924" i="22"/>
  <c r="G924" i="22"/>
  <c r="W924" i="22" s="1"/>
  <c r="X923" i="22"/>
  <c r="V923" i="22"/>
  <c r="G923" i="22"/>
  <c r="W923" i="22" s="1"/>
  <c r="X922" i="22"/>
  <c r="V922" i="22"/>
  <c r="G922" i="22"/>
  <c r="W922" i="22" s="1"/>
  <c r="X921" i="22"/>
  <c r="V921" i="22"/>
  <c r="G921" i="22"/>
  <c r="W921" i="22" s="1"/>
  <c r="X920" i="22"/>
  <c r="V920" i="22"/>
  <c r="G920" i="22"/>
  <c r="W920" i="22" s="1"/>
  <c r="X919" i="22"/>
  <c r="V919" i="22"/>
  <c r="G919" i="22"/>
  <c r="W919" i="22" s="1"/>
  <c r="X918" i="22"/>
  <c r="V918" i="22"/>
  <c r="G918" i="22"/>
  <c r="W918" i="22" s="1"/>
  <c r="X917" i="22"/>
  <c r="V917" i="22"/>
  <c r="G917" i="22"/>
  <c r="W917" i="22" s="1"/>
  <c r="X916" i="22"/>
  <c r="V916" i="22"/>
  <c r="G916" i="22"/>
  <c r="W916" i="22" s="1"/>
  <c r="X915" i="22"/>
  <c r="V915" i="22"/>
  <c r="G915" i="22"/>
  <c r="W915" i="22" s="1"/>
  <c r="X914" i="22"/>
  <c r="V914" i="22"/>
  <c r="G914" i="22"/>
  <c r="W914" i="22" s="1"/>
  <c r="X913" i="22"/>
  <c r="V913" i="22"/>
  <c r="G913" i="22"/>
  <c r="W913" i="22" s="1"/>
  <c r="X912" i="22"/>
  <c r="V912" i="22"/>
  <c r="G912" i="22"/>
  <c r="W912" i="22" s="1"/>
  <c r="X911" i="22"/>
  <c r="V911" i="22"/>
  <c r="G911" i="22"/>
  <c r="W911" i="22" s="1"/>
  <c r="X910" i="22"/>
  <c r="V910" i="22"/>
  <c r="G910" i="22"/>
  <c r="W910" i="22" s="1"/>
  <c r="X909" i="22"/>
  <c r="V909" i="22"/>
  <c r="G909" i="22"/>
  <c r="W909" i="22" s="1"/>
  <c r="X908" i="22"/>
  <c r="V908" i="22"/>
  <c r="G908" i="22"/>
  <c r="W908" i="22" s="1"/>
  <c r="X907" i="22"/>
  <c r="V907" i="22"/>
  <c r="G907" i="22"/>
  <c r="W907" i="22" s="1"/>
  <c r="X906" i="22"/>
  <c r="V906" i="22"/>
  <c r="G906" i="22"/>
  <c r="W906" i="22" s="1"/>
  <c r="X905" i="22"/>
  <c r="V905" i="22"/>
  <c r="G905" i="22"/>
  <c r="W905" i="22" s="1"/>
  <c r="X904" i="22"/>
  <c r="V904" i="22"/>
  <c r="G904" i="22"/>
  <c r="W904" i="22" s="1"/>
  <c r="X903" i="22"/>
  <c r="V903" i="22"/>
  <c r="G903" i="22"/>
  <c r="W903" i="22" s="1"/>
  <c r="X902" i="22"/>
  <c r="V902" i="22"/>
  <c r="G902" i="22"/>
  <c r="W902" i="22" s="1"/>
  <c r="X901" i="22"/>
  <c r="V901" i="22"/>
  <c r="G901" i="22"/>
  <c r="W901" i="22" s="1"/>
  <c r="X900" i="22"/>
  <c r="V900" i="22"/>
  <c r="G900" i="22"/>
  <c r="W900" i="22" s="1"/>
  <c r="X899" i="22"/>
  <c r="V899" i="22"/>
  <c r="G899" i="22"/>
  <c r="W899" i="22" s="1"/>
  <c r="X898" i="22"/>
  <c r="V898" i="22"/>
  <c r="G898" i="22"/>
  <c r="W898" i="22" s="1"/>
  <c r="X897" i="22"/>
  <c r="V897" i="22"/>
  <c r="G897" i="22"/>
  <c r="W897" i="22" s="1"/>
  <c r="X896" i="22"/>
  <c r="V896" i="22"/>
  <c r="G896" i="22"/>
  <c r="W896" i="22" s="1"/>
  <c r="X895" i="22"/>
  <c r="V895" i="22"/>
  <c r="G895" i="22"/>
  <c r="W895" i="22" s="1"/>
  <c r="X894" i="22"/>
  <c r="V894" i="22"/>
  <c r="G894" i="22"/>
  <c r="W894" i="22" s="1"/>
  <c r="X893" i="22"/>
  <c r="V893" i="22"/>
  <c r="G893" i="22"/>
  <c r="W893" i="22" s="1"/>
  <c r="X892" i="22"/>
  <c r="V892" i="22"/>
  <c r="G892" i="22"/>
  <c r="W892" i="22" s="1"/>
  <c r="X891" i="22"/>
  <c r="V891" i="22"/>
  <c r="G891" i="22"/>
  <c r="W891" i="22" s="1"/>
  <c r="X890" i="22"/>
  <c r="V890" i="22"/>
  <c r="G890" i="22"/>
  <c r="W890" i="22" s="1"/>
  <c r="X889" i="22"/>
  <c r="V889" i="22"/>
  <c r="G889" i="22"/>
  <c r="W889" i="22" s="1"/>
  <c r="X888" i="22"/>
  <c r="V888" i="22"/>
  <c r="G888" i="22"/>
  <c r="W888" i="22" s="1"/>
  <c r="X887" i="22"/>
  <c r="V887" i="22"/>
  <c r="G887" i="22"/>
  <c r="W887" i="22" s="1"/>
  <c r="X886" i="22"/>
  <c r="V886" i="22"/>
  <c r="G886" i="22"/>
  <c r="W886" i="22" s="1"/>
  <c r="X885" i="22"/>
  <c r="V885" i="22"/>
  <c r="G885" i="22"/>
  <c r="W885" i="22" s="1"/>
  <c r="X884" i="22"/>
  <c r="V884" i="22"/>
  <c r="G884" i="22"/>
  <c r="W884" i="22" s="1"/>
  <c r="X883" i="22"/>
  <c r="V883" i="22"/>
  <c r="G883" i="22"/>
  <c r="W883" i="22" s="1"/>
  <c r="X882" i="22"/>
  <c r="V882" i="22"/>
  <c r="G882" i="22"/>
  <c r="W882" i="22" s="1"/>
  <c r="X881" i="22"/>
  <c r="V881" i="22"/>
  <c r="G881" i="22"/>
  <c r="W881" i="22" s="1"/>
  <c r="X880" i="22"/>
  <c r="V880" i="22"/>
  <c r="G880" i="22"/>
  <c r="W880" i="22" s="1"/>
  <c r="X879" i="22"/>
  <c r="V879" i="22"/>
  <c r="G879" i="22"/>
  <c r="W879" i="22" s="1"/>
  <c r="X878" i="22"/>
  <c r="V878" i="22"/>
  <c r="G878" i="22"/>
  <c r="W878" i="22" s="1"/>
  <c r="X877" i="22"/>
  <c r="V877" i="22"/>
  <c r="G877" i="22"/>
  <c r="W877" i="22" s="1"/>
  <c r="X876" i="22"/>
  <c r="V876" i="22"/>
  <c r="G876" i="22"/>
  <c r="W876" i="22" s="1"/>
  <c r="X875" i="22"/>
  <c r="V875" i="22"/>
  <c r="G875" i="22"/>
  <c r="W875" i="22" s="1"/>
  <c r="X874" i="22"/>
  <c r="V874" i="22"/>
  <c r="G874" i="22"/>
  <c r="W874" i="22" s="1"/>
  <c r="X873" i="22"/>
  <c r="V873" i="22"/>
  <c r="G873" i="22"/>
  <c r="W873" i="22" s="1"/>
  <c r="X872" i="22"/>
  <c r="V872" i="22"/>
  <c r="G872" i="22"/>
  <c r="W872" i="22" s="1"/>
  <c r="X871" i="22"/>
  <c r="V871" i="22"/>
  <c r="G871" i="22"/>
  <c r="W871" i="22" s="1"/>
  <c r="X870" i="22"/>
  <c r="V870" i="22"/>
  <c r="G870" i="22"/>
  <c r="W870" i="22" s="1"/>
  <c r="X869" i="22"/>
  <c r="V869" i="22"/>
  <c r="G869" i="22"/>
  <c r="W869" i="22" s="1"/>
  <c r="X868" i="22"/>
  <c r="V868" i="22"/>
  <c r="G868" i="22"/>
  <c r="W868" i="22" s="1"/>
  <c r="X867" i="22"/>
  <c r="V867" i="22"/>
  <c r="G867" i="22"/>
  <c r="W867" i="22" s="1"/>
  <c r="X866" i="22"/>
  <c r="V866" i="22"/>
  <c r="G866" i="22"/>
  <c r="W866" i="22" s="1"/>
  <c r="X865" i="22"/>
  <c r="V865" i="22"/>
  <c r="G865" i="22"/>
  <c r="W865" i="22" s="1"/>
  <c r="X864" i="22"/>
  <c r="V864" i="22"/>
  <c r="G864" i="22"/>
  <c r="W864" i="22" s="1"/>
  <c r="X863" i="22"/>
  <c r="V863" i="22"/>
  <c r="G863" i="22"/>
  <c r="W863" i="22" s="1"/>
  <c r="X862" i="22"/>
  <c r="V862" i="22"/>
  <c r="G862" i="22"/>
  <c r="W862" i="22" s="1"/>
  <c r="X861" i="22"/>
  <c r="V861" i="22"/>
  <c r="G861" i="22"/>
  <c r="W861" i="22" s="1"/>
  <c r="X860" i="22"/>
  <c r="V860" i="22"/>
  <c r="G860" i="22"/>
  <c r="W860" i="22" s="1"/>
  <c r="X859" i="22"/>
  <c r="V859" i="22"/>
  <c r="G859" i="22"/>
  <c r="W859" i="22" s="1"/>
  <c r="X858" i="22"/>
  <c r="V858" i="22"/>
  <c r="G858" i="22"/>
  <c r="W858" i="22" s="1"/>
  <c r="X857" i="22"/>
  <c r="V857" i="22"/>
  <c r="G857" i="22"/>
  <c r="W857" i="22" s="1"/>
  <c r="X856" i="22"/>
  <c r="V856" i="22"/>
  <c r="G856" i="22"/>
  <c r="W856" i="22" s="1"/>
  <c r="X855" i="22"/>
  <c r="V855" i="22"/>
  <c r="G855" i="22"/>
  <c r="W855" i="22" s="1"/>
  <c r="X854" i="22"/>
  <c r="V854" i="22"/>
  <c r="G854" i="22"/>
  <c r="W854" i="22" s="1"/>
  <c r="X853" i="22"/>
  <c r="V853" i="22"/>
  <c r="G853" i="22"/>
  <c r="W853" i="22" s="1"/>
  <c r="X852" i="22"/>
  <c r="V852" i="22"/>
  <c r="G852" i="22"/>
  <c r="W852" i="22" s="1"/>
  <c r="X851" i="22"/>
  <c r="V851" i="22"/>
  <c r="G851" i="22"/>
  <c r="W851" i="22" s="1"/>
  <c r="X850" i="22"/>
  <c r="V850" i="22"/>
  <c r="G850" i="22"/>
  <c r="W850" i="22" s="1"/>
  <c r="X849" i="22"/>
  <c r="V849" i="22"/>
  <c r="G849" i="22"/>
  <c r="W849" i="22" s="1"/>
  <c r="X848" i="22"/>
  <c r="V848" i="22"/>
  <c r="G848" i="22"/>
  <c r="W848" i="22" s="1"/>
  <c r="X847" i="22"/>
  <c r="V847" i="22"/>
  <c r="G847" i="22"/>
  <c r="W847" i="22" s="1"/>
  <c r="X846" i="22"/>
  <c r="V846" i="22"/>
  <c r="G846" i="22"/>
  <c r="W846" i="22" s="1"/>
  <c r="X845" i="22"/>
  <c r="V845" i="22"/>
  <c r="G845" i="22"/>
  <c r="W845" i="22" s="1"/>
  <c r="X844" i="22"/>
  <c r="V844" i="22"/>
  <c r="G844" i="22"/>
  <c r="W844" i="22" s="1"/>
  <c r="X843" i="22"/>
  <c r="V843" i="22"/>
  <c r="G843" i="22"/>
  <c r="W843" i="22" s="1"/>
  <c r="X842" i="22"/>
  <c r="V842" i="22"/>
  <c r="G842" i="22"/>
  <c r="W842" i="22" s="1"/>
  <c r="X841" i="22"/>
  <c r="V841" i="22"/>
  <c r="G841" i="22"/>
  <c r="W841" i="22" s="1"/>
  <c r="X840" i="22"/>
  <c r="V840" i="22"/>
  <c r="G840" i="22"/>
  <c r="W840" i="22" s="1"/>
  <c r="X839" i="22"/>
  <c r="V839" i="22"/>
  <c r="G839" i="22"/>
  <c r="W839" i="22" s="1"/>
  <c r="X838" i="22"/>
  <c r="V838" i="22"/>
  <c r="G838" i="22"/>
  <c r="W838" i="22" s="1"/>
  <c r="X837" i="22"/>
  <c r="V837" i="22"/>
  <c r="G837" i="22"/>
  <c r="W837" i="22" s="1"/>
  <c r="X836" i="22"/>
  <c r="V836" i="22"/>
  <c r="G836" i="22"/>
  <c r="W836" i="22" s="1"/>
  <c r="X835" i="22"/>
  <c r="V835" i="22"/>
  <c r="G835" i="22"/>
  <c r="W835" i="22" s="1"/>
  <c r="X834" i="22"/>
  <c r="V834" i="22"/>
  <c r="G834" i="22"/>
  <c r="W834" i="22" s="1"/>
  <c r="X833" i="22"/>
  <c r="V833" i="22"/>
  <c r="G833" i="22"/>
  <c r="W833" i="22" s="1"/>
  <c r="X832" i="22"/>
  <c r="V832" i="22"/>
  <c r="G832" i="22"/>
  <c r="W832" i="22" s="1"/>
  <c r="X831" i="22"/>
  <c r="V831" i="22"/>
  <c r="G831" i="22"/>
  <c r="W831" i="22" s="1"/>
  <c r="X830" i="22"/>
  <c r="V830" i="22"/>
  <c r="G830" i="22"/>
  <c r="W830" i="22" s="1"/>
  <c r="X829" i="22"/>
  <c r="V829" i="22"/>
  <c r="G829" i="22"/>
  <c r="W829" i="22" s="1"/>
  <c r="X828" i="22"/>
  <c r="V828" i="22"/>
  <c r="G828" i="22"/>
  <c r="W828" i="22" s="1"/>
  <c r="X827" i="22"/>
  <c r="V827" i="22"/>
  <c r="G827" i="22"/>
  <c r="W827" i="22" s="1"/>
  <c r="X826" i="22"/>
  <c r="V826" i="22"/>
  <c r="G826" i="22"/>
  <c r="W826" i="22" s="1"/>
  <c r="X825" i="22"/>
  <c r="V825" i="22"/>
  <c r="G825" i="22"/>
  <c r="W825" i="22" s="1"/>
  <c r="X824" i="22"/>
  <c r="V824" i="22"/>
  <c r="G824" i="22"/>
  <c r="W824" i="22" s="1"/>
  <c r="X823" i="22"/>
  <c r="V823" i="22"/>
  <c r="G823" i="22"/>
  <c r="W823" i="22" s="1"/>
  <c r="X822" i="22"/>
  <c r="V822" i="22"/>
  <c r="G822" i="22"/>
  <c r="W822" i="22" s="1"/>
  <c r="X821" i="22"/>
  <c r="V821" i="22"/>
  <c r="G821" i="22"/>
  <c r="W821" i="22" s="1"/>
  <c r="X820" i="22"/>
  <c r="V820" i="22"/>
  <c r="G820" i="22"/>
  <c r="W820" i="22" s="1"/>
  <c r="X819" i="22"/>
  <c r="V819" i="22"/>
  <c r="G819" i="22"/>
  <c r="W819" i="22" s="1"/>
  <c r="X818" i="22"/>
  <c r="V818" i="22"/>
  <c r="G818" i="22"/>
  <c r="W818" i="22" s="1"/>
  <c r="X817" i="22"/>
  <c r="V817" i="22"/>
  <c r="G817" i="22"/>
  <c r="W817" i="22" s="1"/>
  <c r="X816" i="22"/>
  <c r="V816" i="22"/>
  <c r="G816" i="22"/>
  <c r="W816" i="22" s="1"/>
  <c r="X815" i="22"/>
  <c r="V815" i="22"/>
  <c r="G815" i="22"/>
  <c r="W815" i="22" s="1"/>
  <c r="X814" i="22"/>
  <c r="V814" i="22"/>
  <c r="G814" i="22"/>
  <c r="W814" i="22" s="1"/>
  <c r="X813" i="22"/>
  <c r="V813" i="22"/>
  <c r="G813" i="22"/>
  <c r="W813" i="22" s="1"/>
  <c r="X812" i="22"/>
  <c r="V812" i="22"/>
  <c r="G812" i="22"/>
  <c r="W812" i="22" s="1"/>
  <c r="X811" i="22"/>
  <c r="V811" i="22"/>
  <c r="G811" i="22"/>
  <c r="W811" i="22" s="1"/>
  <c r="X810" i="22"/>
  <c r="V810" i="22"/>
  <c r="G810" i="22"/>
  <c r="W810" i="22" s="1"/>
  <c r="X809" i="22"/>
  <c r="V809" i="22"/>
  <c r="G809" i="22"/>
  <c r="W809" i="22" s="1"/>
  <c r="X808" i="22"/>
  <c r="V808" i="22"/>
  <c r="G808" i="22"/>
  <c r="W808" i="22" s="1"/>
  <c r="X807" i="22"/>
  <c r="V807" i="22"/>
  <c r="G807" i="22"/>
  <c r="W807" i="22" s="1"/>
  <c r="X806" i="22"/>
  <c r="V806" i="22"/>
  <c r="G806" i="22"/>
  <c r="W806" i="22" s="1"/>
  <c r="X805" i="22"/>
  <c r="V805" i="22"/>
  <c r="G805" i="22"/>
  <c r="W805" i="22" s="1"/>
  <c r="X804" i="22"/>
  <c r="V804" i="22"/>
  <c r="G804" i="22"/>
  <c r="W804" i="22" s="1"/>
  <c r="X803" i="22"/>
  <c r="V803" i="22"/>
  <c r="G803" i="22"/>
  <c r="W803" i="22" s="1"/>
  <c r="X802" i="22"/>
  <c r="V802" i="22"/>
  <c r="G802" i="22"/>
  <c r="W802" i="22" s="1"/>
  <c r="X801" i="22"/>
  <c r="V801" i="22"/>
  <c r="G801" i="22"/>
  <c r="W801" i="22" s="1"/>
  <c r="X800" i="22"/>
  <c r="V800" i="22"/>
  <c r="G800" i="22"/>
  <c r="W800" i="22" s="1"/>
  <c r="X799" i="22"/>
  <c r="V799" i="22"/>
  <c r="G799" i="22"/>
  <c r="W799" i="22" s="1"/>
  <c r="X798" i="22"/>
  <c r="V798" i="22"/>
  <c r="G798" i="22"/>
  <c r="W798" i="22" s="1"/>
  <c r="X797" i="22"/>
  <c r="V797" i="22"/>
  <c r="G797" i="22"/>
  <c r="W797" i="22" s="1"/>
  <c r="X796" i="22"/>
  <c r="V796" i="22"/>
  <c r="G796" i="22"/>
  <c r="W796" i="22" s="1"/>
  <c r="X795" i="22"/>
  <c r="V795" i="22"/>
  <c r="G795" i="22"/>
  <c r="W795" i="22" s="1"/>
  <c r="X794" i="22"/>
  <c r="V794" i="22"/>
  <c r="G794" i="22"/>
  <c r="W794" i="22" s="1"/>
  <c r="X793" i="22"/>
  <c r="V793" i="22"/>
  <c r="G793" i="22"/>
  <c r="W793" i="22" s="1"/>
  <c r="X792" i="22"/>
  <c r="V792" i="22"/>
  <c r="G792" i="22"/>
  <c r="W792" i="22" s="1"/>
  <c r="X791" i="22"/>
  <c r="V791" i="22"/>
  <c r="G791" i="22"/>
  <c r="W791" i="22" s="1"/>
  <c r="X790" i="22"/>
  <c r="V790" i="22"/>
  <c r="G790" i="22"/>
  <c r="W790" i="22" s="1"/>
  <c r="X789" i="22"/>
  <c r="V789" i="22"/>
  <c r="G789" i="22"/>
  <c r="W789" i="22" s="1"/>
  <c r="X788" i="22"/>
  <c r="V788" i="22"/>
  <c r="G788" i="22"/>
  <c r="W788" i="22" s="1"/>
  <c r="X787" i="22"/>
  <c r="V787" i="22"/>
  <c r="G787" i="22"/>
  <c r="W787" i="22" s="1"/>
  <c r="X786" i="22"/>
  <c r="V786" i="22"/>
  <c r="G786" i="22"/>
  <c r="W786" i="22" s="1"/>
  <c r="X785" i="22"/>
  <c r="V785" i="22"/>
  <c r="G785" i="22"/>
  <c r="W785" i="22" s="1"/>
  <c r="X784" i="22"/>
  <c r="V784" i="22"/>
  <c r="G784" i="22"/>
  <c r="W784" i="22" s="1"/>
  <c r="X783" i="22"/>
  <c r="V783" i="22"/>
  <c r="G783" i="22"/>
  <c r="W783" i="22" s="1"/>
  <c r="X782" i="22"/>
  <c r="V782" i="22"/>
  <c r="G782" i="22"/>
  <c r="W782" i="22" s="1"/>
  <c r="X781" i="22"/>
  <c r="V781" i="22"/>
  <c r="G781" i="22"/>
  <c r="W781" i="22" s="1"/>
  <c r="X780" i="22"/>
  <c r="V780" i="22"/>
  <c r="G780" i="22"/>
  <c r="W780" i="22" s="1"/>
  <c r="X779" i="22"/>
  <c r="V779" i="22"/>
  <c r="G779" i="22"/>
  <c r="W779" i="22" s="1"/>
  <c r="X778" i="22"/>
  <c r="V778" i="22"/>
  <c r="G778" i="22"/>
  <c r="W778" i="22" s="1"/>
  <c r="X777" i="22"/>
  <c r="V777" i="22"/>
  <c r="G777" i="22"/>
  <c r="W777" i="22" s="1"/>
  <c r="X776" i="22"/>
  <c r="V776" i="22"/>
  <c r="G776" i="22"/>
  <c r="W776" i="22" s="1"/>
  <c r="X775" i="22"/>
  <c r="V775" i="22"/>
  <c r="G775" i="22"/>
  <c r="W775" i="22" s="1"/>
  <c r="X774" i="22"/>
  <c r="V774" i="22"/>
  <c r="G774" i="22"/>
  <c r="W774" i="22" s="1"/>
  <c r="X773" i="22"/>
  <c r="V773" i="22"/>
  <c r="G773" i="22"/>
  <c r="W773" i="22" s="1"/>
  <c r="X772" i="22"/>
  <c r="V772" i="22"/>
  <c r="G772" i="22"/>
  <c r="W772" i="22" s="1"/>
  <c r="X771" i="22"/>
  <c r="V771" i="22"/>
  <c r="G771" i="22"/>
  <c r="W771" i="22" s="1"/>
  <c r="X770" i="22"/>
  <c r="V770" i="22"/>
  <c r="G770" i="22"/>
  <c r="W770" i="22" s="1"/>
  <c r="X769" i="22"/>
  <c r="V769" i="22"/>
  <c r="G769" i="22"/>
  <c r="W769" i="22" s="1"/>
  <c r="X768" i="22"/>
  <c r="V768" i="22"/>
  <c r="G768" i="22"/>
  <c r="W768" i="22" s="1"/>
  <c r="X767" i="22"/>
  <c r="V767" i="22"/>
  <c r="G767" i="22"/>
  <c r="W767" i="22" s="1"/>
  <c r="X766" i="22"/>
  <c r="V766" i="22"/>
  <c r="G766" i="22"/>
  <c r="W766" i="22" s="1"/>
  <c r="X765" i="22"/>
  <c r="V765" i="22"/>
  <c r="G765" i="22"/>
  <c r="W765" i="22" s="1"/>
  <c r="X764" i="22"/>
  <c r="V764" i="22"/>
  <c r="G764" i="22"/>
  <c r="W764" i="22" s="1"/>
  <c r="X763" i="22"/>
  <c r="V763" i="22"/>
  <c r="G763" i="22"/>
  <c r="W763" i="22" s="1"/>
  <c r="X762" i="22"/>
  <c r="V762" i="22"/>
  <c r="G762" i="22"/>
  <c r="W762" i="22" s="1"/>
  <c r="X761" i="22"/>
  <c r="V761" i="22"/>
  <c r="G761" i="22"/>
  <c r="W761" i="22" s="1"/>
  <c r="X760" i="22"/>
  <c r="V760" i="22"/>
  <c r="G760" i="22"/>
  <c r="W760" i="22" s="1"/>
  <c r="X759" i="22"/>
  <c r="V759" i="22"/>
  <c r="G759" i="22"/>
  <c r="W759" i="22" s="1"/>
  <c r="X758" i="22"/>
  <c r="V758" i="22"/>
  <c r="G758" i="22"/>
  <c r="W758" i="22" s="1"/>
  <c r="X757" i="22"/>
  <c r="V757" i="22"/>
  <c r="G757" i="22"/>
  <c r="W757" i="22" s="1"/>
  <c r="X756" i="22"/>
  <c r="V756" i="22"/>
  <c r="G756" i="22"/>
  <c r="W756" i="22" s="1"/>
  <c r="X755" i="22"/>
  <c r="V755" i="22"/>
  <c r="G755" i="22"/>
  <c r="W755" i="22" s="1"/>
  <c r="X754" i="22"/>
  <c r="V754" i="22"/>
  <c r="G754" i="22"/>
  <c r="W754" i="22" s="1"/>
  <c r="X753" i="22"/>
  <c r="V753" i="22"/>
  <c r="G753" i="22"/>
  <c r="W753" i="22" s="1"/>
  <c r="X752" i="22"/>
  <c r="V752" i="22"/>
  <c r="G752" i="22"/>
  <c r="W752" i="22" s="1"/>
  <c r="X751" i="22"/>
  <c r="V751" i="22"/>
  <c r="G751" i="22"/>
  <c r="W751" i="22" s="1"/>
  <c r="X750" i="22"/>
  <c r="V750" i="22"/>
  <c r="G750" i="22"/>
  <c r="W750" i="22" s="1"/>
  <c r="X749" i="22"/>
  <c r="V749" i="22"/>
  <c r="G749" i="22"/>
  <c r="W749" i="22" s="1"/>
  <c r="X748" i="22"/>
  <c r="V748" i="22"/>
  <c r="G748" i="22"/>
  <c r="W748" i="22" s="1"/>
  <c r="X747" i="22"/>
  <c r="V747" i="22"/>
  <c r="G747" i="22"/>
  <c r="W747" i="22" s="1"/>
  <c r="X746" i="22"/>
  <c r="V746" i="22"/>
  <c r="G746" i="22"/>
  <c r="W746" i="22" s="1"/>
  <c r="X745" i="22"/>
  <c r="V745" i="22"/>
  <c r="G745" i="22"/>
  <c r="W745" i="22" s="1"/>
  <c r="X744" i="22"/>
  <c r="V744" i="22"/>
  <c r="G744" i="22"/>
  <c r="W744" i="22" s="1"/>
  <c r="X743" i="22"/>
  <c r="V743" i="22"/>
  <c r="G743" i="22"/>
  <c r="W743" i="22" s="1"/>
  <c r="X742" i="22"/>
  <c r="V742" i="22"/>
  <c r="G742" i="22"/>
  <c r="W742" i="22" s="1"/>
  <c r="X741" i="22"/>
  <c r="V741" i="22"/>
  <c r="G741" i="22"/>
  <c r="W741" i="22" s="1"/>
  <c r="X740" i="22"/>
  <c r="V740" i="22"/>
  <c r="G740" i="22"/>
  <c r="W740" i="22" s="1"/>
  <c r="X739" i="22"/>
  <c r="V739" i="22"/>
  <c r="G739" i="22"/>
  <c r="W739" i="22" s="1"/>
  <c r="X738" i="22"/>
  <c r="V738" i="22"/>
  <c r="G738" i="22"/>
  <c r="W738" i="22" s="1"/>
  <c r="X737" i="22"/>
  <c r="V737" i="22"/>
  <c r="G737" i="22"/>
  <c r="W737" i="22" s="1"/>
  <c r="X736" i="22"/>
  <c r="V736" i="22"/>
  <c r="G736" i="22"/>
  <c r="W736" i="22" s="1"/>
  <c r="X735" i="22"/>
  <c r="V735" i="22"/>
  <c r="G735" i="22"/>
  <c r="W735" i="22" s="1"/>
  <c r="X734" i="22"/>
  <c r="V734" i="22"/>
  <c r="G734" i="22"/>
  <c r="W734" i="22" s="1"/>
  <c r="X733" i="22"/>
  <c r="V733" i="22"/>
  <c r="G733" i="22"/>
  <c r="W733" i="22" s="1"/>
  <c r="X732" i="22"/>
  <c r="V732" i="22"/>
  <c r="G732" i="22"/>
  <c r="W732" i="22" s="1"/>
  <c r="X731" i="22"/>
  <c r="V731" i="22"/>
  <c r="G731" i="22"/>
  <c r="W731" i="22" s="1"/>
  <c r="X730" i="22"/>
  <c r="V730" i="22"/>
  <c r="G730" i="22"/>
  <c r="W730" i="22" s="1"/>
  <c r="X729" i="22"/>
  <c r="V729" i="22"/>
  <c r="G729" i="22"/>
  <c r="W729" i="22" s="1"/>
  <c r="X728" i="22"/>
  <c r="V728" i="22"/>
  <c r="G728" i="22"/>
  <c r="W728" i="22" s="1"/>
  <c r="X727" i="22"/>
  <c r="V727" i="22"/>
  <c r="G727" i="22"/>
  <c r="W727" i="22" s="1"/>
  <c r="X726" i="22"/>
  <c r="V726" i="22"/>
  <c r="G726" i="22"/>
  <c r="W726" i="22" s="1"/>
  <c r="X725" i="22"/>
  <c r="V725" i="22"/>
  <c r="G725" i="22"/>
  <c r="W725" i="22" s="1"/>
  <c r="X724" i="22"/>
  <c r="V724" i="22"/>
  <c r="G724" i="22"/>
  <c r="W724" i="22" s="1"/>
  <c r="X723" i="22"/>
  <c r="V723" i="22"/>
  <c r="G723" i="22"/>
  <c r="W723" i="22" s="1"/>
  <c r="X722" i="22"/>
  <c r="V722" i="22"/>
  <c r="G722" i="22"/>
  <c r="W722" i="22" s="1"/>
  <c r="X721" i="22"/>
  <c r="V721" i="22"/>
  <c r="G721" i="22"/>
  <c r="W721" i="22" s="1"/>
  <c r="X720" i="22"/>
  <c r="V720" i="22"/>
  <c r="G720" i="22"/>
  <c r="W720" i="22" s="1"/>
  <c r="X719" i="22"/>
  <c r="V719" i="22"/>
  <c r="G719" i="22"/>
  <c r="W719" i="22" s="1"/>
  <c r="X718" i="22"/>
  <c r="V718" i="22"/>
  <c r="G718" i="22"/>
  <c r="W718" i="22" s="1"/>
  <c r="X717" i="22"/>
  <c r="V717" i="22"/>
  <c r="G717" i="22"/>
  <c r="W717" i="22" s="1"/>
  <c r="X716" i="22"/>
  <c r="V716" i="22"/>
  <c r="G716" i="22"/>
  <c r="W716" i="22" s="1"/>
  <c r="X715" i="22"/>
  <c r="V715" i="22"/>
  <c r="G715" i="22"/>
  <c r="W715" i="22" s="1"/>
  <c r="X714" i="22"/>
  <c r="V714" i="22"/>
  <c r="G714" i="22"/>
  <c r="W714" i="22" s="1"/>
  <c r="X713" i="22"/>
  <c r="V713" i="22"/>
  <c r="G713" i="22"/>
  <c r="W713" i="22" s="1"/>
  <c r="X712" i="22"/>
  <c r="V712" i="22"/>
  <c r="G712" i="22"/>
  <c r="W712" i="22" s="1"/>
  <c r="X711" i="22"/>
  <c r="V711" i="22"/>
  <c r="G711" i="22"/>
  <c r="W711" i="22" s="1"/>
  <c r="X710" i="22"/>
  <c r="V710" i="22"/>
  <c r="G710" i="22"/>
  <c r="W710" i="22" s="1"/>
  <c r="X709" i="22"/>
  <c r="V709" i="22"/>
  <c r="G709" i="22"/>
  <c r="W709" i="22" s="1"/>
  <c r="X708" i="22"/>
  <c r="V708" i="22"/>
  <c r="G708" i="22"/>
  <c r="W708" i="22" s="1"/>
  <c r="X707" i="22"/>
  <c r="V707" i="22"/>
  <c r="G707" i="22"/>
  <c r="W707" i="22" s="1"/>
  <c r="X706" i="22"/>
  <c r="V706" i="22"/>
  <c r="G706" i="22"/>
  <c r="W706" i="22" s="1"/>
  <c r="X705" i="22"/>
  <c r="V705" i="22"/>
  <c r="G705" i="22"/>
  <c r="W705" i="22" s="1"/>
  <c r="X704" i="22"/>
  <c r="V704" i="22"/>
  <c r="G704" i="22"/>
  <c r="W704" i="22" s="1"/>
  <c r="X703" i="22"/>
  <c r="V703" i="22"/>
  <c r="G703" i="22"/>
  <c r="W703" i="22" s="1"/>
  <c r="X702" i="22"/>
  <c r="V702" i="22"/>
  <c r="G702" i="22"/>
  <c r="W702" i="22" s="1"/>
  <c r="X701" i="22"/>
  <c r="V701" i="22"/>
  <c r="G701" i="22"/>
  <c r="W701" i="22" s="1"/>
  <c r="X700" i="22"/>
  <c r="V700" i="22"/>
  <c r="G700" i="22"/>
  <c r="W700" i="22" s="1"/>
  <c r="X699" i="22"/>
  <c r="V699" i="22"/>
  <c r="G699" i="22"/>
  <c r="W699" i="22" s="1"/>
  <c r="X698" i="22"/>
  <c r="V698" i="22"/>
  <c r="G698" i="22"/>
  <c r="W698" i="22" s="1"/>
  <c r="X697" i="22"/>
  <c r="V697" i="22"/>
  <c r="G697" i="22"/>
  <c r="W697" i="22" s="1"/>
  <c r="X696" i="22"/>
  <c r="V696" i="22"/>
  <c r="G696" i="22"/>
  <c r="W696" i="22" s="1"/>
  <c r="X695" i="22"/>
  <c r="V695" i="22"/>
  <c r="G695" i="22"/>
  <c r="W695" i="22" s="1"/>
  <c r="X694" i="22"/>
  <c r="V694" i="22"/>
  <c r="G694" i="22"/>
  <c r="W694" i="22" s="1"/>
  <c r="X693" i="22"/>
  <c r="V693" i="22"/>
  <c r="G693" i="22"/>
  <c r="W693" i="22" s="1"/>
  <c r="X692" i="22"/>
  <c r="V692" i="22"/>
  <c r="G692" i="22"/>
  <c r="W692" i="22" s="1"/>
  <c r="X691" i="22"/>
  <c r="V691" i="22"/>
  <c r="G691" i="22"/>
  <c r="W691" i="22" s="1"/>
  <c r="X690" i="22"/>
  <c r="V690" i="22"/>
  <c r="G690" i="22"/>
  <c r="W690" i="22" s="1"/>
  <c r="X689" i="22"/>
  <c r="V689" i="22"/>
  <c r="G689" i="22"/>
  <c r="W689" i="22" s="1"/>
  <c r="X688" i="22"/>
  <c r="V688" i="22"/>
  <c r="G688" i="22"/>
  <c r="W688" i="22" s="1"/>
  <c r="X687" i="22"/>
  <c r="V687" i="22"/>
  <c r="G687" i="22"/>
  <c r="W687" i="22" s="1"/>
  <c r="X686" i="22"/>
  <c r="V686" i="22"/>
  <c r="G686" i="22"/>
  <c r="W686" i="22" s="1"/>
  <c r="X685" i="22"/>
  <c r="V685" i="22"/>
  <c r="G685" i="22"/>
  <c r="W685" i="22" s="1"/>
  <c r="X684" i="22"/>
  <c r="V684" i="22"/>
  <c r="G684" i="22"/>
  <c r="W684" i="22" s="1"/>
  <c r="X683" i="22"/>
  <c r="V683" i="22"/>
  <c r="G683" i="22"/>
  <c r="W683" i="22" s="1"/>
  <c r="X682" i="22"/>
  <c r="V682" i="22"/>
  <c r="G682" i="22"/>
  <c r="W682" i="22" s="1"/>
  <c r="X681" i="22"/>
  <c r="V681" i="22"/>
  <c r="G681" i="22"/>
  <c r="W681" i="22" s="1"/>
  <c r="X680" i="22"/>
  <c r="V680" i="22"/>
  <c r="G680" i="22"/>
  <c r="W680" i="22" s="1"/>
  <c r="X679" i="22"/>
  <c r="V679" i="22"/>
  <c r="G679" i="22"/>
  <c r="W679" i="22" s="1"/>
  <c r="X678" i="22"/>
  <c r="V678" i="22"/>
  <c r="G678" i="22"/>
  <c r="W678" i="22" s="1"/>
  <c r="X677" i="22"/>
  <c r="V677" i="22"/>
  <c r="G677" i="22"/>
  <c r="W677" i="22" s="1"/>
  <c r="X676" i="22"/>
  <c r="V676" i="22"/>
  <c r="G676" i="22"/>
  <c r="W676" i="22" s="1"/>
  <c r="X675" i="22"/>
  <c r="V675" i="22"/>
  <c r="G675" i="22"/>
  <c r="W675" i="22" s="1"/>
  <c r="X674" i="22"/>
  <c r="V674" i="22"/>
  <c r="G674" i="22"/>
  <c r="W674" i="22" s="1"/>
  <c r="X673" i="22"/>
  <c r="V673" i="22"/>
  <c r="G673" i="22"/>
  <c r="W673" i="22" s="1"/>
  <c r="X672" i="22"/>
  <c r="V672" i="22"/>
  <c r="G672" i="22"/>
  <c r="W672" i="22" s="1"/>
  <c r="X671" i="22"/>
  <c r="V671" i="22"/>
  <c r="G671" i="22"/>
  <c r="W671" i="22" s="1"/>
  <c r="X670" i="22"/>
  <c r="V670" i="22"/>
  <c r="G670" i="22"/>
  <c r="W670" i="22" s="1"/>
  <c r="X669" i="22"/>
  <c r="V669" i="22"/>
  <c r="G669" i="22"/>
  <c r="W669" i="22" s="1"/>
  <c r="X668" i="22"/>
  <c r="V668" i="22"/>
  <c r="G668" i="22"/>
  <c r="W668" i="22" s="1"/>
  <c r="X667" i="22"/>
  <c r="V667" i="22"/>
  <c r="G667" i="22"/>
  <c r="W667" i="22" s="1"/>
  <c r="X666" i="22"/>
  <c r="V666" i="22"/>
  <c r="G666" i="22"/>
  <c r="W666" i="22" s="1"/>
  <c r="X665" i="22"/>
  <c r="V665" i="22"/>
  <c r="G665" i="22"/>
  <c r="W665" i="22" s="1"/>
  <c r="X664" i="22"/>
  <c r="V664" i="22"/>
  <c r="G664" i="22"/>
  <c r="W664" i="22" s="1"/>
  <c r="X663" i="22"/>
  <c r="V663" i="22"/>
  <c r="G663" i="22"/>
  <c r="W663" i="22" s="1"/>
  <c r="X662" i="22"/>
  <c r="V662" i="22"/>
  <c r="G662" i="22"/>
  <c r="W662" i="22" s="1"/>
  <c r="X661" i="22"/>
  <c r="V661" i="22"/>
  <c r="G661" i="22"/>
  <c r="W661" i="22" s="1"/>
  <c r="X660" i="22"/>
  <c r="V660" i="22"/>
  <c r="G660" i="22"/>
  <c r="W660" i="22" s="1"/>
  <c r="X659" i="22"/>
  <c r="V659" i="22"/>
  <c r="G659" i="22"/>
  <c r="W659" i="22" s="1"/>
  <c r="X658" i="22"/>
  <c r="V658" i="22"/>
  <c r="G658" i="22"/>
  <c r="W658" i="22" s="1"/>
  <c r="X657" i="22"/>
  <c r="V657" i="22"/>
  <c r="G657" i="22"/>
  <c r="W657" i="22" s="1"/>
  <c r="X656" i="22"/>
  <c r="V656" i="22"/>
  <c r="G656" i="22"/>
  <c r="W656" i="22" s="1"/>
  <c r="X655" i="22"/>
  <c r="V655" i="22"/>
  <c r="G655" i="22"/>
  <c r="W655" i="22" s="1"/>
  <c r="X654" i="22"/>
  <c r="V654" i="22"/>
  <c r="G654" i="22"/>
  <c r="W654" i="22" s="1"/>
  <c r="X653" i="22"/>
  <c r="V653" i="22"/>
  <c r="G653" i="22"/>
  <c r="W653" i="22" s="1"/>
  <c r="X652" i="22"/>
  <c r="V652" i="22"/>
  <c r="G652" i="22"/>
  <c r="W652" i="22" s="1"/>
  <c r="X651" i="22"/>
  <c r="V651" i="22"/>
  <c r="G651" i="22"/>
  <c r="W651" i="22" s="1"/>
  <c r="X650" i="22"/>
  <c r="V650" i="22"/>
  <c r="G650" i="22"/>
  <c r="W650" i="22" s="1"/>
  <c r="X649" i="22"/>
  <c r="V649" i="22"/>
  <c r="G649" i="22"/>
  <c r="W649" i="22" s="1"/>
  <c r="X648" i="22"/>
  <c r="V648" i="22"/>
  <c r="G648" i="22"/>
  <c r="W648" i="22" s="1"/>
  <c r="X647" i="22"/>
  <c r="V647" i="22"/>
  <c r="G647" i="22"/>
  <c r="W647" i="22" s="1"/>
  <c r="X646" i="22"/>
  <c r="V646" i="22"/>
  <c r="G646" i="22"/>
  <c r="W646" i="22" s="1"/>
  <c r="X645" i="22"/>
  <c r="V645" i="22"/>
  <c r="G645" i="22"/>
  <c r="W645" i="22" s="1"/>
  <c r="X644" i="22"/>
  <c r="V644" i="22"/>
  <c r="G644" i="22"/>
  <c r="W644" i="22" s="1"/>
  <c r="X643" i="22"/>
  <c r="V643" i="22"/>
  <c r="G643" i="22"/>
  <c r="W643" i="22" s="1"/>
  <c r="X642" i="22"/>
  <c r="V642" i="22"/>
  <c r="G642" i="22"/>
  <c r="W642" i="22" s="1"/>
  <c r="X641" i="22"/>
  <c r="V641" i="22"/>
  <c r="G641" i="22"/>
  <c r="W641" i="22" s="1"/>
  <c r="X640" i="22"/>
  <c r="V640" i="22"/>
  <c r="G640" i="22"/>
  <c r="W640" i="22" s="1"/>
  <c r="X639" i="22"/>
  <c r="V639" i="22"/>
  <c r="G639" i="22"/>
  <c r="W639" i="22" s="1"/>
  <c r="X638" i="22"/>
  <c r="V638" i="22"/>
  <c r="G638" i="22"/>
  <c r="W638" i="22" s="1"/>
  <c r="X637" i="22"/>
  <c r="V637" i="22"/>
  <c r="G637" i="22"/>
  <c r="W637" i="22" s="1"/>
  <c r="X636" i="22"/>
  <c r="V636" i="22"/>
  <c r="G636" i="22"/>
  <c r="W636" i="22" s="1"/>
  <c r="X635" i="22"/>
  <c r="V635" i="22"/>
  <c r="G635" i="22"/>
  <c r="W635" i="22" s="1"/>
  <c r="X634" i="22"/>
  <c r="V634" i="22"/>
  <c r="G634" i="22"/>
  <c r="W634" i="22" s="1"/>
  <c r="X633" i="22"/>
  <c r="V633" i="22"/>
  <c r="G633" i="22"/>
  <c r="W633" i="22" s="1"/>
  <c r="X632" i="22"/>
  <c r="V632" i="22"/>
  <c r="G632" i="22"/>
  <c r="W632" i="22" s="1"/>
  <c r="X631" i="22"/>
  <c r="V631" i="22"/>
  <c r="G631" i="22"/>
  <c r="W631" i="22" s="1"/>
  <c r="X630" i="22"/>
  <c r="V630" i="22"/>
  <c r="G630" i="22"/>
  <c r="W630" i="22" s="1"/>
  <c r="X629" i="22"/>
  <c r="V629" i="22"/>
  <c r="G629" i="22"/>
  <c r="W629" i="22" s="1"/>
  <c r="X628" i="22"/>
  <c r="V628" i="22"/>
  <c r="G628" i="22"/>
  <c r="W628" i="22" s="1"/>
  <c r="X627" i="22"/>
  <c r="V627" i="22"/>
  <c r="G627" i="22"/>
  <c r="W627" i="22" s="1"/>
  <c r="X626" i="22"/>
  <c r="V626" i="22"/>
  <c r="G626" i="22"/>
  <c r="W626" i="22" s="1"/>
  <c r="X625" i="22"/>
  <c r="V625" i="22"/>
  <c r="G625" i="22"/>
  <c r="W625" i="22" s="1"/>
  <c r="X624" i="22"/>
  <c r="V624" i="22"/>
  <c r="G624" i="22"/>
  <c r="W624" i="22" s="1"/>
  <c r="X623" i="22"/>
  <c r="V623" i="22"/>
  <c r="G623" i="22"/>
  <c r="W623" i="22" s="1"/>
  <c r="X622" i="22"/>
  <c r="V622" i="22"/>
  <c r="G622" i="22"/>
  <c r="W622" i="22" s="1"/>
  <c r="X621" i="22"/>
  <c r="V621" i="22"/>
  <c r="G621" i="22"/>
  <c r="W621" i="22" s="1"/>
  <c r="X620" i="22"/>
  <c r="V620" i="22"/>
  <c r="G620" i="22"/>
  <c r="W620" i="22" s="1"/>
  <c r="X619" i="22"/>
  <c r="V619" i="22"/>
  <c r="G619" i="22"/>
  <c r="W619" i="22" s="1"/>
  <c r="X618" i="22"/>
  <c r="V618" i="22"/>
  <c r="G618" i="22"/>
  <c r="W618" i="22" s="1"/>
  <c r="X617" i="22"/>
  <c r="V617" i="22"/>
  <c r="G617" i="22"/>
  <c r="W617" i="22" s="1"/>
  <c r="X616" i="22"/>
  <c r="V616" i="22"/>
  <c r="G616" i="22"/>
  <c r="W616" i="22" s="1"/>
  <c r="X615" i="22"/>
  <c r="V615" i="22"/>
  <c r="G615" i="22"/>
  <c r="W615" i="22" s="1"/>
  <c r="X614" i="22"/>
  <c r="V614" i="22"/>
  <c r="G614" i="22"/>
  <c r="W614" i="22" s="1"/>
  <c r="X613" i="22"/>
  <c r="V613" i="22"/>
  <c r="G613" i="22"/>
  <c r="W613" i="22" s="1"/>
  <c r="X612" i="22"/>
  <c r="V612" i="22"/>
  <c r="G612" i="22"/>
  <c r="W612" i="22" s="1"/>
  <c r="X611" i="22"/>
  <c r="V611" i="22"/>
  <c r="G611" i="22"/>
  <c r="W611" i="22" s="1"/>
  <c r="X610" i="22"/>
  <c r="V610" i="22"/>
  <c r="G610" i="22"/>
  <c r="W610" i="22" s="1"/>
  <c r="X609" i="22"/>
  <c r="V609" i="22"/>
  <c r="G609" i="22"/>
  <c r="W609" i="22" s="1"/>
  <c r="X608" i="22"/>
  <c r="V608" i="22"/>
  <c r="G608" i="22"/>
  <c r="W608" i="22" s="1"/>
  <c r="X607" i="22"/>
  <c r="V607" i="22"/>
  <c r="G607" i="22"/>
  <c r="W607" i="22" s="1"/>
  <c r="X606" i="22"/>
  <c r="V606" i="22"/>
  <c r="G606" i="22"/>
  <c r="W606" i="22" s="1"/>
  <c r="X605" i="22"/>
  <c r="V605" i="22"/>
  <c r="G605" i="22"/>
  <c r="W605" i="22" s="1"/>
  <c r="X604" i="22"/>
  <c r="V604" i="22"/>
  <c r="G604" i="22"/>
  <c r="W604" i="22" s="1"/>
  <c r="X603" i="22"/>
  <c r="V603" i="22"/>
  <c r="G603" i="22"/>
  <c r="W603" i="22" s="1"/>
  <c r="X602" i="22"/>
  <c r="V602" i="22"/>
  <c r="G602" i="22"/>
  <c r="W602" i="22" s="1"/>
  <c r="X601" i="22"/>
  <c r="V601" i="22"/>
  <c r="G601" i="22"/>
  <c r="W601" i="22" s="1"/>
  <c r="X600" i="22"/>
  <c r="V600" i="22"/>
  <c r="G600" i="22"/>
  <c r="W600" i="22" s="1"/>
  <c r="X599" i="22"/>
  <c r="V599" i="22"/>
  <c r="G599" i="22"/>
  <c r="W599" i="22" s="1"/>
  <c r="X598" i="22"/>
  <c r="V598" i="22"/>
  <c r="G598" i="22"/>
  <c r="W598" i="22" s="1"/>
  <c r="X597" i="22"/>
  <c r="V597" i="22"/>
  <c r="G597" i="22"/>
  <c r="W597" i="22" s="1"/>
  <c r="X596" i="22"/>
  <c r="V596" i="22"/>
  <c r="G596" i="22"/>
  <c r="W596" i="22" s="1"/>
  <c r="X595" i="22"/>
  <c r="V595" i="22"/>
  <c r="G595" i="22"/>
  <c r="W595" i="22" s="1"/>
  <c r="X594" i="22"/>
  <c r="V594" i="22"/>
  <c r="G594" i="22"/>
  <c r="W594" i="22" s="1"/>
  <c r="X593" i="22"/>
  <c r="V593" i="22"/>
  <c r="G593" i="22"/>
  <c r="W593" i="22" s="1"/>
  <c r="X592" i="22"/>
  <c r="V592" i="22"/>
  <c r="G592" i="22"/>
  <c r="W592" i="22" s="1"/>
  <c r="X591" i="22"/>
  <c r="V591" i="22"/>
  <c r="G591" i="22"/>
  <c r="W591" i="22" s="1"/>
  <c r="X590" i="22"/>
  <c r="V590" i="22"/>
  <c r="G590" i="22"/>
  <c r="W590" i="22" s="1"/>
  <c r="X589" i="22"/>
  <c r="V589" i="22"/>
  <c r="G589" i="22"/>
  <c r="W589" i="22" s="1"/>
  <c r="X588" i="22"/>
  <c r="V588" i="22"/>
  <c r="G588" i="22"/>
  <c r="W588" i="22" s="1"/>
  <c r="X587" i="22"/>
  <c r="V587" i="22"/>
  <c r="G587" i="22"/>
  <c r="W587" i="22" s="1"/>
  <c r="X586" i="22"/>
  <c r="V586" i="22"/>
  <c r="G586" i="22"/>
  <c r="W586" i="22" s="1"/>
  <c r="X585" i="22"/>
  <c r="V585" i="22"/>
  <c r="G585" i="22"/>
  <c r="W585" i="22" s="1"/>
  <c r="X584" i="22"/>
  <c r="V584" i="22"/>
  <c r="G584" i="22"/>
  <c r="W584" i="22" s="1"/>
  <c r="X583" i="22"/>
  <c r="V583" i="22"/>
  <c r="G583" i="22"/>
  <c r="W583" i="22" s="1"/>
  <c r="X582" i="22"/>
  <c r="V582" i="22"/>
  <c r="G582" i="22"/>
  <c r="W582" i="22" s="1"/>
  <c r="X581" i="22"/>
  <c r="V581" i="22"/>
  <c r="G581" i="22"/>
  <c r="W581" i="22" s="1"/>
  <c r="X580" i="22"/>
  <c r="V580" i="22"/>
  <c r="G580" i="22"/>
  <c r="W580" i="22" s="1"/>
  <c r="X579" i="22"/>
  <c r="V579" i="22"/>
  <c r="G579" i="22"/>
  <c r="W579" i="22" s="1"/>
  <c r="X578" i="22"/>
  <c r="V578" i="22"/>
  <c r="G578" i="22"/>
  <c r="W578" i="22" s="1"/>
  <c r="X577" i="22"/>
  <c r="V577" i="22"/>
  <c r="G577" i="22"/>
  <c r="W577" i="22" s="1"/>
  <c r="X576" i="22"/>
  <c r="V576" i="22"/>
  <c r="G576" i="22"/>
  <c r="W576" i="22" s="1"/>
  <c r="X575" i="22"/>
  <c r="V575" i="22"/>
  <c r="G575" i="22"/>
  <c r="W575" i="22" s="1"/>
  <c r="X574" i="22"/>
  <c r="V574" i="22"/>
  <c r="G574" i="22"/>
  <c r="W574" i="22" s="1"/>
  <c r="X573" i="22"/>
  <c r="V573" i="22"/>
  <c r="G573" i="22"/>
  <c r="W573" i="22" s="1"/>
  <c r="X572" i="22"/>
  <c r="V572" i="22"/>
  <c r="G572" i="22"/>
  <c r="W572" i="22" s="1"/>
  <c r="X571" i="22"/>
  <c r="V571" i="22"/>
  <c r="G571" i="22"/>
  <c r="W571" i="22" s="1"/>
  <c r="X570" i="22"/>
  <c r="V570" i="22"/>
  <c r="G570" i="22"/>
  <c r="W570" i="22" s="1"/>
  <c r="X569" i="22"/>
  <c r="V569" i="22"/>
  <c r="G569" i="22"/>
  <c r="W569" i="22" s="1"/>
  <c r="X568" i="22"/>
  <c r="V568" i="22"/>
  <c r="G568" i="22"/>
  <c r="W568" i="22" s="1"/>
  <c r="X567" i="22"/>
  <c r="V567" i="22"/>
  <c r="G567" i="22"/>
  <c r="W567" i="22" s="1"/>
  <c r="X566" i="22"/>
  <c r="V566" i="22"/>
  <c r="G566" i="22"/>
  <c r="W566" i="22" s="1"/>
  <c r="X565" i="22"/>
  <c r="V565" i="22"/>
  <c r="G565" i="22"/>
  <c r="W565" i="22" s="1"/>
  <c r="X564" i="22"/>
  <c r="V564" i="22"/>
  <c r="G564" i="22"/>
  <c r="W564" i="22" s="1"/>
  <c r="X563" i="22"/>
  <c r="V563" i="22"/>
  <c r="G563" i="22"/>
  <c r="W563" i="22" s="1"/>
  <c r="X562" i="22"/>
  <c r="V562" i="22"/>
  <c r="G562" i="22"/>
  <c r="W562" i="22" s="1"/>
  <c r="X561" i="22"/>
  <c r="V561" i="22"/>
  <c r="G561" i="22"/>
  <c r="W561" i="22" s="1"/>
  <c r="X560" i="22"/>
  <c r="V560" i="22"/>
  <c r="G560" i="22"/>
  <c r="W560" i="22" s="1"/>
  <c r="X559" i="22"/>
  <c r="V559" i="22"/>
  <c r="G559" i="22"/>
  <c r="W559" i="22" s="1"/>
  <c r="X558" i="22"/>
  <c r="V558" i="22"/>
  <c r="G558" i="22"/>
  <c r="W558" i="22" s="1"/>
  <c r="X557" i="22"/>
  <c r="V557" i="22"/>
  <c r="G557" i="22"/>
  <c r="W557" i="22" s="1"/>
  <c r="X556" i="22"/>
  <c r="V556" i="22"/>
  <c r="G556" i="22"/>
  <c r="W556" i="22" s="1"/>
  <c r="X555" i="22"/>
  <c r="V555" i="22"/>
  <c r="G555" i="22"/>
  <c r="W555" i="22" s="1"/>
  <c r="X554" i="22"/>
  <c r="V554" i="22"/>
  <c r="G554" i="22"/>
  <c r="W554" i="22" s="1"/>
  <c r="X553" i="22"/>
  <c r="V553" i="22"/>
  <c r="G553" i="22"/>
  <c r="W553" i="22" s="1"/>
  <c r="X552" i="22"/>
  <c r="V552" i="22"/>
  <c r="G552" i="22"/>
  <c r="W552" i="22" s="1"/>
  <c r="X551" i="22"/>
  <c r="V551" i="22"/>
  <c r="G551" i="22"/>
  <c r="W551" i="22" s="1"/>
  <c r="X550" i="22"/>
  <c r="V550" i="22"/>
  <c r="G550" i="22"/>
  <c r="W550" i="22" s="1"/>
  <c r="X549" i="22"/>
  <c r="V549" i="22"/>
  <c r="G549" i="22"/>
  <c r="W549" i="22" s="1"/>
  <c r="X548" i="22"/>
  <c r="V548" i="22"/>
  <c r="G548" i="22"/>
  <c r="W548" i="22" s="1"/>
  <c r="X547" i="22"/>
  <c r="V547" i="22"/>
  <c r="G547" i="22"/>
  <c r="W547" i="22" s="1"/>
  <c r="X546" i="22"/>
  <c r="V546" i="22"/>
  <c r="G546" i="22"/>
  <c r="W546" i="22" s="1"/>
  <c r="X545" i="22"/>
  <c r="V545" i="22"/>
  <c r="G545" i="22"/>
  <c r="W545" i="22" s="1"/>
  <c r="X544" i="22"/>
  <c r="V544" i="22"/>
  <c r="G544" i="22"/>
  <c r="W544" i="22" s="1"/>
  <c r="X543" i="22"/>
  <c r="V543" i="22"/>
  <c r="G543" i="22"/>
  <c r="W543" i="22" s="1"/>
  <c r="X542" i="22"/>
  <c r="V542" i="22"/>
  <c r="G542" i="22"/>
  <c r="W542" i="22" s="1"/>
  <c r="X541" i="22"/>
  <c r="V541" i="22"/>
  <c r="G541" i="22"/>
  <c r="W541" i="22" s="1"/>
  <c r="X540" i="22"/>
  <c r="V540" i="22"/>
  <c r="G540" i="22"/>
  <c r="W540" i="22" s="1"/>
  <c r="X539" i="22"/>
  <c r="V539" i="22"/>
  <c r="G539" i="22"/>
  <c r="W539" i="22" s="1"/>
  <c r="X538" i="22"/>
  <c r="V538" i="22"/>
  <c r="G538" i="22"/>
  <c r="W538" i="22" s="1"/>
  <c r="X537" i="22"/>
  <c r="V537" i="22"/>
  <c r="G537" i="22"/>
  <c r="W537" i="22" s="1"/>
  <c r="X536" i="22"/>
  <c r="V536" i="22"/>
  <c r="G536" i="22"/>
  <c r="W536" i="22" s="1"/>
  <c r="X535" i="22"/>
  <c r="V535" i="22"/>
  <c r="G535" i="22"/>
  <c r="W535" i="22" s="1"/>
  <c r="X534" i="22"/>
  <c r="V534" i="22"/>
  <c r="G534" i="22"/>
  <c r="W534" i="22" s="1"/>
  <c r="X533" i="22"/>
  <c r="V533" i="22"/>
  <c r="G533" i="22"/>
  <c r="W533" i="22" s="1"/>
  <c r="X532" i="22"/>
  <c r="V532" i="22"/>
  <c r="G532" i="22"/>
  <c r="W532" i="22" s="1"/>
  <c r="X531" i="22"/>
  <c r="V531" i="22"/>
  <c r="G531" i="22"/>
  <c r="W531" i="22" s="1"/>
  <c r="X530" i="22"/>
  <c r="V530" i="22"/>
  <c r="G530" i="22"/>
  <c r="W530" i="22" s="1"/>
  <c r="X529" i="22"/>
  <c r="V529" i="22"/>
  <c r="G529" i="22"/>
  <c r="W529" i="22" s="1"/>
  <c r="X528" i="22"/>
  <c r="V528" i="22"/>
  <c r="G528" i="22"/>
  <c r="W528" i="22" s="1"/>
  <c r="X527" i="22"/>
  <c r="V527" i="22"/>
  <c r="G527" i="22"/>
  <c r="W527" i="22" s="1"/>
  <c r="X526" i="22"/>
  <c r="V526" i="22"/>
  <c r="G526" i="22"/>
  <c r="W526" i="22" s="1"/>
  <c r="X525" i="22"/>
  <c r="V525" i="22"/>
  <c r="G525" i="22"/>
  <c r="W525" i="22" s="1"/>
  <c r="X524" i="22"/>
  <c r="V524" i="22"/>
  <c r="G524" i="22"/>
  <c r="W524" i="22" s="1"/>
  <c r="X523" i="22"/>
  <c r="V523" i="22"/>
  <c r="G523" i="22"/>
  <c r="W523" i="22" s="1"/>
  <c r="X522" i="22"/>
  <c r="V522" i="22"/>
  <c r="G522" i="22"/>
  <c r="W522" i="22" s="1"/>
  <c r="X521" i="22"/>
  <c r="V521" i="22"/>
  <c r="G521" i="22"/>
  <c r="W521" i="22" s="1"/>
  <c r="X520" i="22"/>
  <c r="V520" i="22"/>
  <c r="G520" i="22"/>
  <c r="W520" i="22" s="1"/>
  <c r="X519" i="22"/>
  <c r="V519" i="22"/>
  <c r="G519" i="22"/>
  <c r="W519" i="22" s="1"/>
  <c r="X518" i="22"/>
  <c r="V518" i="22"/>
  <c r="G518" i="22"/>
  <c r="W518" i="22" s="1"/>
  <c r="X517" i="22"/>
  <c r="V517" i="22"/>
  <c r="G517" i="22"/>
  <c r="W517" i="22" s="1"/>
  <c r="X516" i="22"/>
  <c r="V516" i="22"/>
  <c r="G516" i="22"/>
  <c r="W516" i="22" s="1"/>
  <c r="X515" i="22"/>
  <c r="V515" i="22"/>
  <c r="G515" i="22"/>
  <c r="W515" i="22" s="1"/>
  <c r="X514" i="22"/>
  <c r="V514" i="22"/>
  <c r="G514" i="22"/>
  <c r="W514" i="22" s="1"/>
  <c r="X513" i="22"/>
  <c r="V513" i="22"/>
  <c r="G513" i="22"/>
  <c r="W513" i="22" s="1"/>
  <c r="X512" i="22"/>
  <c r="V512" i="22"/>
  <c r="G512" i="22"/>
  <c r="W512" i="22" s="1"/>
  <c r="X511" i="22"/>
  <c r="V511" i="22"/>
  <c r="G511" i="22"/>
  <c r="W511" i="22" s="1"/>
  <c r="X510" i="22"/>
  <c r="V510" i="22"/>
  <c r="G510" i="22"/>
  <c r="W510" i="22" s="1"/>
  <c r="X509" i="22"/>
  <c r="V509" i="22"/>
  <c r="G509" i="22"/>
  <c r="W509" i="22" s="1"/>
  <c r="X508" i="22"/>
  <c r="V508" i="22"/>
  <c r="G508" i="22"/>
  <c r="W508" i="22" s="1"/>
  <c r="X507" i="22"/>
  <c r="V507" i="22"/>
  <c r="G507" i="22"/>
  <c r="W507" i="22" s="1"/>
  <c r="X506" i="22"/>
  <c r="V506" i="22"/>
  <c r="G506" i="22"/>
  <c r="W506" i="22" s="1"/>
  <c r="X505" i="22"/>
  <c r="V505" i="22"/>
  <c r="G505" i="22"/>
  <c r="W505" i="22" s="1"/>
  <c r="X504" i="22"/>
  <c r="V504" i="22"/>
  <c r="G504" i="22"/>
  <c r="W504" i="22" s="1"/>
  <c r="X503" i="22"/>
  <c r="V503" i="22"/>
  <c r="G503" i="22"/>
  <c r="W503" i="22" s="1"/>
  <c r="X502" i="22"/>
  <c r="V502" i="22"/>
  <c r="G502" i="22"/>
  <c r="W502" i="22" s="1"/>
  <c r="X501" i="22"/>
  <c r="V501" i="22"/>
  <c r="G501" i="22"/>
  <c r="W501" i="22" s="1"/>
  <c r="X500" i="22"/>
  <c r="V500" i="22"/>
  <c r="G500" i="22"/>
  <c r="W500" i="22" s="1"/>
  <c r="X499" i="22"/>
  <c r="V499" i="22"/>
  <c r="G499" i="22"/>
  <c r="W499" i="22" s="1"/>
  <c r="X498" i="22"/>
  <c r="V498" i="22"/>
  <c r="G498" i="22"/>
  <c r="W498" i="22" s="1"/>
  <c r="X497" i="22"/>
  <c r="V497" i="22"/>
  <c r="G497" i="22"/>
  <c r="W497" i="22" s="1"/>
  <c r="X496" i="22"/>
  <c r="V496" i="22"/>
  <c r="G496" i="22"/>
  <c r="W496" i="22" s="1"/>
  <c r="X495" i="22"/>
  <c r="V495" i="22"/>
  <c r="G495" i="22"/>
  <c r="W495" i="22" s="1"/>
  <c r="X494" i="22"/>
  <c r="V494" i="22"/>
  <c r="G494" i="22"/>
  <c r="W494" i="22" s="1"/>
  <c r="X493" i="22"/>
  <c r="V493" i="22"/>
  <c r="G493" i="22"/>
  <c r="W493" i="22" s="1"/>
  <c r="X492" i="22"/>
  <c r="V492" i="22"/>
  <c r="G492" i="22"/>
  <c r="W492" i="22" s="1"/>
  <c r="X491" i="22"/>
  <c r="V491" i="22"/>
  <c r="G491" i="22"/>
  <c r="W491" i="22" s="1"/>
  <c r="X490" i="22"/>
  <c r="V490" i="22"/>
  <c r="G490" i="22"/>
  <c r="W490" i="22" s="1"/>
  <c r="X489" i="22"/>
  <c r="V489" i="22"/>
  <c r="G489" i="22"/>
  <c r="W489" i="22" s="1"/>
  <c r="X488" i="22"/>
  <c r="V488" i="22"/>
  <c r="G488" i="22"/>
  <c r="W488" i="22" s="1"/>
  <c r="X487" i="22"/>
  <c r="V487" i="22"/>
  <c r="G487" i="22"/>
  <c r="W487" i="22" s="1"/>
  <c r="X486" i="22"/>
  <c r="V486" i="22"/>
  <c r="G486" i="22"/>
  <c r="W486" i="22" s="1"/>
  <c r="X485" i="22"/>
  <c r="V485" i="22"/>
  <c r="G485" i="22"/>
  <c r="W485" i="22" s="1"/>
  <c r="X484" i="22"/>
  <c r="V484" i="22"/>
  <c r="G484" i="22"/>
  <c r="W484" i="22" s="1"/>
  <c r="X483" i="22"/>
  <c r="V483" i="22"/>
  <c r="G483" i="22"/>
  <c r="W483" i="22" s="1"/>
  <c r="X482" i="22"/>
  <c r="V482" i="22"/>
  <c r="G482" i="22"/>
  <c r="W482" i="22" s="1"/>
  <c r="X481" i="22"/>
  <c r="V481" i="22"/>
  <c r="G481" i="22"/>
  <c r="W481" i="22" s="1"/>
  <c r="X480" i="22"/>
  <c r="V480" i="22"/>
  <c r="G480" i="22"/>
  <c r="W480" i="22" s="1"/>
  <c r="X479" i="22"/>
  <c r="V479" i="22"/>
  <c r="G479" i="22"/>
  <c r="W479" i="22" s="1"/>
  <c r="X478" i="22"/>
  <c r="V478" i="22"/>
  <c r="G478" i="22"/>
  <c r="W478" i="22" s="1"/>
  <c r="X477" i="22"/>
  <c r="V477" i="22"/>
  <c r="G477" i="22"/>
  <c r="W477" i="22" s="1"/>
  <c r="X476" i="22"/>
  <c r="V476" i="22"/>
  <c r="G476" i="22"/>
  <c r="W476" i="22" s="1"/>
  <c r="X475" i="22"/>
  <c r="V475" i="22"/>
  <c r="G475" i="22"/>
  <c r="W475" i="22" s="1"/>
  <c r="X474" i="22"/>
  <c r="V474" i="22"/>
  <c r="G474" i="22"/>
  <c r="W474" i="22" s="1"/>
  <c r="X473" i="22"/>
  <c r="V473" i="22"/>
  <c r="G473" i="22"/>
  <c r="W473" i="22" s="1"/>
  <c r="X472" i="22"/>
  <c r="V472" i="22"/>
  <c r="G472" i="22"/>
  <c r="W472" i="22" s="1"/>
  <c r="X471" i="22"/>
  <c r="V471" i="22"/>
  <c r="G471" i="22"/>
  <c r="W471" i="22" s="1"/>
  <c r="X470" i="22"/>
  <c r="V470" i="22"/>
  <c r="G470" i="22"/>
  <c r="W470" i="22" s="1"/>
  <c r="X469" i="22"/>
  <c r="V469" i="22"/>
  <c r="G469" i="22"/>
  <c r="W469" i="22" s="1"/>
  <c r="X468" i="22"/>
  <c r="V468" i="22"/>
  <c r="G468" i="22"/>
  <c r="W468" i="22" s="1"/>
  <c r="X467" i="22"/>
  <c r="V467" i="22"/>
  <c r="G467" i="22"/>
  <c r="W467" i="22" s="1"/>
  <c r="X466" i="22"/>
  <c r="V466" i="22"/>
  <c r="G466" i="22"/>
  <c r="W466" i="22" s="1"/>
  <c r="X465" i="22"/>
  <c r="V465" i="22"/>
  <c r="G465" i="22"/>
  <c r="W465" i="22" s="1"/>
  <c r="X464" i="22"/>
  <c r="V464" i="22"/>
  <c r="G464" i="22"/>
  <c r="W464" i="22" s="1"/>
  <c r="X463" i="22"/>
  <c r="V463" i="22"/>
  <c r="G463" i="22"/>
  <c r="W463" i="22" s="1"/>
  <c r="X462" i="22"/>
  <c r="V462" i="22"/>
  <c r="G462" i="22"/>
  <c r="W462" i="22" s="1"/>
  <c r="X461" i="22"/>
  <c r="V461" i="22"/>
  <c r="G461" i="22"/>
  <c r="W461" i="22" s="1"/>
  <c r="X460" i="22"/>
  <c r="V460" i="22"/>
  <c r="G460" i="22"/>
  <c r="W460" i="22" s="1"/>
  <c r="X459" i="22"/>
  <c r="V459" i="22"/>
  <c r="G459" i="22"/>
  <c r="W459" i="22" s="1"/>
  <c r="X458" i="22"/>
  <c r="V458" i="22"/>
  <c r="G458" i="22"/>
  <c r="W458" i="22" s="1"/>
  <c r="X457" i="22"/>
  <c r="V457" i="22"/>
  <c r="G457" i="22"/>
  <c r="W457" i="22" s="1"/>
  <c r="X456" i="22"/>
  <c r="V456" i="22"/>
  <c r="G456" i="22"/>
  <c r="W456" i="22" s="1"/>
  <c r="X455" i="22"/>
  <c r="V455" i="22"/>
  <c r="G455" i="22"/>
  <c r="W455" i="22" s="1"/>
  <c r="X454" i="22"/>
  <c r="V454" i="22"/>
  <c r="G454" i="22"/>
  <c r="W454" i="22" s="1"/>
  <c r="X453" i="22"/>
  <c r="V453" i="22"/>
  <c r="G453" i="22"/>
  <c r="W453" i="22" s="1"/>
  <c r="X452" i="22"/>
  <c r="V452" i="22"/>
  <c r="G452" i="22"/>
  <c r="W452" i="22" s="1"/>
  <c r="X451" i="22"/>
  <c r="V451" i="22"/>
  <c r="G451" i="22"/>
  <c r="W451" i="22" s="1"/>
  <c r="X450" i="22"/>
  <c r="V450" i="22"/>
  <c r="G450" i="22"/>
  <c r="W450" i="22" s="1"/>
  <c r="X449" i="22"/>
  <c r="V449" i="22"/>
  <c r="G449" i="22"/>
  <c r="W449" i="22" s="1"/>
  <c r="X448" i="22"/>
  <c r="V448" i="22"/>
  <c r="G448" i="22"/>
  <c r="W448" i="22" s="1"/>
  <c r="X447" i="22"/>
  <c r="V447" i="22"/>
  <c r="G447" i="22"/>
  <c r="W447" i="22" s="1"/>
  <c r="X446" i="22"/>
  <c r="V446" i="22"/>
  <c r="G446" i="22"/>
  <c r="W446" i="22" s="1"/>
  <c r="X445" i="22"/>
  <c r="V445" i="22"/>
  <c r="G445" i="22"/>
  <c r="W445" i="22" s="1"/>
  <c r="X444" i="22"/>
  <c r="V444" i="22"/>
  <c r="G444" i="22"/>
  <c r="W444" i="22" s="1"/>
  <c r="X443" i="22"/>
  <c r="V443" i="22"/>
  <c r="G443" i="22"/>
  <c r="W443" i="22" s="1"/>
  <c r="X442" i="22"/>
  <c r="V442" i="22"/>
  <c r="G442" i="22"/>
  <c r="W442" i="22" s="1"/>
  <c r="X441" i="22"/>
  <c r="V441" i="22"/>
  <c r="G441" i="22"/>
  <c r="W441" i="22" s="1"/>
  <c r="X440" i="22"/>
  <c r="V440" i="22"/>
  <c r="G440" i="22"/>
  <c r="W440" i="22" s="1"/>
  <c r="X439" i="22"/>
  <c r="V439" i="22"/>
  <c r="G439" i="22"/>
  <c r="W439" i="22" s="1"/>
  <c r="X438" i="22"/>
  <c r="V438" i="22"/>
  <c r="G438" i="22"/>
  <c r="W438" i="22" s="1"/>
  <c r="X437" i="22"/>
  <c r="V437" i="22"/>
  <c r="G437" i="22"/>
  <c r="W437" i="22" s="1"/>
  <c r="X436" i="22"/>
  <c r="V436" i="22"/>
  <c r="G436" i="22"/>
  <c r="W436" i="22" s="1"/>
  <c r="X435" i="22"/>
  <c r="V435" i="22"/>
  <c r="G435" i="22"/>
  <c r="W435" i="22" s="1"/>
  <c r="X434" i="22"/>
  <c r="V434" i="22"/>
  <c r="G434" i="22"/>
  <c r="W434" i="22" s="1"/>
  <c r="X433" i="22"/>
  <c r="V433" i="22"/>
  <c r="G433" i="22"/>
  <c r="W433" i="22" s="1"/>
  <c r="X432" i="22"/>
  <c r="V432" i="22"/>
  <c r="G432" i="22"/>
  <c r="W432" i="22" s="1"/>
  <c r="X431" i="22"/>
  <c r="V431" i="22"/>
  <c r="G431" i="22"/>
  <c r="W431" i="22" s="1"/>
  <c r="X430" i="22"/>
  <c r="V430" i="22"/>
  <c r="G430" i="22"/>
  <c r="W430" i="22" s="1"/>
  <c r="X429" i="22"/>
  <c r="V429" i="22"/>
  <c r="G429" i="22"/>
  <c r="W429" i="22" s="1"/>
  <c r="X428" i="22"/>
  <c r="V428" i="22"/>
  <c r="G428" i="22"/>
  <c r="W428" i="22" s="1"/>
  <c r="X427" i="22"/>
  <c r="V427" i="22"/>
  <c r="G427" i="22"/>
  <c r="W427" i="22" s="1"/>
  <c r="X426" i="22"/>
  <c r="V426" i="22"/>
  <c r="G426" i="22"/>
  <c r="W426" i="22" s="1"/>
  <c r="X425" i="22"/>
  <c r="V425" i="22"/>
  <c r="G425" i="22"/>
  <c r="W425" i="22" s="1"/>
  <c r="X424" i="22"/>
  <c r="V424" i="22"/>
  <c r="G424" i="22"/>
  <c r="W424" i="22" s="1"/>
  <c r="X423" i="22"/>
  <c r="V423" i="22"/>
  <c r="G423" i="22"/>
  <c r="W423" i="22" s="1"/>
  <c r="X422" i="22"/>
  <c r="V422" i="22"/>
  <c r="G422" i="22"/>
  <c r="W422" i="22" s="1"/>
  <c r="X421" i="22"/>
  <c r="V421" i="22"/>
  <c r="G421" i="22"/>
  <c r="W421" i="22" s="1"/>
  <c r="X420" i="22"/>
  <c r="V420" i="22"/>
  <c r="G420" i="22"/>
  <c r="W420" i="22" s="1"/>
  <c r="X419" i="22"/>
  <c r="V419" i="22"/>
  <c r="G419" i="22"/>
  <c r="W419" i="22" s="1"/>
  <c r="X418" i="22"/>
  <c r="V418" i="22"/>
  <c r="G418" i="22"/>
  <c r="W418" i="22" s="1"/>
  <c r="X417" i="22"/>
  <c r="V417" i="22"/>
  <c r="G417" i="22"/>
  <c r="W417" i="22" s="1"/>
  <c r="X416" i="22"/>
  <c r="V416" i="22"/>
  <c r="G416" i="22"/>
  <c r="W416" i="22" s="1"/>
  <c r="X415" i="22"/>
  <c r="V415" i="22"/>
  <c r="G415" i="22"/>
  <c r="W415" i="22" s="1"/>
  <c r="X414" i="22"/>
  <c r="V414" i="22"/>
  <c r="G414" i="22"/>
  <c r="W414" i="22" s="1"/>
  <c r="X413" i="22"/>
  <c r="V413" i="22"/>
  <c r="G413" i="22"/>
  <c r="W413" i="22" s="1"/>
  <c r="X412" i="22"/>
  <c r="V412" i="22"/>
  <c r="G412" i="22"/>
  <c r="W412" i="22" s="1"/>
  <c r="X411" i="22"/>
  <c r="V411" i="22"/>
  <c r="G411" i="22"/>
  <c r="W411" i="22" s="1"/>
  <c r="X410" i="22"/>
  <c r="V410" i="22"/>
  <c r="G410" i="22"/>
  <c r="W410" i="22" s="1"/>
  <c r="X409" i="22"/>
  <c r="V409" i="22"/>
  <c r="G409" i="22"/>
  <c r="W409" i="22" s="1"/>
  <c r="X408" i="22"/>
  <c r="V408" i="22"/>
  <c r="G408" i="22"/>
  <c r="W408" i="22" s="1"/>
  <c r="X407" i="22"/>
  <c r="V407" i="22"/>
  <c r="G407" i="22"/>
  <c r="W407" i="22" s="1"/>
  <c r="X406" i="22"/>
  <c r="V406" i="22"/>
  <c r="G406" i="22"/>
  <c r="W406" i="22" s="1"/>
  <c r="X405" i="22"/>
  <c r="V405" i="22"/>
  <c r="G405" i="22"/>
  <c r="W405" i="22" s="1"/>
  <c r="X404" i="22"/>
  <c r="V404" i="22"/>
  <c r="G404" i="22"/>
  <c r="W404" i="22" s="1"/>
  <c r="X403" i="22"/>
  <c r="V403" i="22"/>
  <c r="G403" i="22"/>
  <c r="W403" i="22" s="1"/>
  <c r="X402" i="22"/>
  <c r="V402" i="22"/>
  <c r="G402" i="22"/>
  <c r="W402" i="22" s="1"/>
  <c r="X401" i="22"/>
  <c r="V401" i="22"/>
  <c r="G401" i="22"/>
  <c r="W401" i="22" s="1"/>
  <c r="X400" i="22"/>
  <c r="V400" i="22"/>
  <c r="G400" i="22"/>
  <c r="W400" i="22" s="1"/>
  <c r="X399" i="22"/>
  <c r="V399" i="22"/>
  <c r="G399" i="22"/>
  <c r="W399" i="22" s="1"/>
  <c r="X398" i="22"/>
  <c r="V398" i="22"/>
  <c r="G398" i="22"/>
  <c r="W398" i="22" s="1"/>
  <c r="X397" i="22"/>
  <c r="V397" i="22"/>
  <c r="G397" i="22"/>
  <c r="W397" i="22" s="1"/>
  <c r="X396" i="22"/>
  <c r="V396" i="22"/>
  <c r="G396" i="22"/>
  <c r="W396" i="22" s="1"/>
  <c r="X395" i="22"/>
  <c r="V395" i="22"/>
  <c r="G395" i="22"/>
  <c r="W395" i="22" s="1"/>
  <c r="X394" i="22"/>
  <c r="V394" i="22"/>
  <c r="G394" i="22"/>
  <c r="W394" i="22" s="1"/>
  <c r="X393" i="22"/>
  <c r="V393" i="22"/>
  <c r="G393" i="22"/>
  <c r="W393" i="22" s="1"/>
  <c r="X392" i="22"/>
  <c r="V392" i="22"/>
  <c r="G392" i="22"/>
  <c r="W392" i="22" s="1"/>
  <c r="X391" i="22"/>
  <c r="V391" i="22"/>
  <c r="G391" i="22"/>
  <c r="W391" i="22" s="1"/>
  <c r="X390" i="22"/>
  <c r="V390" i="22"/>
  <c r="G390" i="22"/>
  <c r="W390" i="22" s="1"/>
  <c r="X389" i="22"/>
  <c r="V389" i="22"/>
  <c r="G389" i="22"/>
  <c r="W389" i="22" s="1"/>
  <c r="X388" i="22"/>
  <c r="V388" i="22"/>
  <c r="G388" i="22"/>
  <c r="W388" i="22" s="1"/>
  <c r="X387" i="22"/>
  <c r="V387" i="22"/>
  <c r="G387" i="22"/>
  <c r="W387" i="22" s="1"/>
  <c r="X386" i="22"/>
  <c r="V386" i="22"/>
  <c r="G386" i="22"/>
  <c r="W386" i="22" s="1"/>
  <c r="X385" i="22"/>
  <c r="V385" i="22"/>
  <c r="G385" i="22"/>
  <c r="W385" i="22" s="1"/>
  <c r="X384" i="22"/>
  <c r="V384" i="22"/>
  <c r="G384" i="22"/>
  <c r="W384" i="22" s="1"/>
  <c r="X383" i="22"/>
  <c r="V383" i="22"/>
  <c r="G383" i="22"/>
  <c r="W383" i="22" s="1"/>
  <c r="X382" i="22"/>
  <c r="V382" i="22"/>
  <c r="G382" i="22"/>
  <c r="W382" i="22" s="1"/>
  <c r="X381" i="22"/>
  <c r="V381" i="22"/>
  <c r="G381" i="22"/>
  <c r="W381" i="22" s="1"/>
  <c r="X380" i="22"/>
  <c r="V380" i="22"/>
  <c r="G380" i="22"/>
  <c r="W380" i="22" s="1"/>
  <c r="X379" i="22"/>
  <c r="V379" i="22"/>
  <c r="G379" i="22"/>
  <c r="W379" i="22" s="1"/>
  <c r="X378" i="22"/>
  <c r="V378" i="22"/>
  <c r="G378" i="22"/>
  <c r="W378" i="22" s="1"/>
  <c r="X377" i="22"/>
  <c r="V377" i="22"/>
  <c r="G377" i="22"/>
  <c r="W377" i="22" s="1"/>
  <c r="X376" i="22"/>
  <c r="V376" i="22"/>
  <c r="G376" i="22"/>
  <c r="W376" i="22" s="1"/>
  <c r="X375" i="22"/>
  <c r="V375" i="22"/>
  <c r="G375" i="22"/>
  <c r="W375" i="22" s="1"/>
  <c r="X374" i="22"/>
  <c r="V374" i="22"/>
  <c r="G374" i="22"/>
  <c r="W374" i="22" s="1"/>
  <c r="X373" i="22"/>
  <c r="V373" i="22"/>
  <c r="G373" i="22"/>
  <c r="W373" i="22" s="1"/>
  <c r="X372" i="22"/>
  <c r="V372" i="22"/>
  <c r="G372" i="22"/>
  <c r="W372" i="22" s="1"/>
  <c r="X371" i="22"/>
  <c r="V371" i="22"/>
  <c r="G371" i="22"/>
  <c r="W371" i="22" s="1"/>
  <c r="X370" i="22"/>
  <c r="V370" i="22"/>
  <c r="G370" i="22"/>
  <c r="W370" i="22" s="1"/>
  <c r="X369" i="22"/>
  <c r="V369" i="22"/>
  <c r="G369" i="22"/>
  <c r="W369" i="22" s="1"/>
  <c r="X368" i="22"/>
  <c r="V368" i="22"/>
  <c r="G368" i="22"/>
  <c r="W368" i="22" s="1"/>
  <c r="X367" i="22"/>
  <c r="V367" i="22"/>
  <c r="G367" i="22"/>
  <c r="W367" i="22" s="1"/>
  <c r="X366" i="22"/>
  <c r="V366" i="22"/>
  <c r="G366" i="22"/>
  <c r="W366" i="22" s="1"/>
  <c r="X365" i="22"/>
  <c r="V365" i="22"/>
  <c r="G365" i="22"/>
  <c r="W365" i="22" s="1"/>
  <c r="X364" i="22"/>
  <c r="V364" i="22"/>
  <c r="G364" i="22"/>
  <c r="W364" i="22" s="1"/>
  <c r="X363" i="22"/>
  <c r="V363" i="22"/>
  <c r="G363" i="22"/>
  <c r="W363" i="22" s="1"/>
  <c r="X362" i="22"/>
  <c r="V362" i="22"/>
  <c r="G362" i="22"/>
  <c r="W362" i="22" s="1"/>
  <c r="X361" i="22"/>
  <c r="V361" i="22"/>
  <c r="G361" i="22"/>
  <c r="W361" i="22" s="1"/>
  <c r="X360" i="22"/>
  <c r="V360" i="22"/>
  <c r="G360" i="22"/>
  <c r="W360" i="22" s="1"/>
  <c r="X359" i="22"/>
  <c r="V359" i="22"/>
  <c r="G359" i="22"/>
  <c r="W359" i="22" s="1"/>
  <c r="X358" i="22"/>
  <c r="V358" i="22"/>
  <c r="G358" i="22"/>
  <c r="W358" i="22" s="1"/>
  <c r="X357" i="22"/>
  <c r="V357" i="22"/>
  <c r="G357" i="22"/>
  <c r="W357" i="22" s="1"/>
  <c r="X356" i="22"/>
  <c r="V356" i="22"/>
  <c r="G356" i="22"/>
  <c r="W356" i="22" s="1"/>
  <c r="X355" i="22"/>
  <c r="V355" i="22"/>
  <c r="G355" i="22"/>
  <c r="W355" i="22" s="1"/>
  <c r="X354" i="22"/>
  <c r="V354" i="22"/>
  <c r="G354" i="22"/>
  <c r="W354" i="22" s="1"/>
  <c r="X353" i="22"/>
  <c r="V353" i="22"/>
  <c r="G353" i="22"/>
  <c r="W353" i="22" s="1"/>
  <c r="X352" i="22"/>
  <c r="V352" i="22"/>
  <c r="G352" i="22"/>
  <c r="W352" i="22" s="1"/>
  <c r="X351" i="22"/>
  <c r="V351" i="22"/>
  <c r="G351" i="22"/>
  <c r="W351" i="22" s="1"/>
  <c r="X350" i="22"/>
  <c r="V350" i="22"/>
  <c r="G350" i="22"/>
  <c r="W350" i="22" s="1"/>
  <c r="X349" i="22"/>
  <c r="V349" i="22"/>
  <c r="G349" i="22"/>
  <c r="W349" i="22" s="1"/>
  <c r="X348" i="22"/>
  <c r="V348" i="22"/>
  <c r="G348" i="22"/>
  <c r="W348" i="22" s="1"/>
  <c r="X347" i="22"/>
  <c r="V347" i="22"/>
  <c r="G347" i="22"/>
  <c r="W347" i="22" s="1"/>
  <c r="X346" i="22"/>
  <c r="V346" i="22"/>
  <c r="G346" i="22"/>
  <c r="W346" i="22" s="1"/>
  <c r="X345" i="22"/>
  <c r="V345" i="22"/>
  <c r="G345" i="22"/>
  <c r="W345" i="22" s="1"/>
  <c r="X344" i="22"/>
  <c r="V344" i="22"/>
  <c r="G344" i="22"/>
  <c r="W344" i="22" s="1"/>
  <c r="X343" i="22"/>
  <c r="V343" i="22"/>
  <c r="G343" i="22"/>
  <c r="W343" i="22" s="1"/>
  <c r="X342" i="22"/>
  <c r="V342" i="22"/>
  <c r="G342" i="22"/>
  <c r="W342" i="22" s="1"/>
  <c r="X341" i="22"/>
  <c r="V341" i="22"/>
  <c r="G341" i="22"/>
  <c r="W341" i="22" s="1"/>
  <c r="X340" i="22"/>
  <c r="V340" i="22"/>
  <c r="G340" i="22"/>
  <c r="W340" i="22" s="1"/>
  <c r="X339" i="22"/>
  <c r="V339" i="22"/>
  <c r="G339" i="22"/>
  <c r="W339" i="22" s="1"/>
  <c r="X338" i="22"/>
  <c r="V338" i="22"/>
  <c r="G338" i="22"/>
  <c r="W338" i="22" s="1"/>
  <c r="X337" i="22"/>
  <c r="V337" i="22"/>
  <c r="G337" i="22"/>
  <c r="W337" i="22" s="1"/>
  <c r="X336" i="22"/>
  <c r="V336" i="22"/>
  <c r="G336" i="22"/>
  <c r="W336" i="22" s="1"/>
  <c r="X335" i="22"/>
  <c r="V335" i="22"/>
  <c r="G335" i="22"/>
  <c r="W335" i="22" s="1"/>
  <c r="X334" i="22"/>
  <c r="V334" i="22"/>
  <c r="G334" i="22"/>
  <c r="W334" i="22" s="1"/>
  <c r="X333" i="22"/>
  <c r="V333" i="22"/>
  <c r="G333" i="22"/>
  <c r="W333" i="22" s="1"/>
  <c r="X332" i="22"/>
  <c r="V332" i="22"/>
  <c r="G332" i="22"/>
  <c r="W332" i="22" s="1"/>
  <c r="X331" i="22"/>
  <c r="V331" i="22"/>
  <c r="G331" i="22"/>
  <c r="W331" i="22" s="1"/>
  <c r="X330" i="22"/>
  <c r="V330" i="22"/>
  <c r="G330" i="22"/>
  <c r="W330" i="22" s="1"/>
  <c r="X329" i="22"/>
  <c r="V329" i="22"/>
  <c r="G329" i="22"/>
  <c r="W329" i="22" s="1"/>
  <c r="X328" i="22"/>
  <c r="V328" i="22"/>
  <c r="G328" i="22"/>
  <c r="W328" i="22" s="1"/>
  <c r="X327" i="22"/>
  <c r="V327" i="22"/>
  <c r="G327" i="22"/>
  <c r="W327" i="22" s="1"/>
  <c r="X326" i="22"/>
  <c r="V326" i="22"/>
  <c r="G326" i="22"/>
  <c r="W326" i="22" s="1"/>
  <c r="X325" i="22"/>
  <c r="V325" i="22"/>
  <c r="G325" i="22"/>
  <c r="W325" i="22" s="1"/>
  <c r="X324" i="22"/>
  <c r="V324" i="22"/>
  <c r="G324" i="22"/>
  <c r="W324" i="22" s="1"/>
  <c r="X323" i="22"/>
  <c r="V323" i="22"/>
  <c r="G323" i="22"/>
  <c r="W323" i="22" s="1"/>
  <c r="X322" i="22"/>
  <c r="V322" i="22"/>
  <c r="G322" i="22"/>
  <c r="W322" i="22" s="1"/>
  <c r="X321" i="22"/>
  <c r="V321" i="22"/>
  <c r="G321" i="22"/>
  <c r="W321" i="22" s="1"/>
  <c r="X320" i="22"/>
  <c r="V320" i="22"/>
  <c r="G320" i="22"/>
  <c r="W320" i="22" s="1"/>
  <c r="X319" i="22"/>
  <c r="V319" i="22"/>
  <c r="G319" i="22"/>
  <c r="W319" i="22" s="1"/>
  <c r="X318" i="22"/>
  <c r="V318" i="22"/>
  <c r="G318" i="22"/>
  <c r="W318" i="22" s="1"/>
  <c r="X317" i="22"/>
  <c r="V317" i="22"/>
  <c r="G317" i="22"/>
  <c r="W317" i="22" s="1"/>
  <c r="X316" i="22"/>
  <c r="V316" i="22"/>
  <c r="G316" i="22"/>
  <c r="W316" i="22" s="1"/>
  <c r="X315" i="22"/>
  <c r="V315" i="22"/>
  <c r="G315" i="22"/>
  <c r="W315" i="22" s="1"/>
  <c r="X314" i="22"/>
  <c r="V314" i="22"/>
  <c r="G314" i="22"/>
  <c r="W314" i="22" s="1"/>
  <c r="X313" i="22"/>
  <c r="V313" i="22"/>
  <c r="G313" i="22"/>
  <c r="W313" i="22" s="1"/>
  <c r="X312" i="22"/>
  <c r="V312" i="22"/>
  <c r="G312" i="22"/>
  <c r="W312" i="22" s="1"/>
  <c r="X311" i="22"/>
  <c r="V311" i="22"/>
  <c r="G311" i="22"/>
  <c r="W311" i="22" s="1"/>
  <c r="X310" i="22"/>
  <c r="V310" i="22"/>
  <c r="G310" i="22"/>
  <c r="W310" i="22" s="1"/>
  <c r="X309" i="22"/>
  <c r="V309" i="22"/>
  <c r="G309" i="22"/>
  <c r="W309" i="22" s="1"/>
  <c r="X308" i="22"/>
  <c r="V308" i="22"/>
  <c r="G308" i="22"/>
  <c r="W308" i="22" s="1"/>
  <c r="X307" i="22"/>
  <c r="V307" i="22"/>
  <c r="G307" i="22"/>
  <c r="W307" i="22" s="1"/>
  <c r="X306" i="22"/>
  <c r="V306" i="22"/>
  <c r="G306" i="22"/>
  <c r="W306" i="22" s="1"/>
  <c r="X305" i="22"/>
  <c r="V305" i="22"/>
  <c r="G305" i="22"/>
  <c r="W305" i="22" s="1"/>
  <c r="X304" i="22"/>
  <c r="V304" i="22"/>
  <c r="G304" i="22"/>
  <c r="W304" i="22" s="1"/>
  <c r="X303" i="22"/>
  <c r="V303" i="22"/>
  <c r="G303" i="22"/>
  <c r="W303" i="22" s="1"/>
  <c r="X302" i="22"/>
  <c r="V302" i="22"/>
  <c r="G302" i="22"/>
  <c r="W302" i="22" s="1"/>
  <c r="X301" i="22"/>
  <c r="V301" i="22"/>
  <c r="G301" i="22"/>
  <c r="W301" i="22" s="1"/>
  <c r="X300" i="22"/>
  <c r="V300" i="22"/>
  <c r="G300" i="22"/>
  <c r="W300" i="22" s="1"/>
  <c r="X299" i="22"/>
  <c r="V299" i="22"/>
  <c r="G299" i="22"/>
  <c r="W299" i="22" s="1"/>
  <c r="X298" i="22"/>
  <c r="V298" i="22"/>
  <c r="G298" i="22"/>
  <c r="W298" i="22" s="1"/>
  <c r="X297" i="22"/>
  <c r="V297" i="22"/>
  <c r="G297" i="22"/>
  <c r="W297" i="22" s="1"/>
  <c r="X296" i="22"/>
  <c r="V296" i="22"/>
  <c r="G296" i="22"/>
  <c r="W296" i="22" s="1"/>
  <c r="X295" i="22"/>
  <c r="V295" i="22"/>
  <c r="G295" i="22"/>
  <c r="W295" i="22" s="1"/>
  <c r="X294" i="22"/>
  <c r="V294" i="22"/>
  <c r="G294" i="22"/>
  <c r="W294" i="22" s="1"/>
  <c r="X293" i="22"/>
  <c r="V293" i="22"/>
  <c r="G293" i="22"/>
  <c r="W293" i="22" s="1"/>
  <c r="X292" i="22"/>
  <c r="V292" i="22"/>
  <c r="G292" i="22"/>
  <c r="W292" i="22" s="1"/>
  <c r="X291" i="22"/>
  <c r="V291" i="22"/>
  <c r="G291" i="22"/>
  <c r="W291" i="22" s="1"/>
  <c r="X290" i="22"/>
  <c r="V290" i="22"/>
  <c r="G290" i="22"/>
  <c r="W290" i="22" s="1"/>
  <c r="X289" i="22"/>
  <c r="V289" i="22"/>
  <c r="G289" i="22"/>
  <c r="W289" i="22" s="1"/>
  <c r="X288" i="22"/>
  <c r="V288" i="22"/>
  <c r="G288" i="22"/>
  <c r="W288" i="22" s="1"/>
  <c r="X287" i="22"/>
  <c r="V287" i="22"/>
  <c r="G287" i="22"/>
  <c r="W287" i="22" s="1"/>
  <c r="X286" i="22"/>
  <c r="V286" i="22"/>
  <c r="G286" i="22"/>
  <c r="W286" i="22" s="1"/>
  <c r="X285" i="22"/>
  <c r="V285" i="22"/>
  <c r="G285" i="22"/>
  <c r="W285" i="22" s="1"/>
  <c r="X284" i="22"/>
  <c r="V284" i="22"/>
  <c r="G284" i="22"/>
  <c r="W284" i="22" s="1"/>
  <c r="X283" i="22"/>
  <c r="V283" i="22"/>
  <c r="G283" i="22"/>
  <c r="W283" i="22" s="1"/>
  <c r="X282" i="22"/>
  <c r="V282" i="22"/>
  <c r="G282" i="22"/>
  <c r="W282" i="22" s="1"/>
  <c r="X281" i="22"/>
  <c r="V281" i="22"/>
  <c r="G281" i="22"/>
  <c r="W281" i="22" s="1"/>
  <c r="X280" i="22"/>
  <c r="V280" i="22"/>
  <c r="G280" i="22"/>
  <c r="W280" i="22" s="1"/>
  <c r="X279" i="22"/>
  <c r="V279" i="22"/>
  <c r="G279" i="22"/>
  <c r="W279" i="22" s="1"/>
  <c r="X278" i="22"/>
  <c r="V278" i="22"/>
  <c r="G278" i="22"/>
  <c r="W278" i="22" s="1"/>
  <c r="X277" i="22"/>
  <c r="V277" i="22"/>
  <c r="G277" i="22"/>
  <c r="W277" i="22" s="1"/>
  <c r="X276" i="22"/>
  <c r="V276" i="22"/>
  <c r="G276" i="22"/>
  <c r="W276" i="22" s="1"/>
  <c r="X275" i="22"/>
  <c r="V275" i="22"/>
  <c r="G275" i="22"/>
  <c r="W275" i="22" s="1"/>
  <c r="X274" i="22"/>
  <c r="V274" i="22"/>
  <c r="G274" i="22"/>
  <c r="W274" i="22" s="1"/>
  <c r="X273" i="22"/>
  <c r="V273" i="22"/>
  <c r="G273" i="22"/>
  <c r="W273" i="22" s="1"/>
  <c r="X272" i="22"/>
  <c r="V272" i="22"/>
  <c r="G272" i="22"/>
  <c r="W272" i="22" s="1"/>
  <c r="X271" i="22"/>
  <c r="V271" i="22"/>
  <c r="G271" i="22"/>
  <c r="W271" i="22" s="1"/>
  <c r="X270" i="22"/>
  <c r="V270" i="22"/>
  <c r="G270" i="22"/>
  <c r="W270" i="22" s="1"/>
  <c r="X269" i="22"/>
  <c r="V269" i="22"/>
  <c r="G269" i="22"/>
  <c r="W269" i="22" s="1"/>
  <c r="X268" i="22"/>
  <c r="V268" i="22"/>
  <c r="G268" i="22"/>
  <c r="W268" i="22" s="1"/>
  <c r="X267" i="22"/>
  <c r="V267" i="22"/>
  <c r="G267" i="22"/>
  <c r="W267" i="22" s="1"/>
  <c r="X266" i="22"/>
  <c r="V266" i="22"/>
  <c r="G266" i="22"/>
  <c r="W266" i="22" s="1"/>
  <c r="X265" i="22"/>
  <c r="V265" i="22"/>
  <c r="G265" i="22"/>
  <c r="W265" i="22" s="1"/>
  <c r="X264" i="22"/>
  <c r="V264" i="22"/>
  <c r="G264" i="22"/>
  <c r="W264" i="22" s="1"/>
  <c r="X263" i="22"/>
  <c r="V263" i="22"/>
  <c r="G263" i="22"/>
  <c r="W263" i="22" s="1"/>
  <c r="X262" i="22"/>
  <c r="V262" i="22"/>
  <c r="G262" i="22"/>
  <c r="W262" i="22" s="1"/>
  <c r="X261" i="22"/>
  <c r="V261" i="22"/>
  <c r="G261" i="22"/>
  <c r="W261" i="22" s="1"/>
  <c r="X260" i="22"/>
  <c r="V260" i="22"/>
  <c r="G260" i="22"/>
  <c r="W260" i="22" s="1"/>
  <c r="X259" i="22"/>
  <c r="V259" i="22"/>
  <c r="G259" i="22"/>
  <c r="W259" i="22" s="1"/>
  <c r="X258" i="22"/>
  <c r="V258" i="22"/>
  <c r="G258" i="22"/>
  <c r="W258" i="22" s="1"/>
  <c r="X257" i="22"/>
  <c r="V257" i="22"/>
  <c r="G257" i="22"/>
  <c r="W257" i="22" s="1"/>
  <c r="X256" i="22"/>
  <c r="V256" i="22"/>
  <c r="G256" i="22"/>
  <c r="W256" i="22" s="1"/>
  <c r="X255" i="22"/>
  <c r="V255" i="22"/>
  <c r="G255" i="22"/>
  <c r="W255" i="22" s="1"/>
  <c r="X254" i="22"/>
  <c r="V254" i="22"/>
  <c r="G254" i="22"/>
  <c r="W254" i="22" s="1"/>
  <c r="X253" i="22"/>
  <c r="V253" i="22"/>
  <c r="G253" i="22"/>
  <c r="W253" i="22" s="1"/>
  <c r="X252" i="22"/>
  <c r="V252" i="22"/>
  <c r="G252" i="22"/>
  <c r="W252" i="22" s="1"/>
  <c r="X251" i="22"/>
  <c r="V251" i="22"/>
  <c r="G251" i="22"/>
  <c r="W251" i="22" s="1"/>
  <c r="X250" i="22"/>
  <c r="V250" i="22"/>
  <c r="G250" i="22"/>
  <c r="W250" i="22" s="1"/>
  <c r="X249" i="22"/>
  <c r="V249" i="22"/>
  <c r="G249" i="22"/>
  <c r="W249" i="22" s="1"/>
  <c r="X248" i="22"/>
  <c r="V248" i="22"/>
  <c r="G248" i="22"/>
  <c r="W248" i="22" s="1"/>
  <c r="X247" i="22"/>
  <c r="V247" i="22"/>
  <c r="G247" i="22"/>
  <c r="W247" i="22" s="1"/>
  <c r="X246" i="22"/>
  <c r="V246" i="22"/>
  <c r="G246" i="22"/>
  <c r="W246" i="22" s="1"/>
  <c r="X245" i="22"/>
  <c r="V245" i="22"/>
  <c r="G245" i="22"/>
  <c r="W245" i="22" s="1"/>
  <c r="X244" i="22"/>
  <c r="V244" i="22"/>
  <c r="G244" i="22"/>
  <c r="W244" i="22" s="1"/>
  <c r="X243" i="22"/>
  <c r="V243" i="22"/>
  <c r="G243" i="22"/>
  <c r="W243" i="22" s="1"/>
  <c r="X242" i="22"/>
  <c r="V242" i="22"/>
  <c r="G242" i="22"/>
  <c r="W242" i="22" s="1"/>
  <c r="X241" i="22"/>
  <c r="V241" i="22"/>
  <c r="G241" i="22"/>
  <c r="W241" i="22" s="1"/>
  <c r="X240" i="22"/>
  <c r="V240" i="22"/>
  <c r="G240" i="22"/>
  <c r="W240" i="22" s="1"/>
  <c r="X239" i="22"/>
  <c r="V239" i="22"/>
  <c r="G239" i="22"/>
  <c r="W239" i="22" s="1"/>
  <c r="X238" i="22"/>
  <c r="V238" i="22"/>
  <c r="G238" i="22"/>
  <c r="W238" i="22" s="1"/>
  <c r="X237" i="22"/>
  <c r="V237" i="22"/>
  <c r="G237" i="22"/>
  <c r="W237" i="22" s="1"/>
  <c r="X236" i="22"/>
  <c r="V236" i="22"/>
  <c r="G236" i="22"/>
  <c r="W236" i="22" s="1"/>
  <c r="X235" i="22"/>
  <c r="V235" i="22"/>
  <c r="G235" i="22"/>
  <c r="W235" i="22" s="1"/>
  <c r="X234" i="22"/>
  <c r="V234" i="22"/>
  <c r="G234" i="22"/>
  <c r="W234" i="22" s="1"/>
  <c r="X233" i="22"/>
  <c r="V233" i="22"/>
  <c r="G233" i="22"/>
  <c r="W233" i="22" s="1"/>
  <c r="X232" i="22"/>
  <c r="V232" i="22"/>
  <c r="G232" i="22"/>
  <c r="W232" i="22" s="1"/>
  <c r="X231" i="22"/>
  <c r="V231" i="22"/>
  <c r="G231" i="22"/>
  <c r="W231" i="22" s="1"/>
  <c r="X230" i="22"/>
  <c r="V230" i="22"/>
  <c r="G230" i="22"/>
  <c r="W230" i="22" s="1"/>
  <c r="X229" i="22"/>
  <c r="V229" i="22"/>
  <c r="G229" i="22"/>
  <c r="W229" i="22" s="1"/>
  <c r="X228" i="22"/>
  <c r="V228" i="22"/>
  <c r="G228" i="22"/>
  <c r="W228" i="22" s="1"/>
  <c r="X227" i="22"/>
  <c r="V227" i="22"/>
  <c r="G227" i="22"/>
  <c r="W227" i="22" s="1"/>
  <c r="X226" i="22"/>
  <c r="V226" i="22"/>
  <c r="G226" i="22"/>
  <c r="W226" i="22" s="1"/>
  <c r="X225" i="22"/>
  <c r="V225" i="22"/>
  <c r="G225" i="22"/>
  <c r="W225" i="22" s="1"/>
  <c r="X224" i="22"/>
  <c r="V224" i="22"/>
  <c r="G224" i="22"/>
  <c r="W224" i="22" s="1"/>
  <c r="X223" i="22"/>
  <c r="V223" i="22"/>
  <c r="G223" i="22"/>
  <c r="W223" i="22" s="1"/>
  <c r="X222" i="22"/>
  <c r="V222" i="22"/>
  <c r="G222" i="22"/>
  <c r="W222" i="22" s="1"/>
  <c r="X221" i="22"/>
  <c r="V221" i="22"/>
  <c r="G221" i="22"/>
  <c r="W221" i="22" s="1"/>
  <c r="X220" i="22"/>
  <c r="V220" i="22"/>
  <c r="G220" i="22"/>
  <c r="W220" i="22" s="1"/>
  <c r="X219" i="22"/>
  <c r="V219" i="22"/>
  <c r="G219" i="22"/>
  <c r="W219" i="22" s="1"/>
  <c r="X218" i="22"/>
  <c r="V218" i="22"/>
  <c r="G218" i="22"/>
  <c r="W218" i="22" s="1"/>
  <c r="X217" i="22"/>
  <c r="V217" i="22"/>
  <c r="G217" i="22"/>
  <c r="W217" i="22" s="1"/>
  <c r="X216" i="22"/>
  <c r="V216" i="22"/>
  <c r="G216" i="22"/>
  <c r="W216" i="22" s="1"/>
  <c r="X215" i="22"/>
  <c r="V215" i="22"/>
  <c r="G215" i="22"/>
  <c r="W215" i="22" s="1"/>
  <c r="X214" i="22"/>
  <c r="V214" i="22"/>
  <c r="G214" i="22"/>
  <c r="W214" i="22" s="1"/>
  <c r="X213" i="22"/>
  <c r="V213" i="22"/>
  <c r="G213" i="22"/>
  <c r="W213" i="22" s="1"/>
  <c r="X212" i="22"/>
  <c r="V212" i="22"/>
  <c r="G212" i="22"/>
  <c r="W212" i="22" s="1"/>
  <c r="X211" i="22"/>
  <c r="V211" i="22"/>
  <c r="G211" i="22"/>
  <c r="W211" i="22" s="1"/>
  <c r="X210" i="22"/>
  <c r="V210" i="22"/>
  <c r="G210" i="22"/>
  <c r="W210" i="22" s="1"/>
  <c r="X209" i="22"/>
  <c r="V209" i="22"/>
  <c r="G209" i="22"/>
  <c r="W209" i="22" s="1"/>
  <c r="X208" i="22"/>
  <c r="V208" i="22"/>
  <c r="G208" i="22"/>
  <c r="W208" i="22" s="1"/>
  <c r="X207" i="22"/>
  <c r="V207" i="22"/>
  <c r="G207" i="22"/>
  <c r="W207" i="22" s="1"/>
  <c r="X206" i="22"/>
  <c r="V206" i="22"/>
  <c r="G206" i="22"/>
  <c r="W206" i="22" s="1"/>
  <c r="X205" i="22"/>
  <c r="V205" i="22"/>
  <c r="G205" i="22"/>
  <c r="W205" i="22" s="1"/>
  <c r="X204" i="22"/>
  <c r="V204" i="22"/>
  <c r="G204" i="22"/>
  <c r="W204" i="22" s="1"/>
  <c r="X203" i="22"/>
  <c r="V203" i="22"/>
  <c r="G203" i="22"/>
  <c r="W203" i="22" s="1"/>
  <c r="X202" i="22"/>
  <c r="V202" i="22"/>
  <c r="G202" i="22"/>
  <c r="W202" i="22" s="1"/>
  <c r="X201" i="22"/>
  <c r="V201" i="22"/>
  <c r="G201" i="22"/>
  <c r="W201" i="22" s="1"/>
  <c r="X200" i="22"/>
  <c r="V200" i="22"/>
  <c r="G200" i="22"/>
  <c r="W200" i="22" s="1"/>
  <c r="X199" i="22"/>
  <c r="V199" i="22"/>
  <c r="G199" i="22"/>
  <c r="W199" i="22" s="1"/>
  <c r="X198" i="22"/>
  <c r="V198" i="22"/>
  <c r="G198" i="22"/>
  <c r="W198" i="22" s="1"/>
  <c r="X197" i="22"/>
  <c r="V197" i="22"/>
  <c r="G197" i="22"/>
  <c r="W197" i="22" s="1"/>
  <c r="X196" i="22"/>
  <c r="V196" i="22"/>
  <c r="G196" i="22"/>
  <c r="W196" i="22" s="1"/>
  <c r="X195" i="22"/>
  <c r="V195" i="22"/>
  <c r="G195" i="22"/>
  <c r="W195" i="22" s="1"/>
  <c r="X194" i="22"/>
  <c r="V194" i="22"/>
  <c r="G194" i="22"/>
  <c r="W194" i="22" s="1"/>
  <c r="X193" i="22"/>
  <c r="V193" i="22"/>
  <c r="G193" i="22"/>
  <c r="W193" i="22" s="1"/>
  <c r="X192" i="22"/>
  <c r="V192" i="22"/>
  <c r="G192" i="22"/>
  <c r="W192" i="22" s="1"/>
  <c r="X191" i="22"/>
  <c r="V191" i="22"/>
  <c r="G191" i="22"/>
  <c r="W191" i="22" s="1"/>
  <c r="X190" i="22"/>
  <c r="V190" i="22"/>
  <c r="G190" i="22"/>
  <c r="W190" i="22" s="1"/>
  <c r="X189" i="22"/>
  <c r="V189" i="22"/>
  <c r="G189" i="22"/>
  <c r="W189" i="22" s="1"/>
  <c r="X188" i="22"/>
  <c r="V188" i="22"/>
  <c r="G188" i="22"/>
  <c r="W188" i="22" s="1"/>
  <c r="X187" i="22"/>
  <c r="V187" i="22"/>
  <c r="G187" i="22"/>
  <c r="W187" i="22" s="1"/>
  <c r="X186" i="22"/>
  <c r="V186" i="22"/>
  <c r="G186" i="22"/>
  <c r="W186" i="22" s="1"/>
  <c r="X185" i="22"/>
  <c r="V185" i="22"/>
  <c r="G185" i="22"/>
  <c r="W185" i="22" s="1"/>
  <c r="X184" i="22"/>
  <c r="V184" i="22"/>
  <c r="G184" i="22"/>
  <c r="W184" i="22" s="1"/>
  <c r="X183" i="22"/>
  <c r="V183" i="22"/>
  <c r="G183" i="22"/>
  <c r="W183" i="22" s="1"/>
  <c r="X182" i="22"/>
  <c r="V182" i="22"/>
  <c r="G182" i="22"/>
  <c r="W182" i="22" s="1"/>
  <c r="X181" i="22"/>
  <c r="V181" i="22"/>
  <c r="G181" i="22"/>
  <c r="W181" i="22" s="1"/>
  <c r="X180" i="22"/>
  <c r="V180" i="22"/>
  <c r="G180" i="22"/>
  <c r="W180" i="22" s="1"/>
  <c r="X179" i="22"/>
  <c r="V179" i="22"/>
  <c r="G179" i="22"/>
  <c r="W179" i="22" s="1"/>
  <c r="X178" i="22"/>
  <c r="V178" i="22"/>
  <c r="G178" i="22"/>
  <c r="W178" i="22" s="1"/>
  <c r="X177" i="22"/>
  <c r="V177" i="22"/>
  <c r="G177" i="22"/>
  <c r="W177" i="22" s="1"/>
  <c r="X176" i="22"/>
  <c r="V176" i="22"/>
  <c r="G176" i="22"/>
  <c r="W176" i="22" s="1"/>
  <c r="X175" i="22"/>
  <c r="V175" i="22"/>
  <c r="G175" i="22"/>
  <c r="W175" i="22" s="1"/>
  <c r="X174" i="22"/>
  <c r="V174" i="22"/>
  <c r="G174" i="22"/>
  <c r="W174" i="22" s="1"/>
  <c r="X173" i="22"/>
  <c r="V173" i="22"/>
  <c r="G173" i="22"/>
  <c r="W173" i="22" s="1"/>
  <c r="X172" i="22"/>
  <c r="V172" i="22"/>
  <c r="G172" i="22"/>
  <c r="W172" i="22" s="1"/>
  <c r="X171" i="22"/>
  <c r="V171" i="22"/>
  <c r="G171" i="22"/>
  <c r="W171" i="22" s="1"/>
  <c r="X170" i="22"/>
  <c r="V170" i="22"/>
  <c r="G170" i="22"/>
  <c r="W170" i="22" s="1"/>
  <c r="X169" i="22"/>
  <c r="V169" i="22"/>
  <c r="G169" i="22"/>
  <c r="W169" i="22" s="1"/>
  <c r="X168" i="22"/>
  <c r="V168" i="22"/>
  <c r="G168" i="22"/>
  <c r="W168" i="22" s="1"/>
  <c r="X167" i="22"/>
  <c r="V167" i="22"/>
  <c r="G167" i="22"/>
  <c r="W167" i="22" s="1"/>
  <c r="X166" i="22"/>
  <c r="V166" i="22"/>
  <c r="G166" i="22"/>
  <c r="W166" i="22" s="1"/>
  <c r="X165" i="22"/>
  <c r="V165" i="22"/>
  <c r="G165" i="22"/>
  <c r="W165" i="22" s="1"/>
  <c r="X164" i="22"/>
  <c r="V164" i="22"/>
  <c r="G164" i="22"/>
  <c r="W164" i="22" s="1"/>
  <c r="X163" i="22"/>
  <c r="V163" i="22"/>
  <c r="G163" i="22"/>
  <c r="W163" i="22" s="1"/>
  <c r="X162" i="22"/>
  <c r="V162" i="22"/>
  <c r="G162" i="22"/>
  <c r="W162" i="22" s="1"/>
  <c r="X161" i="22"/>
  <c r="V161" i="22"/>
  <c r="G161" i="22"/>
  <c r="W161" i="22" s="1"/>
  <c r="X160" i="22"/>
  <c r="V160" i="22"/>
  <c r="G160" i="22"/>
  <c r="W160" i="22" s="1"/>
  <c r="X159" i="22"/>
  <c r="V159" i="22"/>
  <c r="G159" i="22"/>
  <c r="W159" i="22" s="1"/>
  <c r="X158" i="22"/>
  <c r="V158" i="22"/>
  <c r="G158" i="22"/>
  <c r="W158" i="22" s="1"/>
  <c r="X157" i="22"/>
  <c r="V157" i="22"/>
  <c r="G157" i="22"/>
  <c r="W157" i="22" s="1"/>
  <c r="X156" i="22"/>
  <c r="V156" i="22"/>
  <c r="G156" i="22"/>
  <c r="W156" i="22" s="1"/>
  <c r="X155" i="22"/>
  <c r="V155" i="22"/>
  <c r="G155" i="22"/>
  <c r="W155" i="22" s="1"/>
  <c r="X154" i="22"/>
  <c r="V154" i="22"/>
  <c r="G154" i="22"/>
  <c r="W154" i="22" s="1"/>
  <c r="X153" i="22"/>
  <c r="V153" i="22"/>
  <c r="G153" i="22"/>
  <c r="W153" i="22" s="1"/>
  <c r="X152" i="22"/>
  <c r="V152" i="22"/>
  <c r="G152" i="22"/>
  <c r="W152" i="22" s="1"/>
  <c r="X151" i="22"/>
  <c r="V151" i="22"/>
  <c r="G151" i="22"/>
  <c r="W151" i="22" s="1"/>
  <c r="X150" i="22"/>
  <c r="V150" i="22"/>
  <c r="G150" i="22"/>
  <c r="W150" i="22" s="1"/>
  <c r="X149" i="22"/>
  <c r="V149" i="22"/>
  <c r="G149" i="22"/>
  <c r="W149" i="22" s="1"/>
  <c r="X148" i="22"/>
  <c r="V148" i="22"/>
  <c r="G148" i="22"/>
  <c r="W148" i="22" s="1"/>
  <c r="X147" i="22"/>
  <c r="V147" i="22"/>
  <c r="G147" i="22"/>
  <c r="W147" i="22" s="1"/>
  <c r="X146" i="22"/>
  <c r="V146" i="22"/>
  <c r="G146" i="22"/>
  <c r="W146" i="22" s="1"/>
  <c r="X145" i="22"/>
  <c r="V145" i="22"/>
  <c r="G145" i="22"/>
  <c r="W145" i="22" s="1"/>
  <c r="X144" i="22"/>
  <c r="V144" i="22"/>
  <c r="G144" i="22"/>
  <c r="W144" i="22" s="1"/>
  <c r="X143" i="22"/>
  <c r="V143" i="22"/>
  <c r="G143" i="22"/>
  <c r="W143" i="22" s="1"/>
  <c r="X142" i="22"/>
  <c r="V142" i="22"/>
  <c r="G142" i="22"/>
  <c r="W142" i="22" s="1"/>
  <c r="X141" i="22"/>
  <c r="V141" i="22"/>
  <c r="G141" i="22"/>
  <c r="W141" i="22" s="1"/>
  <c r="X140" i="22"/>
  <c r="V140" i="22"/>
  <c r="G140" i="22"/>
  <c r="W140" i="22" s="1"/>
  <c r="X139" i="22"/>
  <c r="V139" i="22"/>
  <c r="G139" i="22"/>
  <c r="W139" i="22" s="1"/>
  <c r="X138" i="22"/>
  <c r="V138" i="22"/>
  <c r="G138" i="22"/>
  <c r="W138" i="22" s="1"/>
  <c r="X137" i="22"/>
  <c r="V137" i="22"/>
  <c r="G137" i="22"/>
  <c r="W137" i="22" s="1"/>
  <c r="X136" i="22"/>
  <c r="V136" i="22"/>
  <c r="G136" i="22"/>
  <c r="W136" i="22" s="1"/>
  <c r="X135" i="22"/>
  <c r="V135" i="22"/>
  <c r="G135" i="22"/>
  <c r="W135" i="22" s="1"/>
  <c r="X134" i="22"/>
  <c r="V134" i="22"/>
  <c r="G134" i="22"/>
  <c r="W134" i="22" s="1"/>
  <c r="X133" i="22"/>
  <c r="V133" i="22"/>
  <c r="G133" i="22"/>
  <c r="W133" i="22" s="1"/>
  <c r="X132" i="22"/>
  <c r="V132" i="22"/>
  <c r="G132" i="22"/>
  <c r="W132" i="22" s="1"/>
  <c r="X131" i="22"/>
  <c r="V131" i="22"/>
  <c r="G131" i="22"/>
  <c r="W131" i="22" s="1"/>
  <c r="X130" i="22"/>
  <c r="V130" i="22"/>
  <c r="G130" i="22"/>
  <c r="W130" i="22" s="1"/>
  <c r="X129" i="22"/>
  <c r="V129" i="22"/>
  <c r="G129" i="22"/>
  <c r="W129" i="22" s="1"/>
  <c r="X128" i="22"/>
  <c r="V128" i="22"/>
  <c r="G128" i="22"/>
  <c r="W128" i="22" s="1"/>
  <c r="X127" i="22"/>
  <c r="V127" i="22"/>
  <c r="G127" i="22"/>
  <c r="W127" i="22" s="1"/>
  <c r="X126" i="22"/>
  <c r="V126" i="22"/>
  <c r="G126" i="22"/>
  <c r="W126" i="22" s="1"/>
  <c r="X125" i="22"/>
  <c r="V125" i="22"/>
  <c r="G125" i="22"/>
  <c r="W125" i="22" s="1"/>
  <c r="X124" i="22"/>
  <c r="V124" i="22"/>
  <c r="G124" i="22"/>
  <c r="W124" i="22" s="1"/>
  <c r="X123" i="22"/>
  <c r="V123" i="22"/>
  <c r="G123" i="22"/>
  <c r="W123" i="22" s="1"/>
  <c r="X122" i="22"/>
  <c r="V122" i="22"/>
  <c r="G122" i="22"/>
  <c r="W122" i="22" s="1"/>
  <c r="X121" i="22"/>
  <c r="V121" i="22"/>
  <c r="G121" i="22"/>
  <c r="W121" i="22" s="1"/>
  <c r="X120" i="22"/>
  <c r="V120" i="22"/>
  <c r="G120" i="22"/>
  <c r="W120" i="22" s="1"/>
  <c r="X119" i="22"/>
  <c r="V119" i="22"/>
  <c r="G119" i="22"/>
  <c r="W119" i="22" s="1"/>
  <c r="X118" i="22"/>
  <c r="V118" i="22"/>
  <c r="G118" i="22"/>
  <c r="W118" i="22" s="1"/>
  <c r="X117" i="22"/>
  <c r="V117" i="22"/>
  <c r="G117" i="22"/>
  <c r="W117" i="22" s="1"/>
  <c r="X116" i="22"/>
  <c r="V116" i="22"/>
  <c r="G116" i="22"/>
  <c r="W116" i="22" s="1"/>
  <c r="X115" i="22"/>
  <c r="V115" i="22"/>
  <c r="G115" i="22"/>
  <c r="W115" i="22" s="1"/>
  <c r="X114" i="22"/>
  <c r="V114" i="22"/>
  <c r="G114" i="22"/>
  <c r="W114" i="22" s="1"/>
  <c r="X113" i="22"/>
  <c r="V113" i="22"/>
  <c r="G113" i="22"/>
  <c r="W113" i="22" s="1"/>
  <c r="X112" i="22"/>
  <c r="V112" i="22"/>
  <c r="G112" i="22"/>
  <c r="W112" i="22" s="1"/>
  <c r="X111" i="22"/>
  <c r="V111" i="22"/>
  <c r="G111" i="22"/>
  <c r="W111" i="22" s="1"/>
  <c r="X110" i="22"/>
  <c r="V110" i="22"/>
  <c r="G110" i="22"/>
  <c r="W110" i="22" s="1"/>
  <c r="X109" i="22"/>
  <c r="V109" i="22"/>
  <c r="G109" i="22"/>
  <c r="W109" i="22" s="1"/>
  <c r="X108" i="22"/>
  <c r="V108" i="22"/>
  <c r="G108" i="22"/>
  <c r="W108" i="22" s="1"/>
  <c r="X107" i="22"/>
  <c r="W107" i="22"/>
  <c r="V107" i="22"/>
  <c r="G107" i="22"/>
  <c r="X106" i="22"/>
  <c r="V106" i="22"/>
  <c r="G106" i="22"/>
  <c r="W106" i="22" s="1"/>
  <c r="X105" i="22"/>
  <c r="V105" i="22"/>
  <c r="G105" i="22"/>
  <c r="W105" i="22" s="1"/>
  <c r="X104" i="22"/>
  <c r="V104" i="22"/>
  <c r="G104" i="22"/>
  <c r="W104" i="22" s="1"/>
  <c r="X103" i="22"/>
  <c r="V103" i="22"/>
  <c r="G103" i="22"/>
  <c r="W103" i="22" s="1"/>
  <c r="X102" i="22"/>
  <c r="V102" i="22"/>
  <c r="G102" i="22"/>
  <c r="W102" i="22" s="1"/>
  <c r="X101" i="22"/>
  <c r="V101" i="22"/>
  <c r="G101" i="22"/>
  <c r="W101" i="22" s="1"/>
  <c r="X100" i="22"/>
  <c r="V100" i="22"/>
  <c r="G100" i="22"/>
  <c r="W100" i="22" s="1"/>
  <c r="X99" i="22"/>
  <c r="V99" i="22"/>
  <c r="G99" i="22"/>
  <c r="W99" i="22" s="1"/>
  <c r="X98" i="22"/>
  <c r="V98" i="22"/>
  <c r="G98" i="22"/>
  <c r="W98" i="22" s="1"/>
  <c r="X97" i="22"/>
  <c r="V97" i="22"/>
  <c r="G97" i="22"/>
  <c r="W97" i="22" s="1"/>
  <c r="X96" i="22"/>
  <c r="V96" i="22"/>
  <c r="G96" i="22"/>
  <c r="W96" i="22" s="1"/>
  <c r="X95" i="22"/>
  <c r="V95" i="22"/>
  <c r="G95" i="22"/>
  <c r="W95" i="22" s="1"/>
  <c r="X94" i="22"/>
  <c r="V94" i="22"/>
  <c r="G94" i="22"/>
  <c r="W94" i="22" s="1"/>
  <c r="X93" i="22"/>
  <c r="V93" i="22"/>
  <c r="G93" i="22"/>
  <c r="W93" i="22" s="1"/>
  <c r="X92" i="22"/>
  <c r="V92" i="22"/>
  <c r="G92" i="22"/>
  <c r="W92" i="22" s="1"/>
  <c r="X91" i="22"/>
  <c r="V91" i="22"/>
  <c r="G91" i="22"/>
  <c r="W91" i="22" s="1"/>
  <c r="X90" i="22"/>
  <c r="V90" i="22"/>
  <c r="G90" i="22"/>
  <c r="W90" i="22" s="1"/>
  <c r="X89" i="22"/>
  <c r="V89" i="22"/>
  <c r="G89" i="22"/>
  <c r="W89" i="22" s="1"/>
  <c r="X88" i="22"/>
  <c r="V88" i="22"/>
  <c r="G88" i="22"/>
  <c r="W88" i="22" s="1"/>
  <c r="X87" i="22"/>
  <c r="V87" i="22"/>
  <c r="G87" i="22"/>
  <c r="W87" i="22" s="1"/>
  <c r="X86" i="22"/>
  <c r="V86" i="22"/>
  <c r="G86" i="22"/>
  <c r="W86" i="22" s="1"/>
  <c r="X85" i="22"/>
  <c r="V85" i="22"/>
  <c r="G85" i="22"/>
  <c r="W85" i="22" s="1"/>
  <c r="X84" i="22"/>
  <c r="V84" i="22"/>
  <c r="G84" i="22"/>
  <c r="W84" i="22" s="1"/>
  <c r="X83" i="22"/>
  <c r="V83" i="22"/>
  <c r="G83" i="22"/>
  <c r="W83" i="22" s="1"/>
  <c r="X82" i="22"/>
  <c r="V82" i="22"/>
  <c r="G82" i="22"/>
  <c r="W82" i="22" s="1"/>
  <c r="X81" i="22"/>
  <c r="V81" i="22"/>
  <c r="G81" i="22"/>
  <c r="W81" i="22" s="1"/>
  <c r="X80" i="22"/>
  <c r="V80" i="22"/>
  <c r="G80" i="22"/>
  <c r="W80" i="22" s="1"/>
  <c r="X79" i="22"/>
  <c r="V79" i="22"/>
  <c r="G79" i="22"/>
  <c r="W79" i="22" s="1"/>
  <c r="X78" i="22"/>
  <c r="V78" i="22"/>
  <c r="G78" i="22"/>
  <c r="W78" i="22" s="1"/>
  <c r="X77" i="22"/>
  <c r="V77" i="22"/>
  <c r="G77" i="22"/>
  <c r="W77" i="22" s="1"/>
  <c r="X76" i="22"/>
  <c r="V76" i="22"/>
  <c r="G76" i="22"/>
  <c r="W76" i="22" s="1"/>
  <c r="X75" i="22"/>
  <c r="V75" i="22"/>
  <c r="G75" i="22"/>
  <c r="W75" i="22" s="1"/>
  <c r="X74" i="22"/>
  <c r="V74" i="22"/>
  <c r="G74" i="22"/>
  <c r="W74" i="22" s="1"/>
  <c r="X73" i="22"/>
  <c r="V73" i="22"/>
  <c r="G73" i="22"/>
  <c r="W73" i="22" s="1"/>
  <c r="X72" i="22"/>
  <c r="V72" i="22"/>
  <c r="G72" i="22"/>
  <c r="W72" i="22" s="1"/>
  <c r="X71" i="22"/>
  <c r="V71" i="22"/>
  <c r="G71" i="22"/>
  <c r="W71" i="22" s="1"/>
  <c r="X70" i="22"/>
  <c r="V70" i="22"/>
  <c r="G70" i="22"/>
  <c r="W70" i="22" s="1"/>
  <c r="X69" i="22"/>
  <c r="V69" i="22"/>
  <c r="G69" i="22"/>
  <c r="W69" i="22" s="1"/>
  <c r="X68" i="22"/>
  <c r="V68" i="22"/>
  <c r="G68" i="22"/>
  <c r="W68" i="22" s="1"/>
  <c r="X67" i="22"/>
  <c r="V67" i="22"/>
  <c r="G67" i="22"/>
  <c r="W67" i="22" s="1"/>
  <c r="X66" i="22"/>
  <c r="V66" i="22"/>
  <c r="G66" i="22"/>
  <c r="W66" i="22" s="1"/>
  <c r="X65" i="22"/>
  <c r="V65" i="22"/>
  <c r="G65" i="22"/>
  <c r="W65" i="22" s="1"/>
  <c r="X64" i="22"/>
  <c r="V64" i="22"/>
  <c r="G64" i="22"/>
  <c r="W64" i="22" s="1"/>
  <c r="X63" i="22"/>
  <c r="V63" i="22"/>
  <c r="G63" i="22"/>
  <c r="W63" i="22" s="1"/>
  <c r="X62" i="22"/>
  <c r="V62" i="22"/>
  <c r="G62" i="22"/>
  <c r="W62" i="22" s="1"/>
  <c r="X61" i="22"/>
  <c r="V61" i="22"/>
  <c r="G61" i="22"/>
  <c r="W61" i="22" s="1"/>
  <c r="X60" i="22"/>
  <c r="V60" i="22"/>
  <c r="G60" i="22"/>
  <c r="W60" i="22" s="1"/>
  <c r="X59" i="22"/>
  <c r="V59" i="22"/>
  <c r="G59" i="22"/>
  <c r="W59" i="22" s="1"/>
  <c r="X58" i="22"/>
  <c r="V58" i="22"/>
  <c r="G58" i="22"/>
  <c r="W58" i="22" s="1"/>
  <c r="X57" i="22"/>
  <c r="V57" i="22"/>
  <c r="G57" i="22"/>
  <c r="W57" i="22" s="1"/>
  <c r="X56" i="22"/>
  <c r="V56" i="22"/>
  <c r="G56" i="22"/>
  <c r="W56" i="22" s="1"/>
  <c r="X55" i="22"/>
  <c r="V55" i="22"/>
  <c r="G55" i="22"/>
  <c r="W55" i="22" s="1"/>
  <c r="X54" i="22"/>
  <c r="V54" i="22"/>
  <c r="G54" i="22"/>
  <c r="W54" i="22" s="1"/>
  <c r="X53" i="22"/>
  <c r="V53" i="22"/>
  <c r="G53" i="22"/>
  <c r="W53" i="22" s="1"/>
  <c r="X52" i="22"/>
  <c r="V52" i="22"/>
  <c r="G52" i="22"/>
  <c r="W52" i="22" s="1"/>
  <c r="X51" i="22"/>
  <c r="V51" i="22"/>
  <c r="G51" i="22"/>
  <c r="W51" i="22" s="1"/>
  <c r="X50" i="22"/>
  <c r="V50" i="22"/>
  <c r="G50" i="22"/>
  <c r="W50" i="22" s="1"/>
  <c r="X49" i="22"/>
  <c r="V49" i="22"/>
  <c r="G49" i="22"/>
  <c r="W49" i="22" s="1"/>
  <c r="X48" i="22"/>
  <c r="V48" i="22"/>
  <c r="G48" i="22"/>
  <c r="W48" i="22" s="1"/>
  <c r="X47" i="22"/>
  <c r="V47" i="22"/>
  <c r="G47" i="22"/>
  <c r="W47" i="22" s="1"/>
  <c r="X46" i="22"/>
  <c r="V46" i="22"/>
  <c r="G46" i="22"/>
  <c r="W46" i="22" s="1"/>
  <c r="X45" i="22"/>
  <c r="V45" i="22"/>
  <c r="G45" i="22"/>
  <c r="W45" i="22" s="1"/>
  <c r="X44" i="22"/>
  <c r="V44" i="22"/>
  <c r="G44" i="22"/>
  <c r="W44" i="22" s="1"/>
  <c r="X43" i="22"/>
  <c r="V43" i="22"/>
  <c r="G43" i="22"/>
  <c r="W43" i="22" s="1"/>
  <c r="X42" i="22"/>
  <c r="V42" i="22"/>
  <c r="G42" i="22"/>
  <c r="W42" i="22" s="1"/>
  <c r="X41" i="22"/>
  <c r="V41" i="22"/>
  <c r="G41" i="22"/>
  <c r="W41" i="22" s="1"/>
  <c r="X40" i="22"/>
  <c r="V40" i="22"/>
  <c r="G40" i="22"/>
  <c r="W40" i="22" s="1"/>
  <c r="X39" i="22"/>
  <c r="V39" i="22"/>
  <c r="G39" i="22"/>
  <c r="W39" i="22" s="1"/>
  <c r="X38" i="22"/>
  <c r="V38" i="22"/>
  <c r="G38" i="22"/>
  <c r="W38" i="22" s="1"/>
  <c r="X37" i="22"/>
  <c r="V37" i="22"/>
  <c r="G37" i="22"/>
  <c r="W37" i="22" s="1"/>
  <c r="X36" i="22"/>
  <c r="V36" i="22"/>
  <c r="G36" i="22"/>
  <c r="W36" i="22" s="1"/>
  <c r="X35" i="22"/>
  <c r="V35" i="22"/>
  <c r="G35" i="22"/>
  <c r="W35" i="22" s="1"/>
  <c r="X34" i="22"/>
  <c r="V34" i="22"/>
  <c r="G34" i="22"/>
  <c r="W34" i="22" s="1"/>
  <c r="X33" i="22"/>
  <c r="V33" i="22"/>
  <c r="G33" i="22"/>
  <c r="W33" i="22" s="1"/>
  <c r="X32" i="22"/>
  <c r="V32" i="22"/>
  <c r="G32" i="22"/>
  <c r="W32" i="22" s="1"/>
  <c r="X31" i="22"/>
  <c r="V31" i="22"/>
  <c r="G31" i="22"/>
  <c r="W31" i="22" s="1"/>
  <c r="X30" i="22"/>
  <c r="V30" i="22"/>
  <c r="G30" i="22"/>
  <c r="W30" i="22" s="1"/>
  <c r="X29" i="22"/>
  <c r="V29" i="22"/>
  <c r="G29" i="22"/>
  <c r="W29" i="22" s="1"/>
  <c r="X28" i="22"/>
  <c r="V28" i="22"/>
  <c r="G28" i="22"/>
  <c r="W28" i="22" s="1"/>
  <c r="X27" i="22"/>
  <c r="V27" i="22"/>
  <c r="G27" i="22"/>
  <c r="W27" i="22" s="1"/>
  <c r="X26" i="22"/>
  <c r="V26" i="22"/>
  <c r="G26" i="22"/>
  <c r="W26" i="22" s="1"/>
  <c r="X25" i="22"/>
  <c r="V25" i="22"/>
  <c r="G25" i="22"/>
  <c r="W25" i="22" s="1"/>
  <c r="X24" i="22"/>
  <c r="V24" i="22"/>
  <c r="G24" i="22"/>
  <c r="W24" i="22" s="1"/>
  <c r="X23" i="22"/>
  <c r="V23" i="22"/>
  <c r="G23" i="22"/>
  <c r="W23" i="22" s="1"/>
  <c r="X22" i="22"/>
  <c r="V22" i="22"/>
  <c r="G22" i="22"/>
  <c r="W22" i="22" s="1"/>
  <c r="X21" i="22"/>
  <c r="V21" i="22"/>
  <c r="G21" i="22"/>
  <c r="W21" i="22" s="1"/>
  <c r="X20" i="22"/>
  <c r="V20" i="22"/>
  <c r="G20" i="22"/>
  <c r="W20" i="22" s="1"/>
  <c r="X19" i="22"/>
  <c r="V19" i="22"/>
  <c r="G19" i="22"/>
  <c r="W19" i="22" s="1"/>
  <c r="X18" i="22"/>
  <c r="V18" i="22"/>
  <c r="G18" i="22"/>
  <c r="W18" i="22" s="1"/>
  <c r="X17" i="22"/>
  <c r="V17" i="22"/>
  <c r="G17" i="22"/>
  <c r="W17" i="22" s="1"/>
  <c r="X16" i="22"/>
  <c r="V16" i="22"/>
  <c r="G16" i="22"/>
  <c r="W16" i="22" s="1"/>
  <c r="X15" i="22"/>
  <c r="V15" i="22"/>
  <c r="G15" i="22"/>
  <c r="W15" i="22" s="1"/>
  <c r="X14" i="22"/>
  <c r="V14" i="22"/>
  <c r="G14" i="22"/>
  <c r="W14" i="22" s="1"/>
  <c r="X13" i="22"/>
  <c r="V13" i="22"/>
  <c r="G13" i="22"/>
  <c r="W13" i="22" s="1"/>
  <c r="X12" i="22"/>
  <c r="V12" i="22"/>
  <c r="G12" i="22"/>
  <c r="W12" i="22" s="1"/>
  <c r="X11" i="22"/>
  <c r="V11" i="22"/>
  <c r="G11" i="22"/>
  <c r="W11" i="22" s="1"/>
  <c r="X10" i="22"/>
  <c r="V10" i="22"/>
  <c r="G10" i="22"/>
  <c r="W10" i="22" s="1"/>
  <c r="X9" i="22"/>
  <c r="V9" i="22"/>
  <c r="G9" i="22"/>
  <c r="W9" i="22" s="1"/>
  <c r="X8" i="22"/>
  <c r="V8" i="22"/>
  <c r="G8" i="22"/>
  <c r="W8" i="22" s="1"/>
  <c r="X7" i="22"/>
  <c r="V7" i="22"/>
  <c r="G7" i="22"/>
  <c r="W7" i="22" s="1"/>
  <c r="X6" i="22"/>
  <c r="V6" i="22"/>
  <c r="G6" i="22"/>
  <c r="W6" i="22" s="1"/>
  <c r="X5" i="22"/>
  <c r="V5" i="22"/>
  <c r="G5" i="22"/>
  <c r="W5" i="22" s="1"/>
  <c r="X4" i="22"/>
  <c r="V4" i="22"/>
  <c r="G4" i="22"/>
  <c r="W4" i="22" s="1"/>
  <c r="X3" i="22"/>
  <c r="V3" i="22"/>
  <c r="G3" i="22"/>
  <c r="W3" i="22" s="1"/>
  <c r="X2" i="22"/>
  <c r="V2" i="22"/>
  <c r="G2" i="22"/>
  <c r="W2" i="22" s="1"/>
  <c r="G1117" i="21"/>
  <c r="W1117" i="21" s="1"/>
  <c r="G1116" i="21"/>
  <c r="W1116" i="21" s="1"/>
  <c r="G1115" i="21"/>
  <c r="G1114" i="21"/>
  <c r="G1113" i="21"/>
  <c r="G1112" i="21"/>
  <c r="W1112" i="21" s="1"/>
  <c r="G1111" i="21"/>
  <c r="W1111" i="21" s="1"/>
  <c r="G1110" i="21"/>
  <c r="W1110" i="21" s="1"/>
  <c r="G1109" i="21"/>
  <c r="W1109" i="21" s="1"/>
  <c r="G1108" i="21"/>
  <c r="W1108" i="21" s="1"/>
  <c r="G1107" i="21"/>
  <c r="G1106" i="21"/>
  <c r="G1105" i="21"/>
  <c r="W1105" i="21" s="1"/>
  <c r="G1104" i="21"/>
  <c r="W1104" i="21" s="1"/>
  <c r="G1103" i="21"/>
  <c r="W1103" i="21" s="1"/>
  <c r="G1102" i="21"/>
  <c r="G1101" i="21"/>
  <c r="W1101" i="21" s="1"/>
  <c r="G1100" i="21"/>
  <c r="W1100" i="21" s="1"/>
  <c r="G1099" i="21"/>
  <c r="G1098" i="21"/>
  <c r="G1097" i="21"/>
  <c r="W1097" i="21" s="1"/>
  <c r="G1096" i="21"/>
  <c r="W1096" i="21" s="1"/>
  <c r="G1095" i="21"/>
  <c r="W1095" i="21" s="1"/>
  <c r="G1094" i="21"/>
  <c r="G1093" i="21"/>
  <c r="W1093" i="21" s="1"/>
  <c r="G1092" i="21"/>
  <c r="W1092" i="21" s="1"/>
  <c r="G1091" i="21"/>
  <c r="G1090" i="21"/>
  <c r="G1089" i="21"/>
  <c r="W1089" i="21" s="1"/>
  <c r="G1088" i="21"/>
  <c r="W1088" i="21" s="1"/>
  <c r="G1087" i="21"/>
  <c r="W1087" i="21" s="1"/>
  <c r="G1086" i="21"/>
  <c r="G1085" i="21"/>
  <c r="W1085" i="21" s="1"/>
  <c r="G1084" i="21"/>
  <c r="W1084" i="21" s="1"/>
  <c r="G1083" i="21"/>
  <c r="G1082" i="21"/>
  <c r="G1081" i="21"/>
  <c r="G1080" i="21"/>
  <c r="W1080" i="21" s="1"/>
  <c r="G1079" i="21"/>
  <c r="W1079" i="21" s="1"/>
  <c r="G1078" i="21"/>
  <c r="G1077" i="21"/>
  <c r="W1077" i="21" s="1"/>
  <c r="G1076" i="21"/>
  <c r="W1076" i="21" s="1"/>
  <c r="G1075" i="21"/>
  <c r="W1075" i="21" s="1"/>
  <c r="G1074" i="21"/>
  <c r="G1073" i="21"/>
  <c r="W1073" i="21" s="1"/>
  <c r="G1072" i="21"/>
  <c r="W1072" i="21" s="1"/>
  <c r="G1071" i="21"/>
  <c r="W1071" i="21" s="1"/>
  <c r="G1070" i="21"/>
  <c r="G1069" i="21"/>
  <c r="W1069" i="21" s="1"/>
  <c r="G1068" i="21"/>
  <c r="W1068" i="21" s="1"/>
  <c r="G1067" i="21"/>
  <c r="G1066" i="21"/>
  <c r="G1065" i="21"/>
  <c r="W1065" i="21" s="1"/>
  <c r="G1064" i="21"/>
  <c r="G1063" i="21"/>
  <c r="W1063" i="21" s="1"/>
  <c r="G1062" i="21"/>
  <c r="G1061" i="21"/>
  <c r="W1061" i="21" s="1"/>
  <c r="G1060" i="21"/>
  <c r="W1060" i="21" s="1"/>
  <c r="G1059" i="21"/>
  <c r="G1058" i="21"/>
  <c r="G1057" i="21"/>
  <c r="G1056" i="21"/>
  <c r="G1055" i="21"/>
  <c r="W1055" i="21" s="1"/>
  <c r="G1054" i="21"/>
  <c r="G1053" i="21"/>
  <c r="W1053" i="21" s="1"/>
  <c r="G1052" i="21"/>
  <c r="W1052" i="21" s="1"/>
  <c r="G1051" i="21"/>
  <c r="G1050" i="21"/>
  <c r="G1049" i="21"/>
  <c r="W1049" i="21" s="1"/>
  <c r="G1048" i="21"/>
  <c r="W1048" i="21" s="1"/>
  <c r="G1047" i="21"/>
  <c r="W1047" i="21" s="1"/>
  <c r="G1046" i="21"/>
  <c r="G1045" i="21"/>
  <c r="W1045" i="21" s="1"/>
  <c r="G1044" i="21"/>
  <c r="W1044" i="21" s="1"/>
  <c r="G1043" i="21"/>
  <c r="G1042" i="21"/>
  <c r="G1041" i="21"/>
  <c r="G1040" i="21"/>
  <c r="W1040" i="21" s="1"/>
  <c r="G1039" i="21"/>
  <c r="W1039" i="21" s="1"/>
  <c r="G1038" i="21"/>
  <c r="G1037" i="21"/>
  <c r="W1037" i="21" s="1"/>
  <c r="G1036" i="21"/>
  <c r="W1036" i="21" s="1"/>
  <c r="G1035" i="21"/>
  <c r="W1035" i="21" s="1"/>
  <c r="G1034" i="21"/>
  <c r="G1033" i="21"/>
  <c r="W1033" i="21" s="1"/>
  <c r="G1032" i="21"/>
  <c r="W1032" i="21" s="1"/>
  <c r="G1031" i="21"/>
  <c r="W1031" i="21" s="1"/>
  <c r="G1030" i="21"/>
  <c r="G1029" i="21"/>
  <c r="W1029" i="21" s="1"/>
  <c r="G1028" i="21"/>
  <c r="W1028" i="21" s="1"/>
  <c r="G1027" i="21"/>
  <c r="G1026" i="21"/>
  <c r="G1025" i="21"/>
  <c r="W1025" i="21" s="1"/>
  <c r="G1024" i="21"/>
  <c r="W1024" i="21" s="1"/>
  <c r="G1023" i="21"/>
  <c r="W1023" i="21" s="1"/>
  <c r="G1022" i="21"/>
  <c r="G1021" i="21"/>
  <c r="W1021" i="21" s="1"/>
  <c r="G1020" i="21"/>
  <c r="W1020" i="21" s="1"/>
  <c r="G1019" i="21"/>
  <c r="W1019" i="21" s="1"/>
  <c r="G1018" i="21"/>
  <c r="G1017" i="21"/>
  <c r="W1017" i="21" s="1"/>
  <c r="G1016" i="21"/>
  <c r="W1016" i="21" s="1"/>
  <c r="G1015" i="21"/>
  <c r="W1015" i="21" s="1"/>
  <c r="G1014" i="21"/>
  <c r="G1013" i="21"/>
  <c r="W1013" i="21" s="1"/>
  <c r="G1012" i="21"/>
  <c r="W1012" i="21" s="1"/>
  <c r="G1011" i="21"/>
  <c r="G1010" i="21"/>
  <c r="G1009" i="21"/>
  <c r="G1008" i="21"/>
  <c r="W1008" i="21" s="1"/>
  <c r="G1007" i="21"/>
  <c r="W1007" i="21" s="1"/>
  <c r="G1006" i="21"/>
  <c r="G1005" i="21"/>
  <c r="W1005" i="21" s="1"/>
  <c r="G1004" i="21"/>
  <c r="W1004" i="21" s="1"/>
  <c r="G1003" i="21"/>
  <c r="G1002" i="21"/>
  <c r="G1001" i="21"/>
  <c r="W1001" i="21" s="1"/>
  <c r="G1000" i="21"/>
  <c r="G999" i="21"/>
  <c r="W999" i="21" s="1"/>
  <c r="G998" i="21"/>
  <c r="G997" i="21"/>
  <c r="G996" i="21"/>
  <c r="W996" i="21" s="1"/>
  <c r="G995" i="21"/>
  <c r="G994" i="21"/>
  <c r="G993" i="21"/>
  <c r="W993" i="21" s="1"/>
  <c r="G992" i="21"/>
  <c r="G991" i="21"/>
  <c r="W991" i="21" s="1"/>
  <c r="G990" i="21"/>
  <c r="G989" i="21"/>
  <c r="W989" i="21" s="1"/>
  <c r="G988" i="21"/>
  <c r="W988" i="21" s="1"/>
  <c r="G987" i="21"/>
  <c r="G986" i="21"/>
  <c r="G985" i="21"/>
  <c r="W985" i="21" s="1"/>
  <c r="G984" i="21"/>
  <c r="W984" i="21" s="1"/>
  <c r="G983" i="21"/>
  <c r="W983" i="21" s="1"/>
  <c r="G982" i="21"/>
  <c r="G981" i="21"/>
  <c r="W981" i="21" s="1"/>
  <c r="G980" i="21"/>
  <c r="W980" i="21" s="1"/>
  <c r="G979" i="21"/>
  <c r="G978" i="21"/>
  <c r="G977" i="21"/>
  <c r="W977" i="21" s="1"/>
  <c r="G976" i="21"/>
  <c r="W976" i="21" s="1"/>
  <c r="G975" i="21"/>
  <c r="W975" i="21" s="1"/>
  <c r="G974" i="21"/>
  <c r="G973" i="21"/>
  <c r="W973" i="21" s="1"/>
  <c r="G972" i="21"/>
  <c r="W972" i="21" s="1"/>
  <c r="G971" i="21"/>
  <c r="G970" i="21"/>
  <c r="G969" i="21"/>
  <c r="G968" i="21"/>
  <c r="W968" i="21" s="1"/>
  <c r="G967" i="21"/>
  <c r="W967" i="21" s="1"/>
  <c r="G966" i="21"/>
  <c r="G965" i="21"/>
  <c r="W965" i="21" s="1"/>
  <c r="G964" i="21"/>
  <c r="W964" i="21" s="1"/>
  <c r="G963" i="21"/>
  <c r="W963" i="21" s="1"/>
  <c r="G962" i="21"/>
  <c r="G961" i="21"/>
  <c r="W961" i="21" s="1"/>
  <c r="G960" i="21"/>
  <c r="W960" i="21" s="1"/>
  <c r="G959" i="21"/>
  <c r="W959" i="21" s="1"/>
  <c r="G958" i="21"/>
  <c r="G957" i="21"/>
  <c r="W957" i="21" s="1"/>
  <c r="G956" i="21"/>
  <c r="W956" i="21" s="1"/>
  <c r="G955" i="21"/>
  <c r="G954" i="21"/>
  <c r="G953" i="21"/>
  <c r="W953" i="21" s="1"/>
  <c r="G952" i="21"/>
  <c r="W952" i="21" s="1"/>
  <c r="G951" i="21"/>
  <c r="W951" i="21" s="1"/>
  <c r="G950" i="21"/>
  <c r="G949" i="21"/>
  <c r="W949" i="21" s="1"/>
  <c r="G948" i="21"/>
  <c r="W948" i="21" s="1"/>
  <c r="G947" i="21"/>
  <c r="G946" i="21"/>
  <c r="G945" i="21"/>
  <c r="W945" i="21" s="1"/>
  <c r="G944" i="21"/>
  <c r="W944" i="21" s="1"/>
  <c r="G943" i="21"/>
  <c r="W943" i="21" s="1"/>
  <c r="G942" i="21"/>
  <c r="G941" i="21"/>
  <c r="W941" i="21" s="1"/>
  <c r="G940" i="21"/>
  <c r="W940" i="21" s="1"/>
  <c r="G939" i="21"/>
  <c r="G938" i="21"/>
  <c r="G937" i="21"/>
  <c r="G936" i="21"/>
  <c r="G935" i="21"/>
  <c r="W935" i="21" s="1"/>
  <c r="G934" i="21"/>
  <c r="G933" i="21"/>
  <c r="W933" i="21" s="1"/>
  <c r="G932" i="21"/>
  <c r="W932" i="21" s="1"/>
  <c r="G931" i="21"/>
  <c r="G930" i="21"/>
  <c r="G929" i="21"/>
  <c r="W929" i="21" s="1"/>
  <c r="G928" i="21"/>
  <c r="G927" i="21"/>
  <c r="W927" i="21" s="1"/>
  <c r="G926" i="21"/>
  <c r="G925" i="21"/>
  <c r="W925" i="21" s="1"/>
  <c r="G924" i="21"/>
  <c r="W924" i="21" s="1"/>
  <c r="G923" i="21"/>
  <c r="G922" i="21"/>
  <c r="G921" i="21"/>
  <c r="W921" i="21" s="1"/>
  <c r="G920" i="21"/>
  <c r="W920" i="21" s="1"/>
  <c r="G919" i="21"/>
  <c r="W919" i="21" s="1"/>
  <c r="G918" i="21"/>
  <c r="G917" i="21"/>
  <c r="W917" i="21" s="1"/>
  <c r="G916" i="21"/>
  <c r="W916" i="21" s="1"/>
  <c r="G915" i="21"/>
  <c r="G914" i="21"/>
  <c r="G913" i="21"/>
  <c r="W913" i="21" s="1"/>
  <c r="G912" i="21"/>
  <c r="W912" i="21" s="1"/>
  <c r="G911" i="21"/>
  <c r="W911" i="21" s="1"/>
  <c r="G910" i="21"/>
  <c r="G909" i="21"/>
  <c r="W909" i="21" s="1"/>
  <c r="G908" i="21"/>
  <c r="W908" i="21" s="1"/>
  <c r="G907" i="21"/>
  <c r="G906" i="21"/>
  <c r="G905" i="21"/>
  <c r="W905" i="21" s="1"/>
  <c r="G904" i="21"/>
  <c r="W904" i="21" s="1"/>
  <c r="G903" i="21"/>
  <c r="W903" i="21" s="1"/>
  <c r="G902" i="21"/>
  <c r="G901" i="21"/>
  <c r="W901" i="21" s="1"/>
  <c r="G900" i="21"/>
  <c r="W900" i="21" s="1"/>
  <c r="G899" i="21"/>
  <c r="G898" i="21"/>
  <c r="G897" i="21"/>
  <c r="G896" i="21"/>
  <c r="W896" i="21" s="1"/>
  <c r="G895" i="21"/>
  <c r="W895" i="21" s="1"/>
  <c r="G894" i="21"/>
  <c r="G893" i="21"/>
  <c r="W893" i="21" s="1"/>
  <c r="G892" i="21"/>
  <c r="W892" i="21" s="1"/>
  <c r="G891" i="21"/>
  <c r="G890" i="21"/>
  <c r="G889" i="21"/>
  <c r="W889" i="21" s="1"/>
  <c r="G888" i="21"/>
  <c r="W888" i="21" s="1"/>
  <c r="G887" i="21"/>
  <c r="W887" i="21" s="1"/>
  <c r="G886" i="21"/>
  <c r="G885" i="21"/>
  <c r="W885" i="21" s="1"/>
  <c r="G884" i="21"/>
  <c r="W884" i="21" s="1"/>
  <c r="G883" i="21"/>
  <c r="G882" i="21"/>
  <c r="G881" i="21"/>
  <c r="W881" i="21" s="1"/>
  <c r="G880" i="21"/>
  <c r="W880" i="21" s="1"/>
  <c r="G879" i="21"/>
  <c r="W879" i="21" s="1"/>
  <c r="G878" i="21"/>
  <c r="G877" i="21"/>
  <c r="W877" i="21" s="1"/>
  <c r="G876" i="21"/>
  <c r="W876" i="21" s="1"/>
  <c r="G875" i="21"/>
  <c r="G874" i="21"/>
  <c r="G873" i="21"/>
  <c r="W873" i="21" s="1"/>
  <c r="G872" i="21"/>
  <c r="W872" i="21" s="1"/>
  <c r="G871" i="21"/>
  <c r="W871" i="21" s="1"/>
  <c r="G870" i="21"/>
  <c r="G869" i="21"/>
  <c r="W869" i="21" s="1"/>
  <c r="G868" i="21"/>
  <c r="W868" i="21" s="1"/>
  <c r="G867" i="21"/>
  <c r="G866" i="21"/>
  <c r="W866" i="21" s="1"/>
  <c r="G865" i="21"/>
  <c r="W865" i="21" s="1"/>
  <c r="G864" i="21"/>
  <c r="G863" i="21"/>
  <c r="W863" i="21" s="1"/>
  <c r="G862" i="21"/>
  <c r="G861" i="21"/>
  <c r="W861" i="21" s="1"/>
  <c r="G860" i="21"/>
  <c r="W860" i="21" s="1"/>
  <c r="G859" i="21"/>
  <c r="G858" i="21"/>
  <c r="G857" i="21"/>
  <c r="G856" i="21"/>
  <c r="W856" i="21" s="1"/>
  <c r="G855" i="21"/>
  <c r="W855" i="21" s="1"/>
  <c r="G854" i="21"/>
  <c r="G853" i="21"/>
  <c r="W853" i="21" s="1"/>
  <c r="G852" i="21"/>
  <c r="W852" i="21" s="1"/>
  <c r="G851" i="21"/>
  <c r="G850" i="21"/>
  <c r="G849" i="21"/>
  <c r="W849" i="21" s="1"/>
  <c r="G848" i="21"/>
  <c r="W848" i="21" s="1"/>
  <c r="G847" i="21"/>
  <c r="W847" i="21" s="1"/>
  <c r="G846" i="21"/>
  <c r="G845" i="21"/>
  <c r="W845" i="21" s="1"/>
  <c r="G844" i="21"/>
  <c r="G843" i="21"/>
  <c r="G842" i="21"/>
  <c r="G841" i="21"/>
  <c r="W841" i="21" s="1"/>
  <c r="G840" i="21"/>
  <c r="W840" i="21" s="1"/>
  <c r="G839" i="21"/>
  <c r="W839" i="21" s="1"/>
  <c r="G838" i="21"/>
  <c r="G837" i="21"/>
  <c r="W837" i="21" s="1"/>
  <c r="G836" i="21"/>
  <c r="W836" i="21" s="1"/>
  <c r="G835" i="21"/>
  <c r="G834" i="21"/>
  <c r="G833" i="21"/>
  <c r="W833" i="21" s="1"/>
  <c r="G832" i="21"/>
  <c r="W832" i="21" s="1"/>
  <c r="G831" i="21"/>
  <c r="W831" i="21" s="1"/>
  <c r="G830" i="21"/>
  <c r="G829" i="21"/>
  <c r="W829" i="21" s="1"/>
  <c r="G828" i="21"/>
  <c r="W828" i="21" s="1"/>
  <c r="G827" i="21"/>
  <c r="G826" i="21"/>
  <c r="G825" i="21"/>
  <c r="G824" i="21"/>
  <c r="W824" i="21" s="1"/>
  <c r="G823" i="21"/>
  <c r="W823" i="21" s="1"/>
  <c r="G822" i="21"/>
  <c r="G821" i="21"/>
  <c r="W821" i="21" s="1"/>
  <c r="G820" i="21"/>
  <c r="W820" i="21" s="1"/>
  <c r="G819" i="21"/>
  <c r="G818" i="21"/>
  <c r="G817" i="21"/>
  <c r="W817" i="21" s="1"/>
  <c r="G816" i="21"/>
  <c r="W816" i="21" s="1"/>
  <c r="G815" i="21"/>
  <c r="W815" i="21" s="1"/>
  <c r="G814" i="21"/>
  <c r="G813" i="21"/>
  <c r="W813" i="21" s="1"/>
  <c r="G812" i="21"/>
  <c r="W812" i="21" s="1"/>
  <c r="G811" i="21"/>
  <c r="G810" i="21"/>
  <c r="W810" i="21" s="1"/>
  <c r="G809" i="21"/>
  <c r="W809" i="21" s="1"/>
  <c r="G808" i="21"/>
  <c r="G807" i="21"/>
  <c r="W807" i="21" s="1"/>
  <c r="G806" i="21"/>
  <c r="G805" i="21"/>
  <c r="W805" i="21" s="1"/>
  <c r="G804" i="21"/>
  <c r="W804" i="21" s="1"/>
  <c r="G803" i="21"/>
  <c r="G802" i="21"/>
  <c r="G801" i="21"/>
  <c r="G800" i="21"/>
  <c r="G799" i="21"/>
  <c r="W799" i="21" s="1"/>
  <c r="G798" i="21"/>
  <c r="G797" i="21"/>
  <c r="W797" i="21" s="1"/>
  <c r="G796" i="21"/>
  <c r="W796" i="21" s="1"/>
  <c r="G795" i="21"/>
  <c r="G794" i="21"/>
  <c r="G793" i="21"/>
  <c r="W793" i="21" s="1"/>
  <c r="G792" i="21"/>
  <c r="W792" i="21" s="1"/>
  <c r="G791" i="21"/>
  <c r="W791" i="21" s="1"/>
  <c r="G790" i="21"/>
  <c r="G789" i="21"/>
  <c r="W789" i="21" s="1"/>
  <c r="G788" i="21"/>
  <c r="W788" i="21" s="1"/>
  <c r="G787" i="21"/>
  <c r="G786" i="21"/>
  <c r="G785" i="21"/>
  <c r="G784" i="21"/>
  <c r="W784" i="21" s="1"/>
  <c r="G783" i="21"/>
  <c r="W783" i="21" s="1"/>
  <c r="G782" i="21"/>
  <c r="G781" i="21"/>
  <c r="W781" i="21" s="1"/>
  <c r="G780" i="21"/>
  <c r="W780" i="21" s="1"/>
  <c r="G779" i="21"/>
  <c r="G778" i="21"/>
  <c r="G777" i="21"/>
  <c r="W777" i="21" s="1"/>
  <c r="G776" i="21"/>
  <c r="W776" i="21" s="1"/>
  <c r="G775" i="21"/>
  <c r="W775" i="21" s="1"/>
  <c r="G774" i="21"/>
  <c r="G773" i="21"/>
  <c r="W773" i="21" s="1"/>
  <c r="G772" i="21"/>
  <c r="G771" i="21"/>
  <c r="G770" i="21"/>
  <c r="G769" i="21"/>
  <c r="G768" i="21"/>
  <c r="W768" i="21" s="1"/>
  <c r="G767" i="21"/>
  <c r="W767" i="21" s="1"/>
  <c r="G766" i="21"/>
  <c r="G765" i="21"/>
  <c r="W765" i="21" s="1"/>
  <c r="G764" i="21"/>
  <c r="W764" i="21" s="1"/>
  <c r="G763" i="21"/>
  <c r="G762" i="21"/>
  <c r="G761" i="21"/>
  <c r="W761" i="21" s="1"/>
  <c r="G760" i="21"/>
  <c r="W760" i="21" s="1"/>
  <c r="G759" i="21"/>
  <c r="W759" i="21" s="1"/>
  <c r="G758" i="21"/>
  <c r="G757" i="21"/>
  <c r="W757" i="21" s="1"/>
  <c r="G756" i="21"/>
  <c r="W756" i="21" s="1"/>
  <c r="G755" i="21"/>
  <c r="G754" i="21"/>
  <c r="G753" i="21"/>
  <c r="G752" i="21"/>
  <c r="W752" i="21" s="1"/>
  <c r="G751" i="21"/>
  <c r="W751" i="21" s="1"/>
  <c r="G750" i="21"/>
  <c r="G749" i="21"/>
  <c r="W749" i="21" s="1"/>
  <c r="G748" i="21"/>
  <c r="W748" i="21" s="1"/>
  <c r="G747" i="21"/>
  <c r="G746" i="21"/>
  <c r="G745" i="21"/>
  <c r="W745" i="21" s="1"/>
  <c r="G744" i="21"/>
  <c r="G743" i="21"/>
  <c r="W743" i="21" s="1"/>
  <c r="G742" i="21"/>
  <c r="G741" i="21"/>
  <c r="W741" i="21" s="1"/>
  <c r="G740" i="21"/>
  <c r="W740" i="21" s="1"/>
  <c r="G739" i="21"/>
  <c r="G738" i="21"/>
  <c r="G737" i="21"/>
  <c r="G736" i="21"/>
  <c r="G735" i="21"/>
  <c r="W735" i="21" s="1"/>
  <c r="G734" i="21"/>
  <c r="G733" i="21"/>
  <c r="W733" i="21" s="1"/>
  <c r="G732" i="21"/>
  <c r="W732" i="21" s="1"/>
  <c r="G731" i="21"/>
  <c r="G730" i="21"/>
  <c r="G729" i="21"/>
  <c r="G728" i="21"/>
  <c r="W728" i="21" s="1"/>
  <c r="G727" i="21"/>
  <c r="W727" i="21" s="1"/>
  <c r="G726" i="21"/>
  <c r="G725" i="21"/>
  <c r="W725" i="21" s="1"/>
  <c r="G724" i="21"/>
  <c r="W724" i="21" s="1"/>
  <c r="G723" i="21"/>
  <c r="G722" i="21"/>
  <c r="G721" i="21"/>
  <c r="W721" i="21" s="1"/>
  <c r="G720" i="21"/>
  <c r="W720" i="21" s="1"/>
  <c r="G719" i="21"/>
  <c r="W719" i="21" s="1"/>
  <c r="G718" i="21"/>
  <c r="G717" i="21"/>
  <c r="W717" i="21" s="1"/>
  <c r="G716" i="21"/>
  <c r="W716" i="21" s="1"/>
  <c r="G715" i="21"/>
  <c r="G714" i="21"/>
  <c r="G713" i="21"/>
  <c r="G712" i="21"/>
  <c r="W712" i="21" s="1"/>
  <c r="G711" i="21"/>
  <c r="W711" i="21" s="1"/>
  <c r="G710" i="21"/>
  <c r="G709" i="21"/>
  <c r="W709" i="21" s="1"/>
  <c r="G708" i="21"/>
  <c r="W708" i="21" s="1"/>
  <c r="G707" i="21"/>
  <c r="G706" i="21"/>
  <c r="G705" i="21"/>
  <c r="W705" i="21" s="1"/>
  <c r="G704" i="21"/>
  <c r="W704" i="21" s="1"/>
  <c r="G703" i="21"/>
  <c r="W703" i="21" s="1"/>
  <c r="G702" i="21"/>
  <c r="G701" i="21"/>
  <c r="W701" i="21" s="1"/>
  <c r="G700" i="21"/>
  <c r="G699" i="21"/>
  <c r="G698" i="21"/>
  <c r="G697" i="21"/>
  <c r="G696" i="21"/>
  <c r="W696" i="21" s="1"/>
  <c r="G695" i="21"/>
  <c r="W695" i="21" s="1"/>
  <c r="G694" i="21"/>
  <c r="G693" i="21"/>
  <c r="W693" i="21" s="1"/>
  <c r="G692" i="21"/>
  <c r="W692" i="21" s="1"/>
  <c r="G691" i="21"/>
  <c r="G690" i="21"/>
  <c r="G689" i="21"/>
  <c r="W689" i="21" s="1"/>
  <c r="G688" i="21"/>
  <c r="W688" i="21" s="1"/>
  <c r="G687" i="21"/>
  <c r="W687" i="21" s="1"/>
  <c r="G686" i="21"/>
  <c r="G685" i="21"/>
  <c r="W685" i="21" s="1"/>
  <c r="G684" i="21"/>
  <c r="W684" i="21" s="1"/>
  <c r="G683" i="21"/>
  <c r="G682" i="21"/>
  <c r="G681" i="21"/>
  <c r="G680" i="21"/>
  <c r="G679" i="21"/>
  <c r="W679" i="21" s="1"/>
  <c r="G678" i="21"/>
  <c r="G677" i="21"/>
  <c r="W677" i="21" s="1"/>
  <c r="G676" i="21"/>
  <c r="W676" i="21" s="1"/>
  <c r="G675" i="21"/>
  <c r="G674" i="21"/>
  <c r="G673" i="21"/>
  <c r="W673" i="21" s="1"/>
  <c r="G672" i="21"/>
  <c r="G671" i="21"/>
  <c r="W671" i="21" s="1"/>
  <c r="G670" i="21"/>
  <c r="G669" i="21"/>
  <c r="G668" i="21"/>
  <c r="W668" i="21" s="1"/>
  <c r="G667" i="21"/>
  <c r="G666" i="21"/>
  <c r="G665" i="21"/>
  <c r="W665" i="21" s="1"/>
  <c r="G664" i="21"/>
  <c r="W664" i="21" s="1"/>
  <c r="G663" i="21"/>
  <c r="W663" i="21" s="1"/>
  <c r="G662" i="21"/>
  <c r="G661" i="21"/>
  <c r="W661" i="21" s="1"/>
  <c r="G660" i="21"/>
  <c r="W660" i="21" s="1"/>
  <c r="G659" i="21"/>
  <c r="G658" i="21"/>
  <c r="G657" i="21"/>
  <c r="G656" i="21"/>
  <c r="W656" i="21" s="1"/>
  <c r="G655" i="21"/>
  <c r="W655" i="21" s="1"/>
  <c r="G654" i="21"/>
  <c r="G653" i="21"/>
  <c r="W653" i="21" s="1"/>
  <c r="G652" i="21"/>
  <c r="W652" i="21" s="1"/>
  <c r="G651" i="21"/>
  <c r="G650" i="21"/>
  <c r="G649" i="21"/>
  <c r="W649" i="21" s="1"/>
  <c r="G648" i="21"/>
  <c r="W648" i="21" s="1"/>
  <c r="G647" i="21"/>
  <c r="W647" i="21" s="1"/>
  <c r="G646" i="21"/>
  <c r="G645" i="21"/>
  <c r="W645" i="21" s="1"/>
  <c r="G644" i="21"/>
  <c r="W644" i="21" s="1"/>
  <c r="G643" i="21"/>
  <c r="G642" i="21"/>
  <c r="G641" i="21"/>
  <c r="G640" i="21"/>
  <c r="W640" i="21" s="1"/>
  <c r="G639" i="21"/>
  <c r="W639" i="21" s="1"/>
  <c r="G638" i="21"/>
  <c r="G637" i="21"/>
  <c r="W637" i="21" s="1"/>
  <c r="G636" i="21"/>
  <c r="W636" i="21" s="1"/>
  <c r="G635" i="21"/>
  <c r="G634" i="21"/>
  <c r="G633" i="21"/>
  <c r="W633" i="21" s="1"/>
  <c r="G632" i="21"/>
  <c r="W632" i="21" s="1"/>
  <c r="G631" i="21"/>
  <c r="W631" i="21" s="1"/>
  <c r="G630" i="21"/>
  <c r="G629" i="21"/>
  <c r="W629" i="21" s="1"/>
  <c r="G628" i="21"/>
  <c r="W628" i="21" s="1"/>
  <c r="G627" i="21"/>
  <c r="G626" i="21"/>
  <c r="G625" i="21"/>
  <c r="G624" i="21"/>
  <c r="W624" i="21" s="1"/>
  <c r="G623" i="21"/>
  <c r="W623" i="21" s="1"/>
  <c r="G622" i="21"/>
  <c r="G621" i="21"/>
  <c r="W621" i="21" s="1"/>
  <c r="G620" i="21"/>
  <c r="W620" i="21" s="1"/>
  <c r="G619" i="21"/>
  <c r="G618" i="21"/>
  <c r="G617" i="21"/>
  <c r="W617" i="21" s="1"/>
  <c r="G616" i="21"/>
  <c r="G615" i="21"/>
  <c r="W615" i="21" s="1"/>
  <c r="G614" i="21"/>
  <c r="G613" i="21"/>
  <c r="G612" i="21"/>
  <c r="W612" i="21" s="1"/>
  <c r="G611" i="21"/>
  <c r="G610" i="21"/>
  <c r="G609" i="21"/>
  <c r="W609" i="21" s="1"/>
  <c r="G608" i="21"/>
  <c r="G607" i="21"/>
  <c r="W607" i="21" s="1"/>
  <c r="G606" i="21"/>
  <c r="G605" i="21"/>
  <c r="W605" i="21" s="1"/>
  <c r="G604" i="21"/>
  <c r="W604" i="21" s="1"/>
  <c r="G603" i="21"/>
  <c r="G602" i="21"/>
  <c r="G601" i="21"/>
  <c r="G600" i="21"/>
  <c r="W600" i="21" s="1"/>
  <c r="G599" i="21"/>
  <c r="W599" i="21" s="1"/>
  <c r="G598" i="21"/>
  <c r="G597" i="21"/>
  <c r="W597" i="21" s="1"/>
  <c r="G596" i="21"/>
  <c r="W596" i="21" s="1"/>
  <c r="G595" i="21"/>
  <c r="G594" i="21"/>
  <c r="G593" i="21"/>
  <c r="W593" i="21" s="1"/>
  <c r="G592" i="21"/>
  <c r="W592" i="21" s="1"/>
  <c r="G591" i="21"/>
  <c r="W591" i="21" s="1"/>
  <c r="G590" i="21"/>
  <c r="G589" i="21"/>
  <c r="W589" i="21" s="1"/>
  <c r="G588" i="21"/>
  <c r="W588" i="21" s="1"/>
  <c r="G587" i="21"/>
  <c r="G586" i="21"/>
  <c r="G585" i="21"/>
  <c r="G584" i="21"/>
  <c r="W584" i="21" s="1"/>
  <c r="G583" i="21"/>
  <c r="W583" i="21" s="1"/>
  <c r="G582" i="21"/>
  <c r="G581" i="21"/>
  <c r="W581" i="21" s="1"/>
  <c r="G580" i="21"/>
  <c r="W580" i="21" s="1"/>
  <c r="G579" i="21"/>
  <c r="G578" i="21"/>
  <c r="G577" i="21"/>
  <c r="W577" i="21" s="1"/>
  <c r="G576" i="21"/>
  <c r="W576" i="21" s="1"/>
  <c r="G575" i="21"/>
  <c r="W575" i="21" s="1"/>
  <c r="G574" i="21"/>
  <c r="G573" i="21"/>
  <c r="W573" i="21" s="1"/>
  <c r="G572" i="21"/>
  <c r="W572" i="21" s="1"/>
  <c r="G571" i="21"/>
  <c r="G570" i="21"/>
  <c r="G569" i="21"/>
  <c r="G568" i="21"/>
  <c r="W568" i="21" s="1"/>
  <c r="G567" i="21"/>
  <c r="W567" i="21" s="1"/>
  <c r="G566" i="21"/>
  <c r="G565" i="21"/>
  <c r="W565" i="21" s="1"/>
  <c r="G564" i="21"/>
  <c r="W564" i="21" s="1"/>
  <c r="G563" i="21"/>
  <c r="G562" i="21"/>
  <c r="G561" i="21"/>
  <c r="W561" i="21" s="1"/>
  <c r="G560" i="21"/>
  <c r="W560" i="21" s="1"/>
  <c r="G559" i="21"/>
  <c r="W559" i="21" s="1"/>
  <c r="G558" i="21"/>
  <c r="G557" i="21"/>
  <c r="G556" i="21"/>
  <c r="W556" i="21" s="1"/>
  <c r="G555" i="21"/>
  <c r="G554" i="21"/>
  <c r="G553" i="21"/>
  <c r="G552" i="21"/>
  <c r="G551" i="21"/>
  <c r="W551" i="21" s="1"/>
  <c r="G550" i="21"/>
  <c r="G549" i="21"/>
  <c r="W549" i="21" s="1"/>
  <c r="G548" i="21"/>
  <c r="W548" i="21" s="1"/>
  <c r="G547" i="21"/>
  <c r="G546" i="21"/>
  <c r="G545" i="21"/>
  <c r="G544" i="21"/>
  <c r="G543" i="21"/>
  <c r="W543" i="21" s="1"/>
  <c r="G542" i="21"/>
  <c r="G541" i="21"/>
  <c r="W541" i="21" s="1"/>
  <c r="G540" i="21"/>
  <c r="W540" i="21" s="1"/>
  <c r="G539" i="21"/>
  <c r="G538" i="21"/>
  <c r="G537" i="21"/>
  <c r="W537" i="21" s="1"/>
  <c r="G536" i="21"/>
  <c r="W536" i="21" s="1"/>
  <c r="G535" i="21"/>
  <c r="W535" i="21" s="1"/>
  <c r="G534" i="21"/>
  <c r="G533" i="21"/>
  <c r="G532" i="21"/>
  <c r="W532" i="21" s="1"/>
  <c r="G531" i="21"/>
  <c r="G530" i="21"/>
  <c r="G529" i="21"/>
  <c r="G528" i="21"/>
  <c r="W528" i="21" s="1"/>
  <c r="G527" i="21"/>
  <c r="W527" i="21" s="1"/>
  <c r="G526" i="21"/>
  <c r="G525" i="21"/>
  <c r="W525" i="21" s="1"/>
  <c r="G524" i="21"/>
  <c r="W524" i="21" s="1"/>
  <c r="G523" i="21"/>
  <c r="G522" i="21"/>
  <c r="G521" i="21"/>
  <c r="G520" i="21"/>
  <c r="W520" i="21" s="1"/>
  <c r="G519" i="21"/>
  <c r="W519" i="21" s="1"/>
  <c r="G518" i="21"/>
  <c r="G517" i="21"/>
  <c r="W517" i="21" s="1"/>
  <c r="G516" i="21"/>
  <c r="W516" i="21" s="1"/>
  <c r="G515" i="21"/>
  <c r="G514" i="21"/>
  <c r="G513" i="21"/>
  <c r="G512" i="21"/>
  <c r="W512" i="21" s="1"/>
  <c r="G511" i="21"/>
  <c r="W511" i="21" s="1"/>
  <c r="G510" i="21"/>
  <c r="G509" i="21"/>
  <c r="W509" i="21" s="1"/>
  <c r="G508" i="21"/>
  <c r="W508" i="21" s="1"/>
  <c r="G507" i="21"/>
  <c r="G506" i="21"/>
  <c r="G505" i="21"/>
  <c r="G504" i="21"/>
  <c r="W504" i="21" s="1"/>
  <c r="G503" i="21"/>
  <c r="W503" i="21" s="1"/>
  <c r="G502" i="21"/>
  <c r="G501" i="21"/>
  <c r="W501" i="21" s="1"/>
  <c r="G500" i="21"/>
  <c r="W500" i="21" s="1"/>
  <c r="G499" i="21"/>
  <c r="G498" i="21"/>
  <c r="G497" i="21"/>
  <c r="G496" i="21"/>
  <c r="W496" i="21" s="1"/>
  <c r="G495" i="21"/>
  <c r="W495" i="21" s="1"/>
  <c r="G494" i="21"/>
  <c r="G493" i="21"/>
  <c r="W493" i="21" s="1"/>
  <c r="G492" i="21"/>
  <c r="W492" i="21" s="1"/>
  <c r="G491" i="21"/>
  <c r="G490" i="21"/>
  <c r="G489" i="21"/>
  <c r="G488" i="21"/>
  <c r="G487" i="21"/>
  <c r="W487" i="21" s="1"/>
  <c r="G486" i="21"/>
  <c r="G485" i="21"/>
  <c r="W485" i="21" s="1"/>
  <c r="G484" i="21"/>
  <c r="W484" i="21" s="1"/>
  <c r="G483" i="21"/>
  <c r="G482" i="21"/>
  <c r="G481" i="21"/>
  <c r="G480" i="21"/>
  <c r="G479" i="21"/>
  <c r="W479" i="21" s="1"/>
  <c r="G478" i="21"/>
  <c r="G477" i="21"/>
  <c r="W477" i="21" s="1"/>
  <c r="G476" i="21"/>
  <c r="G475" i="21"/>
  <c r="G474" i="21"/>
  <c r="G473" i="21"/>
  <c r="G472" i="21"/>
  <c r="W472" i="21" s="1"/>
  <c r="G471" i="21"/>
  <c r="W471" i="21" s="1"/>
  <c r="G470" i="21"/>
  <c r="G469" i="21"/>
  <c r="W469" i="21" s="1"/>
  <c r="G468" i="21"/>
  <c r="W468" i="21" s="1"/>
  <c r="G467" i="21"/>
  <c r="G466" i="21"/>
  <c r="G465" i="21"/>
  <c r="G464" i="21"/>
  <c r="W464" i="21" s="1"/>
  <c r="G463" i="21"/>
  <c r="W463" i="21" s="1"/>
  <c r="G462" i="21"/>
  <c r="G461" i="21"/>
  <c r="G460" i="21"/>
  <c r="W460" i="21" s="1"/>
  <c r="G459" i="21"/>
  <c r="G458" i="21"/>
  <c r="G457" i="21"/>
  <c r="G456" i="21"/>
  <c r="W456" i="21" s="1"/>
  <c r="G455" i="21"/>
  <c r="W455" i="21" s="1"/>
  <c r="G454" i="21"/>
  <c r="G453" i="21"/>
  <c r="W453" i="21" s="1"/>
  <c r="G452" i="21"/>
  <c r="W452" i="21" s="1"/>
  <c r="G451" i="21"/>
  <c r="G450" i="21"/>
  <c r="G449" i="21"/>
  <c r="G448" i="21"/>
  <c r="W448" i="21" s="1"/>
  <c r="G447" i="21"/>
  <c r="W447" i="21" s="1"/>
  <c r="G446" i="21"/>
  <c r="G445" i="21"/>
  <c r="W445" i="21" s="1"/>
  <c r="G444" i="21"/>
  <c r="W444" i="21" s="1"/>
  <c r="G443" i="21"/>
  <c r="G442" i="21"/>
  <c r="G441" i="21"/>
  <c r="G440" i="21"/>
  <c r="W440" i="21" s="1"/>
  <c r="G439" i="21"/>
  <c r="W439" i="21" s="1"/>
  <c r="G438" i="21"/>
  <c r="G437" i="21"/>
  <c r="W437" i="21" s="1"/>
  <c r="G436" i="21"/>
  <c r="W436" i="21" s="1"/>
  <c r="G435" i="21"/>
  <c r="G434" i="21"/>
  <c r="G433" i="21"/>
  <c r="G432" i="21"/>
  <c r="W432" i="21" s="1"/>
  <c r="G431" i="21"/>
  <c r="W431" i="21" s="1"/>
  <c r="G430" i="21"/>
  <c r="G429" i="21"/>
  <c r="W429" i="21" s="1"/>
  <c r="G428" i="21"/>
  <c r="W428" i="21" s="1"/>
  <c r="G427" i="21"/>
  <c r="G426" i="21"/>
  <c r="G425" i="21"/>
  <c r="G424" i="21"/>
  <c r="G423" i="21"/>
  <c r="W423" i="21" s="1"/>
  <c r="G422" i="21"/>
  <c r="G421" i="21"/>
  <c r="W421" i="21" s="1"/>
  <c r="G420" i="21"/>
  <c r="W420" i="21" s="1"/>
  <c r="G419" i="21"/>
  <c r="G418" i="21"/>
  <c r="G417" i="21"/>
  <c r="W417" i="21" s="1"/>
  <c r="G416" i="21"/>
  <c r="G415" i="21"/>
  <c r="W415" i="21" s="1"/>
  <c r="G414" i="21"/>
  <c r="G413" i="21"/>
  <c r="W413" i="21" s="1"/>
  <c r="G412" i="21"/>
  <c r="W412" i="21" s="1"/>
  <c r="G411" i="21"/>
  <c r="G410" i="21"/>
  <c r="G409" i="21"/>
  <c r="G408" i="21"/>
  <c r="W408" i="21" s="1"/>
  <c r="G407" i="21"/>
  <c r="W407" i="21" s="1"/>
  <c r="G406" i="21"/>
  <c r="G405" i="21"/>
  <c r="W405" i="21" s="1"/>
  <c r="G404" i="21"/>
  <c r="G403" i="21"/>
  <c r="G402" i="21"/>
  <c r="G401" i="21"/>
  <c r="G400" i="21"/>
  <c r="W400" i="21" s="1"/>
  <c r="G399" i="21"/>
  <c r="W399" i="21" s="1"/>
  <c r="G398" i="21"/>
  <c r="G397" i="21"/>
  <c r="W397" i="21" s="1"/>
  <c r="G396" i="21"/>
  <c r="W396" i="21" s="1"/>
  <c r="G395" i="21"/>
  <c r="G394" i="21"/>
  <c r="G393" i="21"/>
  <c r="G392" i="21"/>
  <c r="W392" i="21" s="1"/>
  <c r="G391" i="21"/>
  <c r="W391" i="21" s="1"/>
  <c r="G390" i="21"/>
  <c r="G389" i="21"/>
  <c r="W389" i="21" s="1"/>
  <c r="G388" i="21"/>
  <c r="W388" i="21" s="1"/>
  <c r="G387" i="21"/>
  <c r="G386" i="21"/>
  <c r="G385" i="21"/>
  <c r="G384" i="21"/>
  <c r="W384" i="21" s="1"/>
  <c r="G383" i="21"/>
  <c r="W383" i="21" s="1"/>
  <c r="G382" i="21"/>
  <c r="G381" i="21"/>
  <c r="W381" i="21" s="1"/>
  <c r="G380" i="21"/>
  <c r="W380" i="21" s="1"/>
  <c r="G379" i="21"/>
  <c r="G378" i="21"/>
  <c r="G377" i="21"/>
  <c r="G376" i="21"/>
  <c r="W376" i="21" s="1"/>
  <c r="G375" i="21"/>
  <c r="W375" i="21" s="1"/>
  <c r="G374" i="21"/>
  <c r="G373" i="21"/>
  <c r="W373" i="21" s="1"/>
  <c r="G372" i="21"/>
  <c r="W372" i="21" s="1"/>
  <c r="G371" i="21"/>
  <c r="G370" i="21"/>
  <c r="G369" i="21"/>
  <c r="G368" i="21"/>
  <c r="W368" i="21" s="1"/>
  <c r="G367" i="21"/>
  <c r="W367" i="21" s="1"/>
  <c r="G366" i="21"/>
  <c r="G365" i="21"/>
  <c r="W365" i="21" s="1"/>
  <c r="G364" i="21"/>
  <c r="G363" i="21"/>
  <c r="G362" i="21"/>
  <c r="G361" i="21"/>
  <c r="G360" i="21"/>
  <c r="G359" i="21"/>
  <c r="W359" i="21" s="1"/>
  <c r="G358" i="21"/>
  <c r="G357" i="21"/>
  <c r="W357" i="21" s="1"/>
  <c r="G356" i="21"/>
  <c r="W356" i="21" s="1"/>
  <c r="G355" i="21"/>
  <c r="G354" i="21"/>
  <c r="G353" i="21"/>
  <c r="G352" i="21"/>
  <c r="G351" i="21"/>
  <c r="W351" i="21" s="1"/>
  <c r="G350" i="21"/>
  <c r="G349" i="21"/>
  <c r="W349" i="21" s="1"/>
  <c r="G348" i="21"/>
  <c r="W348" i="21" s="1"/>
  <c r="G347" i="21"/>
  <c r="G346" i="21"/>
  <c r="G345" i="21"/>
  <c r="G344" i="21"/>
  <c r="W344" i="21" s="1"/>
  <c r="G343" i="21"/>
  <c r="W343" i="21" s="1"/>
  <c r="G342" i="21"/>
  <c r="G341" i="21"/>
  <c r="G340" i="21"/>
  <c r="W340" i="21" s="1"/>
  <c r="G339" i="21"/>
  <c r="G338" i="21"/>
  <c r="G337" i="21"/>
  <c r="G336" i="21"/>
  <c r="W336" i="21" s="1"/>
  <c r="G335" i="21"/>
  <c r="W335" i="21" s="1"/>
  <c r="G334" i="21"/>
  <c r="G333" i="21"/>
  <c r="W333" i="21" s="1"/>
  <c r="G332" i="21"/>
  <c r="G331" i="21"/>
  <c r="G330" i="21"/>
  <c r="G329" i="21"/>
  <c r="G328" i="21"/>
  <c r="W328" i="21" s="1"/>
  <c r="G327" i="21"/>
  <c r="W327" i="21" s="1"/>
  <c r="G326" i="21"/>
  <c r="G325" i="21"/>
  <c r="W325" i="21" s="1"/>
  <c r="G324" i="21"/>
  <c r="W324" i="21" s="1"/>
  <c r="G323" i="21"/>
  <c r="G322" i="21"/>
  <c r="G321" i="21"/>
  <c r="G320" i="21"/>
  <c r="W320" i="21" s="1"/>
  <c r="G319" i="21"/>
  <c r="W319" i="21" s="1"/>
  <c r="G318" i="21"/>
  <c r="G317" i="21"/>
  <c r="G316" i="21"/>
  <c r="W316" i="21" s="1"/>
  <c r="G315" i="21"/>
  <c r="G314" i="21"/>
  <c r="G313" i="21"/>
  <c r="G312" i="21"/>
  <c r="W312" i="21" s="1"/>
  <c r="G311" i="21"/>
  <c r="W311" i="21" s="1"/>
  <c r="G310" i="21"/>
  <c r="G309" i="21"/>
  <c r="W309" i="21" s="1"/>
  <c r="G308" i="21"/>
  <c r="W308" i="21" s="1"/>
  <c r="G307" i="21"/>
  <c r="G306" i="21"/>
  <c r="G305" i="21"/>
  <c r="G304" i="21"/>
  <c r="W304" i="21" s="1"/>
  <c r="G303" i="21"/>
  <c r="W303" i="21" s="1"/>
  <c r="G302" i="21"/>
  <c r="G301" i="21"/>
  <c r="W301" i="21" s="1"/>
  <c r="G300" i="21"/>
  <c r="W300" i="21" s="1"/>
  <c r="G299" i="21"/>
  <c r="G298" i="21"/>
  <c r="G297" i="21"/>
  <c r="G296" i="21"/>
  <c r="G295" i="21"/>
  <c r="W295" i="21" s="1"/>
  <c r="G294" i="21"/>
  <c r="G293" i="21"/>
  <c r="G292" i="21"/>
  <c r="W292" i="21" s="1"/>
  <c r="G291" i="21"/>
  <c r="G290" i="21"/>
  <c r="G289" i="21"/>
  <c r="G288" i="21"/>
  <c r="G287" i="21"/>
  <c r="W287" i="21" s="1"/>
  <c r="G286" i="21"/>
  <c r="G285" i="21"/>
  <c r="W285" i="21" s="1"/>
  <c r="G284" i="21"/>
  <c r="W284" i="21" s="1"/>
  <c r="G283" i="21"/>
  <c r="G282" i="21"/>
  <c r="G281" i="21"/>
  <c r="G280" i="21"/>
  <c r="W280" i="21" s="1"/>
  <c r="G279" i="21"/>
  <c r="W279" i="21" s="1"/>
  <c r="G278" i="21"/>
  <c r="G277" i="21"/>
  <c r="W277" i="21" s="1"/>
  <c r="G276" i="21"/>
  <c r="W276" i="21" s="1"/>
  <c r="G275" i="21"/>
  <c r="G274" i="21"/>
  <c r="G273" i="21"/>
  <c r="G272" i="21"/>
  <c r="W272" i="21" s="1"/>
  <c r="G271" i="21"/>
  <c r="W271" i="21" s="1"/>
  <c r="G270" i="21"/>
  <c r="G269" i="21"/>
  <c r="G268" i="21"/>
  <c r="W268" i="21" s="1"/>
  <c r="G267" i="21"/>
  <c r="G266" i="21"/>
  <c r="G265" i="21"/>
  <c r="G264" i="21"/>
  <c r="W264" i="21" s="1"/>
  <c r="G263" i="21"/>
  <c r="W263" i="21" s="1"/>
  <c r="G262" i="21"/>
  <c r="G261" i="21"/>
  <c r="W261" i="21" s="1"/>
  <c r="G260" i="21"/>
  <c r="G259" i="21"/>
  <c r="G258" i="21"/>
  <c r="G257" i="21"/>
  <c r="G256" i="21"/>
  <c r="W256" i="21" s="1"/>
  <c r="G255" i="21"/>
  <c r="W255" i="21" s="1"/>
  <c r="G254" i="21"/>
  <c r="G253" i="21"/>
  <c r="W253" i="21" s="1"/>
  <c r="G252" i="21"/>
  <c r="W252" i="21" s="1"/>
  <c r="G251" i="21"/>
  <c r="G250" i="21"/>
  <c r="G249" i="21"/>
  <c r="G248" i="21"/>
  <c r="W248" i="21" s="1"/>
  <c r="G247" i="21"/>
  <c r="W247" i="21" s="1"/>
  <c r="G246" i="21"/>
  <c r="G245" i="21"/>
  <c r="G244" i="21"/>
  <c r="W244" i="21" s="1"/>
  <c r="G243" i="21"/>
  <c r="G242" i="21"/>
  <c r="G241" i="21"/>
  <c r="G240" i="21"/>
  <c r="W240" i="21" s="1"/>
  <c r="G239" i="21"/>
  <c r="W239" i="21" s="1"/>
  <c r="G238" i="21"/>
  <c r="G237" i="21"/>
  <c r="W237" i="21" s="1"/>
  <c r="G236" i="21"/>
  <c r="W236" i="21" s="1"/>
  <c r="G235" i="21"/>
  <c r="G234" i="21"/>
  <c r="G233" i="21"/>
  <c r="G232" i="21"/>
  <c r="G231" i="21"/>
  <c r="W231" i="21" s="1"/>
  <c r="G230" i="21"/>
  <c r="G229" i="21"/>
  <c r="W229" i="21" s="1"/>
  <c r="G228" i="21"/>
  <c r="G227" i="21"/>
  <c r="G226" i="21"/>
  <c r="G225" i="21"/>
  <c r="G224" i="21"/>
  <c r="G223" i="21"/>
  <c r="W223" i="21" s="1"/>
  <c r="G222" i="21"/>
  <c r="G221" i="21"/>
  <c r="W221" i="21" s="1"/>
  <c r="G220" i="21"/>
  <c r="W220" i="21" s="1"/>
  <c r="G219" i="21"/>
  <c r="G218" i="21"/>
  <c r="G217" i="21"/>
  <c r="G216" i="21"/>
  <c r="W216" i="21" s="1"/>
  <c r="G215" i="21"/>
  <c r="W215" i="21" s="1"/>
  <c r="G214" i="21"/>
  <c r="G213" i="21"/>
  <c r="W213" i="21" s="1"/>
  <c r="G212" i="21"/>
  <c r="W212" i="21" s="1"/>
  <c r="G211" i="21"/>
  <c r="G210" i="21"/>
  <c r="G209" i="21"/>
  <c r="G208" i="21"/>
  <c r="W208" i="21" s="1"/>
  <c r="G207" i="21"/>
  <c r="W207" i="21" s="1"/>
  <c r="G206" i="21"/>
  <c r="G205" i="21"/>
  <c r="W205" i="21" s="1"/>
  <c r="G204" i="21"/>
  <c r="W204" i="21" s="1"/>
  <c r="G203" i="21"/>
  <c r="G202" i="21"/>
  <c r="G201" i="21"/>
  <c r="G200" i="21"/>
  <c r="W200" i="21" s="1"/>
  <c r="G199" i="21"/>
  <c r="W199" i="21" s="1"/>
  <c r="G198" i="21"/>
  <c r="G197" i="21"/>
  <c r="W197" i="21" s="1"/>
  <c r="G196" i="21"/>
  <c r="G195" i="21"/>
  <c r="G194" i="21"/>
  <c r="G193" i="21"/>
  <c r="G192" i="21"/>
  <c r="W192" i="21" s="1"/>
  <c r="G191" i="21"/>
  <c r="W191" i="21" s="1"/>
  <c r="G190" i="21"/>
  <c r="G189" i="21"/>
  <c r="W189" i="21" s="1"/>
  <c r="G188" i="21"/>
  <c r="W188" i="21" s="1"/>
  <c r="G187" i="21"/>
  <c r="G186" i="21"/>
  <c r="G185" i="21"/>
  <c r="G184" i="21"/>
  <c r="W184" i="21" s="1"/>
  <c r="G183" i="21"/>
  <c r="W183" i="21" s="1"/>
  <c r="G182" i="21"/>
  <c r="G181" i="21"/>
  <c r="W181" i="21" s="1"/>
  <c r="G180" i="21"/>
  <c r="W180" i="21" s="1"/>
  <c r="G179" i="21"/>
  <c r="G178" i="21"/>
  <c r="G177" i="21"/>
  <c r="G176" i="21"/>
  <c r="W176" i="21" s="1"/>
  <c r="G175" i="21"/>
  <c r="W175" i="21" s="1"/>
  <c r="G174" i="21"/>
  <c r="G173" i="21"/>
  <c r="W173" i="21" s="1"/>
  <c r="G172" i="21"/>
  <c r="W172" i="21" s="1"/>
  <c r="G171" i="21"/>
  <c r="G170" i="21"/>
  <c r="G169" i="21"/>
  <c r="G168" i="21"/>
  <c r="G167" i="21"/>
  <c r="W167" i="21" s="1"/>
  <c r="G166" i="21"/>
  <c r="G165" i="21"/>
  <c r="W165" i="21" s="1"/>
  <c r="G164" i="21"/>
  <c r="W164" i="21" s="1"/>
  <c r="G163" i="21"/>
  <c r="G162" i="21"/>
  <c r="G161" i="21"/>
  <c r="G160" i="21"/>
  <c r="G159" i="21"/>
  <c r="W159" i="21" s="1"/>
  <c r="G158" i="21"/>
  <c r="G157" i="21"/>
  <c r="W157" i="21" s="1"/>
  <c r="G156" i="21"/>
  <c r="W156" i="21" s="1"/>
  <c r="G155" i="21"/>
  <c r="G154" i="21"/>
  <c r="G153" i="21"/>
  <c r="G152" i="21"/>
  <c r="W152" i="21" s="1"/>
  <c r="G151" i="21"/>
  <c r="W151" i="21" s="1"/>
  <c r="G150" i="21"/>
  <c r="G149" i="21"/>
  <c r="W149" i="21" s="1"/>
  <c r="G148" i="21"/>
  <c r="W148" i="21" s="1"/>
  <c r="G147" i="21"/>
  <c r="G146" i="21"/>
  <c r="G145" i="21"/>
  <c r="G144" i="21"/>
  <c r="W144" i="21" s="1"/>
  <c r="G143" i="21"/>
  <c r="W143" i="21" s="1"/>
  <c r="G142" i="21"/>
  <c r="G141" i="21"/>
  <c r="W141" i="21" s="1"/>
  <c r="G140" i="21"/>
  <c r="W140" i="21" s="1"/>
  <c r="G139" i="21"/>
  <c r="G138" i="21"/>
  <c r="G137" i="21"/>
  <c r="G136" i="21"/>
  <c r="W136" i="21" s="1"/>
  <c r="G135" i="21"/>
  <c r="W135" i="21" s="1"/>
  <c r="G134" i="21"/>
  <c r="G133" i="21"/>
  <c r="W133" i="21" s="1"/>
  <c r="G132" i="21"/>
  <c r="W132" i="21" s="1"/>
  <c r="G131" i="21"/>
  <c r="G130" i="21"/>
  <c r="G129" i="21"/>
  <c r="G128" i="21"/>
  <c r="W128" i="21" s="1"/>
  <c r="G127" i="21"/>
  <c r="W127" i="21" s="1"/>
  <c r="G126" i="21"/>
  <c r="G125" i="21"/>
  <c r="W125" i="21" s="1"/>
  <c r="G124" i="21"/>
  <c r="W124" i="21" s="1"/>
  <c r="G123" i="21"/>
  <c r="G122" i="21"/>
  <c r="G121" i="21"/>
  <c r="G120" i="21"/>
  <c r="W120" i="21" s="1"/>
  <c r="G119" i="21"/>
  <c r="W119" i="21" s="1"/>
  <c r="G118" i="21"/>
  <c r="G117" i="21"/>
  <c r="W117" i="21" s="1"/>
  <c r="G116" i="21"/>
  <c r="G115" i="21"/>
  <c r="G114" i="21"/>
  <c r="G113" i="21"/>
  <c r="G112" i="21"/>
  <c r="W112" i="21" s="1"/>
  <c r="G111" i="21"/>
  <c r="W111" i="21" s="1"/>
  <c r="G110" i="21"/>
  <c r="G109" i="21"/>
  <c r="W109" i="21" s="1"/>
  <c r="G108" i="21"/>
  <c r="W108" i="21" s="1"/>
  <c r="G107" i="21"/>
  <c r="G106" i="21"/>
  <c r="G105" i="21"/>
  <c r="G104" i="21"/>
  <c r="G103" i="21"/>
  <c r="W103" i="21" s="1"/>
  <c r="G102" i="21"/>
  <c r="G101" i="21"/>
  <c r="W101" i="21" s="1"/>
  <c r="G100" i="21"/>
  <c r="G99" i="21"/>
  <c r="G98" i="21"/>
  <c r="G97" i="21"/>
  <c r="G96" i="21"/>
  <c r="G95" i="21"/>
  <c r="W95" i="21" s="1"/>
  <c r="G94" i="21"/>
  <c r="G93" i="21"/>
  <c r="W93" i="21" s="1"/>
  <c r="G92" i="21"/>
  <c r="W92" i="21" s="1"/>
  <c r="G91" i="21"/>
  <c r="G90" i="21"/>
  <c r="G89" i="21"/>
  <c r="G88" i="21"/>
  <c r="W88" i="21" s="1"/>
  <c r="G87" i="21"/>
  <c r="W87" i="21" s="1"/>
  <c r="G86" i="21"/>
  <c r="G85" i="21"/>
  <c r="W85" i="21" s="1"/>
  <c r="G84" i="21"/>
  <c r="W84" i="21" s="1"/>
  <c r="G83" i="21"/>
  <c r="G82" i="21"/>
  <c r="G81" i="21"/>
  <c r="G80" i="21"/>
  <c r="W80" i="21" s="1"/>
  <c r="G79" i="21"/>
  <c r="W79" i="21" s="1"/>
  <c r="G78" i="21"/>
  <c r="G77" i="21"/>
  <c r="W77" i="21" s="1"/>
  <c r="G76" i="21"/>
  <c r="W76" i="21" s="1"/>
  <c r="G75" i="21"/>
  <c r="G74" i="21"/>
  <c r="G73" i="21"/>
  <c r="G72" i="21"/>
  <c r="W72" i="21" s="1"/>
  <c r="G71" i="21"/>
  <c r="W71" i="21" s="1"/>
  <c r="G70" i="21"/>
  <c r="G69" i="21"/>
  <c r="G68" i="21"/>
  <c r="G67" i="21"/>
  <c r="G66" i="21"/>
  <c r="G65" i="21"/>
  <c r="G64" i="21"/>
  <c r="W64" i="21" s="1"/>
  <c r="G63" i="21"/>
  <c r="W63" i="21" s="1"/>
  <c r="G62" i="21"/>
  <c r="G61" i="21"/>
  <c r="W61" i="21" s="1"/>
  <c r="G60" i="21"/>
  <c r="W60" i="21" s="1"/>
  <c r="G59" i="21"/>
  <c r="G58" i="21"/>
  <c r="G57" i="21"/>
  <c r="G56" i="21"/>
  <c r="W56" i="21" s="1"/>
  <c r="G55" i="21"/>
  <c r="W55" i="21" s="1"/>
  <c r="G54" i="21"/>
  <c r="G53" i="21"/>
  <c r="W53" i="21" s="1"/>
  <c r="G52" i="21"/>
  <c r="G51" i="21"/>
  <c r="G50" i="21"/>
  <c r="G49" i="21"/>
  <c r="G48" i="21"/>
  <c r="W48" i="21" s="1"/>
  <c r="G47" i="21"/>
  <c r="W47" i="21" s="1"/>
  <c r="G46" i="21"/>
  <c r="G45" i="21"/>
  <c r="W45" i="21" s="1"/>
  <c r="G44" i="21"/>
  <c r="W44" i="21" s="1"/>
  <c r="G43" i="21"/>
  <c r="G42" i="21"/>
  <c r="G41" i="21"/>
  <c r="G40" i="21"/>
  <c r="G39" i="21"/>
  <c r="W39" i="21" s="1"/>
  <c r="G38" i="21"/>
  <c r="G37" i="21"/>
  <c r="W37" i="21" s="1"/>
  <c r="G36" i="21"/>
  <c r="G35" i="21"/>
  <c r="G34" i="21"/>
  <c r="G33" i="21"/>
  <c r="G32" i="21"/>
  <c r="G31" i="21"/>
  <c r="W31" i="21" s="1"/>
  <c r="G30" i="21"/>
  <c r="G29" i="21"/>
  <c r="W29" i="21" s="1"/>
  <c r="G28" i="21"/>
  <c r="W28" i="21" s="1"/>
  <c r="G27" i="21"/>
  <c r="G26" i="21"/>
  <c r="G25" i="21"/>
  <c r="G24" i="21"/>
  <c r="W24" i="21" s="1"/>
  <c r="G23" i="21"/>
  <c r="W23" i="21" s="1"/>
  <c r="G22" i="21"/>
  <c r="G21" i="21"/>
  <c r="W21" i="21" s="1"/>
  <c r="G20" i="21"/>
  <c r="W20" i="21" s="1"/>
  <c r="G19" i="21"/>
  <c r="G18" i="21"/>
  <c r="G17" i="21"/>
  <c r="G16" i="21"/>
  <c r="W16" i="21" s="1"/>
  <c r="G15" i="21"/>
  <c r="W15" i="21" s="1"/>
  <c r="G14" i="21"/>
  <c r="G13" i="21"/>
  <c r="G12" i="21"/>
  <c r="G11" i="21"/>
  <c r="G10" i="21"/>
  <c r="G9" i="21"/>
  <c r="G8" i="21"/>
  <c r="W8" i="21" s="1"/>
  <c r="G7" i="21"/>
  <c r="W7" i="21" s="1"/>
  <c r="G6" i="21"/>
  <c r="G5" i="21"/>
  <c r="W5" i="21" s="1"/>
  <c r="G4" i="21"/>
  <c r="G3" i="21"/>
  <c r="G2" i="21"/>
  <c r="X1117" i="21"/>
  <c r="V1117" i="21"/>
  <c r="X1116" i="21"/>
  <c r="V1116" i="21"/>
  <c r="X1115" i="21"/>
  <c r="W1115" i="21"/>
  <c r="V1115" i="21"/>
  <c r="X1114" i="21"/>
  <c r="W1114" i="21"/>
  <c r="V1114" i="21"/>
  <c r="X1113" i="21"/>
  <c r="W1113" i="21"/>
  <c r="V1113" i="21"/>
  <c r="X1112" i="21"/>
  <c r="V1112" i="21"/>
  <c r="X1111" i="21"/>
  <c r="V1111" i="21"/>
  <c r="X1110" i="21"/>
  <c r="V1110" i="21"/>
  <c r="X1109" i="21"/>
  <c r="V1109" i="21"/>
  <c r="X1108" i="21"/>
  <c r="V1108" i="21"/>
  <c r="X1107" i="21"/>
  <c r="W1107" i="21"/>
  <c r="V1107" i="21"/>
  <c r="X1106" i="21"/>
  <c r="W1106" i="21"/>
  <c r="V1106" i="21"/>
  <c r="X1105" i="21"/>
  <c r="V1105" i="21"/>
  <c r="X1104" i="21"/>
  <c r="V1104" i="21"/>
  <c r="X1103" i="21"/>
  <c r="V1103" i="21"/>
  <c r="X1102" i="21"/>
  <c r="W1102" i="21"/>
  <c r="V1102" i="21"/>
  <c r="X1101" i="21"/>
  <c r="V1101" i="21"/>
  <c r="X1100" i="21"/>
  <c r="V1100" i="21"/>
  <c r="X1099" i="21"/>
  <c r="W1099" i="21"/>
  <c r="V1099" i="21"/>
  <c r="X1098" i="21"/>
  <c r="W1098" i="21"/>
  <c r="V1098" i="21"/>
  <c r="X1097" i="21"/>
  <c r="V1097" i="21"/>
  <c r="X1096" i="21"/>
  <c r="V1096" i="21"/>
  <c r="X1095" i="21"/>
  <c r="V1095" i="21"/>
  <c r="X1094" i="21"/>
  <c r="W1094" i="21"/>
  <c r="V1094" i="21"/>
  <c r="X1093" i="21"/>
  <c r="V1093" i="21"/>
  <c r="X1092" i="21"/>
  <c r="V1092" i="21"/>
  <c r="X1091" i="21"/>
  <c r="W1091" i="21"/>
  <c r="V1091" i="21"/>
  <c r="X1090" i="21"/>
  <c r="W1090" i="21"/>
  <c r="V1090" i="21"/>
  <c r="X1089" i="21"/>
  <c r="V1089" i="21"/>
  <c r="X1088" i="21"/>
  <c r="V1088" i="21"/>
  <c r="X1087" i="21"/>
  <c r="V1087" i="21"/>
  <c r="X1086" i="21"/>
  <c r="W1086" i="21"/>
  <c r="V1086" i="21"/>
  <c r="X1085" i="21"/>
  <c r="V1085" i="21"/>
  <c r="X1084" i="21"/>
  <c r="V1084" i="21"/>
  <c r="X1083" i="21"/>
  <c r="W1083" i="21"/>
  <c r="V1083" i="21"/>
  <c r="X1082" i="21"/>
  <c r="W1082" i="21"/>
  <c r="V1082" i="21"/>
  <c r="X1081" i="21"/>
  <c r="W1081" i="21"/>
  <c r="V1081" i="21"/>
  <c r="X1080" i="21"/>
  <c r="V1080" i="21"/>
  <c r="X1079" i="21"/>
  <c r="V1079" i="21"/>
  <c r="X1078" i="21"/>
  <c r="W1078" i="21"/>
  <c r="V1078" i="21"/>
  <c r="X1077" i="21"/>
  <c r="V1077" i="21"/>
  <c r="X1076" i="21"/>
  <c r="V1076" i="21"/>
  <c r="X1075" i="21"/>
  <c r="V1075" i="21"/>
  <c r="X1074" i="21"/>
  <c r="W1074" i="21"/>
  <c r="V1074" i="21"/>
  <c r="X1073" i="21"/>
  <c r="V1073" i="21"/>
  <c r="X1072" i="21"/>
  <c r="V1072" i="21"/>
  <c r="X1071" i="21"/>
  <c r="V1071" i="21"/>
  <c r="X1070" i="21"/>
  <c r="W1070" i="21"/>
  <c r="V1070" i="21"/>
  <c r="X1069" i="21"/>
  <c r="V1069" i="21"/>
  <c r="X1068" i="21"/>
  <c r="V1068" i="21"/>
  <c r="X1067" i="21"/>
  <c r="W1067" i="21"/>
  <c r="V1067" i="21"/>
  <c r="X1066" i="21"/>
  <c r="W1066" i="21"/>
  <c r="V1066" i="21"/>
  <c r="X1065" i="21"/>
  <c r="V1065" i="21"/>
  <c r="X1064" i="21"/>
  <c r="W1064" i="21"/>
  <c r="V1064" i="21"/>
  <c r="X1063" i="21"/>
  <c r="V1063" i="21"/>
  <c r="X1062" i="21"/>
  <c r="W1062" i="21"/>
  <c r="V1062" i="21"/>
  <c r="X1061" i="21"/>
  <c r="V1061" i="21"/>
  <c r="X1060" i="21"/>
  <c r="V1060" i="21"/>
  <c r="X1059" i="21"/>
  <c r="W1059" i="21"/>
  <c r="V1059" i="21"/>
  <c r="X1058" i="21"/>
  <c r="W1058" i="21"/>
  <c r="V1058" i="21"/>
  <c r="X1057" i="21"/>
  <c r="W1057" i="21"/>
  <c r="V1057" i="21"/>
  <c r="X1056" i="21"/>
  <c r="W1056" i="21"/>
  <c r="V1056" i="21"/>
  <c r="X1055" i="21"/>
  <c r="V1055" i="21"/>
  <c r="X1054" i="21"/>
  <c r="W1054" i="21"/>
  <c r="V1054" i="21"/>
  <c r="X1053" i="21"/>
  <c r="V1053" i="21"/>
  <c r="X1052" i="21"/>
  <c r="V1052" i="21"/>
  <c r="X1051" i="21"/>
  <c r="W1051" i="21"/>
  <c r="V1051" i="21"/>
  <c r="X1050" i="21"/>
  <c r="W1050" i="21"/>
  <c r="V1050" i="21"/>
  <c r="X1049" i="21"/>
  <c r="V1049" i="21"/>
  <c r="X1048" i="21"/>
  <c r="V1048" i="21"/>
  <c r="X1047" i="21"/>
  <c r="V1047" i="21"/>
  <c r="X1046" i="21"/>
  <c r="W1046" i="21"/>
  <c r="V1046" i="21"/>
  <c r="X1045" i="21"/>
  <c r="V1045" i="21"/>
  <c r="X1044" i="21"/>
  <c r="V1044" i="21"/>
  <c r="X1043" i="21"/>
  <c r="W1043" i="21"/>
  <c r="V1043" i="21"/>
  <c r="X1042" i="21"/>
  <c r="W1042" i="21"/>
  <c r="V1042" i="21"/>
  <c r="X1041" i="21"/>
  <c r="W1041" i="21"/>
  <c r="V1041" i="21"/>
  <c r="X1040" i="21"/>
  <c r="V1040" i="21"/>
  <c r="X1039" i="21"/>
  <c r="V1039" i="21"/>
  <c r="X1038" i="21"/>
  <c r="W1038" i="21"/>
  <c r="V1038" i="21"/>
  <c r="X1037" i="21"/>
  <c r="V1037" i="21"/>
  <c r="X1036" i="21"/>
  <c r="V1036" i="21"/>
  <c r="X1035" i="21"/>
  <c r="V1035" i="21"/>
  <c r="X1034" i="21"/>
  <c r="W1034" i="21"/>
  <c r="V1034" i="21"/>
  <c r="X1033" i="21"/>
  <c r="V1033" i="21"/>
  <c r="X1032" i="21"/>
  <c r="V1032" i="21"/>
  <c r="X1031" i="21"/>
  <c r="V1031" i="21"/>
  <c r="X1030" i="21"/>
  <c r="W1030" i="21"/>
  <c r="V1030" i="21"/>
  <c r="X1029" i="21"/>
  <c r="V1029" i="21"/>
  <c r="X1028" i="21"/>
  <c r="V1028" i="21"/>
  <c r="X1027" i="21"/>
  <c r="W1027" i="21"/>
  <c r="V1027" i="21"/>
  <c r="X1026" i="21"/>
  <c r="W1026" i="21"/>
  <c r="V1026" i="21"/>
  <c r="X1025" i="21"/>
  <c r="V1025" i="21"/>
  <c r="X1024" i="21"/>
  <c r="V1024" i="21"/>
  <c r="X1023" i="21"/>
  <c r="V1023" i="21"/>
  <c r="X1022" i="21"/>
  <c r="W1022" i="21"/>
  <c r="V1022" i="21"/>
  <c r="X1021" i="21"/>
  <c r="V1021" i="21"/>
  <c r="X1020" i="21"/>
  <c r="V1020" i="21"/>
  <c r="X1019" i="21"/>
  <c r="V1019" i="21"/>
  <c r="X1018" i="21"/>
  <c r="W1018" i="21"/>
  <c r="V1018" i="21"/>
  <c r="X1017" i="21"/>
  <c r="V1017" i="21"/>
  <c r="X1016" i="21"/>
  <c r="V1016" i="21"/>
  <c r="X1015" i="21"/>
  <c r="V1015" i="21"/>
  <c r="X1014" i="21"/>
  <c r="W1014" i="21"/>
  <c r="V1014" i="21"/>
  <c r="X1013" i="21"/>
  <c r="V1013" i="21"/>
  <c r="X1012" i="21"/>
  <c r="V1012" i="21"/>
  <c r="X1011" i="21"/>
  <c r="W1011" i="21"/>
  <c r="V1011" i="21"/>
  <c r="X1010" i="21"/>
  <c r="W1010" i="21"/>
  <c r="V1010" i="21"/>
  <c r="X1009" i="21"/>
  <c r="W1009" i="21"/>
  <c r="V1009" i="21"/>
  <c r="X1008" i="21"/>
  <c r="V1008" i="21"/>
  <c r="X1007" i="21"/>
  <c r="V1007" i="21"/>
  <c r="X1006" i="21"/>
  <c r="W1006" i="21"/>
  <c r="V1006" i="21"/>
  <c r="X1005" i="21"/>
  <c r="V1005" i="21"/>
  <c r="X1004" i="21"/>
  <c r="V1004" i="21"/>
  <c r="X1003" i="21"/>
  <c r="W1003" i="21"/>
  <c r="V1003" i="21"/>
  <c r="X1002" i="21"/>
  <c r="W1002" i="21"/>
  <c r="V1002" i="21"/>
  <c r="X1001" i="21"/>
  <c r="V1001" i="21"/>
  <c r="X1000" i="21"/>
  <c r="W1000" i="21"/>
  <c r="V1000" i="21"/>
  <c r="X999" i="21"/>
  <c r="V999" i="21"/>
  <c r="X998" i="21"/>
  <c r="W998" i="21"/>
  <c r="V998" i="21"/>
  <c r="X997" i="21"/>
  <c r="W997" i="21"/>
  <c r="V997" i="21"/>
  <c r="X996" i="21"/>
  <c r="V996" i="21"/>
  <c r="X995" i="21"/>
  <c r="W995" i="21"/>
  <c r="V995" i="21"/>
  <c r="X994" i="21"/>
  <c r="W994" i="21"/>
  <c r="V994" i="21"/>
  <c r="X993" i="21"/>
  <c r="V993" i="21"/>
  <c r="X992" i="21"/>
  <c r="W992" i="21"/>
  <c r="V992" i="21"/>
  <c r="X991" i="21"/>
  <c r="V991" i="21"/>
  <c r="X990" i="21"/>
  <c r="W990" i="21"/>
  <c r="V990" i="21"/>
  <c r="X989" i="21"/>
  <c r="V989" i="21"/>
  <c r="X988" i="21"/>
  <c r="V988" i="21"/>
  <c r="X987" i="21"/>
  <c r="W987" i="21"/>
  <c r="V987" i="21"/>
  <c r="X986" i="21"/>
  <c r="W986" i="21"/>
  <c r="V986" i="21"/>
  <c r="X985" i="21"/>
  <c r="V985" i="21"/>
  <c r="X984" i="21"/>
  <c r="V984" i="21"/>
  <c r="X983" i="21"/>
  <c r="V983" i="21"/>
  <c r="X982" i="21"/>
  <c r="W982" i="21"/>
  <c r="V982" i="21"/>
  <c r="X981" i="21"/>
  <c r="V981" i="21"/>
  <c r="X980" i="21"/>
  <c r="V980" i="21"/>
  <c r="X979" i="21"/>
  <c r="W979" i="21"/>
  <c r="V979" i="21"/>
  <c r="X978" i="21"/>
  <c r="W978" i="21"/>
  <c r="V978" i="21"/>
  <c r="X977" i="21"/>
  <c r="V977" i="21"/>
  <c r="X976" i="21"/>
  <c r="V976" i="21"/>
  <c r="X975" i="21"/>
  <c r="V975" i="21"/>
  <c r="X974" i="21"/>
  <c r="W974" i="21"/>
  <c r="V974" i="21"/>
  <c r="X973" i="21"/>
  <c r="V973" i="21"/>
  <c r="X972" i="21"/>
  <c r="V972" i="21"/>
  <c r="X971" i="21"/>
  <c r="W971" i="21"/>
  <c r="V971" i="21"/>
  <c r="X970" i="21"/>
  <c r="W970" i="21"/>
  <c r="V970" i="21"/>
  <c r="X969" i="21"/>
  <c r="W969" i="21"/>
  <c r="V969" i="21"/>
  <c r="X968" i="21"/>
  <c r="V968" i="21"/>
  <c r="X967" i="21"/>
  <c r="V967" i="21"/>
  <c r="X966" i="21"/>
  <c r="W966" i="21"/>
  <c r="V966" i="21"/>
  <c r="X965" i="21"/>
  <c r="V965" i="21"/>
  <c r="X964" i="21"/>
  <c r="V964" i="21"/>
  <c r="X963" i="21"/>
  <c r="V963" i="21"/>
  <c r="X962" i="21"/>
  <c r="W962" i="21"/>
  <c r="V962" i="21"/>
  <c r="X961" i="21"/>
  <c r="V961" i="21"/>
  <c r="X960" i="21"/>
  <c r="V960" i="21"/>
  <c r="X959" i="21"/>
  <c r="V959" i="21"/>
  <c r="X958" i="21"/>
  <c r="W958" i="21"/>
  <c r="V958" i="21"/>
  <c r="X957" i="21"/>
  <c r="V957" i="21"/>
  <c r="X956" i="21"/>
  <c r="V956" i="21"/>
  <c r="X955" i="21"/>
  <c r="W955" i="21"/>
  <c r="V955" i="21"/>
  <c r="X954" i="21"/>
  <c r="W954" i="21"/>
  <c r="V954" i="21"/>
  <c r="X953" i="21"/>
  <c r="V953" i="21"/>
  <c r="X952" i="21"/>
  <c r="V952" i="21"/>
  <c r="X951" i="21"/>
  <c r="V951" i="21"/>
  <c r="X950" i="21"/>
  <c r="W950" i="21"/>
  <c r="V950" i="21"/>
  <c r="X949" i="21"/>
  <c r="V949" i="21"/>
  <c r="X948" i="21"/>
  <c r="V948" i="21"/>
  <c r="X947" i="21"/>
  <c r="W947" i="21"/>
  <c r="V947" i="21"/>
  <c r="X946" i="21"/>
  <c r="W946" i="21"/>
  <c r="V946" i="21"/>
  <c r="X945" i="21"/>
  <c r="V945" i="21"/>
  <c r="X944" i="21"/>
  <c r="V944" i="21"/>
  <c r="X943" i="21"/>
  <c r="V943" i="21"/>
  <c r="X942" i="21"/>
  <c r="W942" i="21"/>
  <c r="V942" i="21"/>
  <c r="X941" i="21"/>
  <c r="V941" i="21"/>
  <c r="X940" i="21"/>
  <c r="V940" i="21"/>
  <c r="X939" i="21"/>
  <c r="W939" i="21"/>
  <c r="V939" i="21"/>
  <c r="X938" i="21"/>
  <c r="W938" i="21"/>
  <c r="V938" i="21"/>
  <c r="X937" i="21"/>
  <c r="W937" i="21"/>
  <c r="V937" i="21"/>
  <c r="X936" i="21"/>
  <c r="W936" i="21"/>
  <c r="V936" i="21"/>
  <c r="X935" i="21"/>
  <c r="V935" i="21"/>
  <c r="X934" i="21"/>
  <c r="W934" i="21"/>
  <c r="V934" i="21"/>
  <c r="X933" i="21"/>
  <c r="V933" i="21"/>
  <c r="X932" i="21"/>
  <c r="V932" i="21"/>
  <c r="X931" i="21"/>
  <c r="W931" i="21"/>
  <c r="V931" i="21"/>
  <c r="X930" i="21"/>
  <c r="W930" i="21"/>
  <c r="V930" i="21"/>
  <c r="X929" i="21"/>
  <c r="V929" i="21"/>
  <c r="X928" i="21"/>
  <c r="W928" i="21"/>
  <c r="V928" i="21"/>
  <c r="X927" i="21"/>
  <c r="V927" i="21"/>
  <c r="X926" i="21"/>
  <c r="W926" i="21"/>
  <c r="V926" i="21"/>
  <c r="X925" i="21"/>
  <c r="V925" i="21"/>
  <c r="X924" i="21"/>
  <c r="V924" i="21"/>
  <c r="X923" i="21"/>
  <c r="W923" i="21"/>
  <c r="V923" i="21"/>
  <c r="X922" i="21"/>
  <c r="W922" i="21"/>
  <c r="V922" i="21"/>
  <c r="X921" i="21"/>
  <c r="V921" i="21"/>
  <c r="X920" i="21"/>
  <c r="V920" i="21"/>
  <c r="X919" i="21"/>
  <c r="V919" i="21"/>
  <c r="X918" i="21"/>
  <c r="W918" i="21"/>
  <c r="V918" i="21"/>
  <c r="X917" i="21"/>
  <c r="V917" i="21"/>
  <c r="X916" i="21"/>
  <c r="V916" i="21"/>
  <c r="X915" i="21"/>
  <c r="W915" i="21"/>
  <c r="V915" i="21"/>
  <c r="X914" i="21"/>
  <c r="W914" i="21"/>
  <c r="V914" i="21"/>
  <c r="X913" i="21"/>
  <c r="V913" i="21"/>
  <c r="X912" i="21"/>
  <c r="V912" i="21"/>
  <c r="X911" i="21"/>
  <c r="V911" i="21"/>
  <c r="X910" i="21"/>
  <c r="W910" i="21"/>
  <c r="V910" i="21"/>
  <c r="X909" i="21"/>
  <c r="V909" i="21"/>
  <c r="X908" i="21"/>
  <c r="V908" i="21"/>
  <c r="X907" i="21"/>
  <c r="W907" i="21"/>
  <c r="V907" i="21"/>
  <c r="X906" i="21"/>
  <c r="W906" i="21"/>
  <c r="V906" i="21"/>
  <c r="X905" i="21"/>
  <c r="V905" i="21"/>
  <c r="X904" i="21"/>
  <c r="V904" i="21"/>
  <c r="X903" i="21"/>
  <c r="V903" i="21"/>
  <c r="X902" i="21"/>
  <c r="W902" i="21"/>
  <c r="V902" i="21"/>
  <c r="X901" i="21"/>
  <c r="V901" i="21"/>
  <c r="X900" i="21"/>
  <c r="V900" i="21"/>
  <c r="X899" i="21"/>
  <c r="W899" i="21"/>
  <c r="V899" i="21"/>
  <c r="X898" i="21"/>
  <c r="W898" i="21"/>
  <c r="V898" i="21"/>
  <c r="X897" i="21"/>
  <c r="W897" i="21"/>
  <c r="V897" i="21"/>
  <c r="X896" i="21"/>
  <c r="V896" i="21"/>
  <c r="X895" i="21"/>
  <c r="V895" i="21"/>
  <c r="X894" i="21"/>
  <c r="W894" i="21"/>
  <c r="V894" i="21"/>
  <c r="X893" i="21"/>
  <c r="V893" i="21"/>
  <c r="X892" i="21"/>
  <c r="V892" i="21"/>
  <c r="X891" i="21"/>
  <c r="W891" i="21"/>
  <c r="V891" i="21"/>
  <c r="X890" i="21"/>
  <c r="W890" i="21"/>
  <c r="V890" i="21"/>
  <c r="X889" i="21"/>
  <c r="V889" i="21"/>
  <c r="X888" i="21"/>
  <c r="V888" i="21"/>
  <c r="X887" i="21"/>
  <c r="V887" i="21"/>
  <c r="X886" i="21"/>
  <c r="W886" i="21"/>
  <c r="V886" i="21"/>
  <c r="X885" i="21"/>
  <c r="V885" i="21"/>
  <c r="X884" i="21"/>
  <c r="V884" i="21"/>
  <c r="X883" i="21"/>
  <c r="W883" i="21"/>
  <c r="V883" i="21"/>
  <c r="X882" i="21"/>
  <c r="W882" i="21"/>
  <c r="V882" i="21"/>
  <c r="X881" i="21"/>
  <c r="V881" i="21"/>
  <c r="X880" i="21"/>
  <c r="V880" i="21"/>
  <c r="X879" i="21"/>
  <c r="V879" i="21"/>
  <c r="X878" i="21"/>
  <c r="W878" i="21"/>
  <c r="V878" i="21"/>
  <c r="X877" i="21"/>
  <c r="V877" i="21"/>
  <c r="X876" i="21"/>
  <c r="V876" i="21"/>
  <c r="X875" i="21"/>
  <c r="W875" i="21"/>
  <c r="V875" i="21"/>
  <c r="X874" i="21"/>
  <c r="W874" i="21"/>
  <c r="V874" i="21"/>
  <c r="X873" i="21"/>
  <c r="V873" i="21"/>
  <c r="X872" i="21"/>
  <c r="V872" i="21"/>
  <c r="X871" i="21"/>
  <c r="V871" i="21"/>
  <c r="X870" i="21"/>
  <c r="W870" i="21"/>
  <c r="V870" i="21"/>
  <c r="X869" i="21"/>
  <c r="V869" i="21"/>
  <c r="X868" i="21"/>
  <c r="V868" i="21"/>
  <c r="X867" i="21"/>
  <c r="W867" i="21"/>
  <c r="V867" i="21"/>
  <c r="X866" i="21"/>
  <c r="V866" i="21"/>
  <c r="X865" i="21"/>
  <c r="V865" i="21"/>
  <c r="X864" i="21"/>
  <c r="W864" i="21"/>
  <c r="V864" i="21"/>
  <c r="X863" i="21"/>
  <c r="V863" i="21"/>
  <c r="X862" i="21"/>
  <c r="W862" i="21"/>
  <c r="V862" i="21"/>
  <c r="X861" i="21"/>
  <c r="V861" i="21"/>
  <c r="X860" i="21"/>
  <c r="V860" i="21"/>
  <c r="X859" i="21"/>
  <c r="W859" i="21"/>
  <c r="V859" i="21"/>
  <c r="X858" i="21"/>
  <c r="W858" i="21"/>
  <c r="V858" i="21"/>
  <c r="X857" i="21"/>
  <c r="W857" i="21"/>
  <c r="V857" i="21"/>
  <c r="X856" i="21"/>
  <c r="V856" i="21"/>
  <c r="X855" i="21"/>
  <c r="V855" i="21"/>
  <c r="X854" i="21"/>
  <c r="W854" i="21"/>
  <c r="V854" i="21"/>
  <c r="X853" i="21"/>
  <c r="V853" i="21"/>
  <c r="X852" i="21"/>
  <c r="V852" i="21"/>
  <c r="X851" i="21"/>
  <c r="W851" i="21"/>
  <c r="V851" i="21"/>
  <c r="X850" i="21"/>
  <c r="W850" i="21"/>
  <c r="V850" i="21"/>
  <c r="X849" i="21"/>
  <c r="V849" i="21"/>
  <c r="X848" i="21"/>
  <c r="V848" i="21"/>
  <c r="X847" i="21"/>
  <c r="V847" i="21"/>
  <c r="X846" i="21"/>
  <c r="W846" i="21"/>
  <c r="V846" i="21"/>
  <c r="X845" i="21"/>
  <c r="V845" i="21"/>
  <c r="X844" i="21"/>
  <c r="W844" i="21"/>
  <c r="V844" i="21"/>
  <c r="X843" i="21"/>
  <c r="W843" i="21"/>
  <c r="V843" i="21"/>
  <c r="X842" i="21"/>
  <c r="W842" i="21"/>
  <c r="V842" i="21"/>
  <c r="X841" i="21"/>
  <c r="V841" i="21"/>
  <c r="X840" i="21"/>
  <c r="V840" i="21"/>
  <c r="X839" i="21"/>
  <c r="V839" i="21"/>
  <c r="X838" i="21"/>
  <c r="W838" i="21"/>
  <c r="V838" i="21"/>
  <c r="X837" i="21"/>
  <c r="V837" i="21"/>
  <c r="X836" i="21"/>
  <c r="V836" i="21"/>
  <c r="X835" i="21"/>
  <c r="W835" i="21"/>
  <c r="V835" i="21"/>
  <c r="X834" i="21"/>
  <c r="W834" i="21"/>
  <c r="V834" i="21"/>
  <c r="X833" i="21"/>
  <c r="V833" i="21"/>
  <c r="X832" i="21"/>
  <c r="V832" i="21"/>
  <c r="X831" i="21"/>
  <c r="V831" i="21"/>
  <c r="X830" i="21"/>
  <c r="W830" i="21"/>
  <c r="V830" i="21"/>
  <c r="X829" i="21"/>
  <c r="V829" i="21"/>
  <c r="X828" i="21"/>
  <c r="V828" i="21"/>
  <c r="X827" i="21"/>
  <c r="W827" i="21"/>
  <c r="V827" i="21"/>
  <c r="X826" i="21"/>
  <c r="W826" i="21"/>
  <c r="V826" i="21"/>
  <c r="X825" i="21"/>
  <c r="W825" i="21"/>
  <c r="V825" i="21"/>
  <c r="X824" i="21"/>
  <c r="V824" i="21"/>
  <c r="X823" i="21"/>
  <c r="V823" i="21"/>
  <c r="X822" i="21"/>
  <c r="W822" i="21"/>
  <c r="V822" i="21"/>
  <c r="X821" i="21"/>
  <c r="V821" i="21"/>
  <c r="X820" i="21"/>
  <c r="V820" i="21"/>
  <c r="X819" i="21"/>
  <c r="W819" i="21"/>
  <c r="V819" i="21"/>
  <c r="X818" i="21"/>
  <c r="W818" i="21"/>
  <c r="V818" i="21"/>
  <c r="X817" i="21"/>
  <c r="V817" i="21"/>
  <c r="X816" i="21"/>
  <c r="V816" i="21"/>
  <c r="X815" i="21"/>
  <c r="V815" i="21"/>
  <c r="X814" i="21"/>
  <c r="W814" i="21"/>
  <c r="V814" i="21"/>
  <c r="X813" i="21"/>
  <c r="V813" i="21"/>
  <c r="X812" i="21"/>
  <c r="V812" i="21"/>
  <c r="X811" i="21"/>
  <c r="W811" i="21"/>
  <c r="V811" i="21"/>
  <c r="X810" i="21"/>
  <c r="V810" i="21"/>
  <c r="X809" i="21"/>
  <c r="V809" i="21"/>
  <c r="X808" i="21"/>
  <c r="W808" i="21"/>
  <c r="V808" i="21"/>
  <c r="X807" i="21"/>
  <c r="V807" i="21"/>
  <c r="X806" i="21"/>
  <c r="W806" i="21"/>
  <c r="V806" i="21"/>
  <c r="X805" i="21"/>
  <c r="V805" i="21"/>
  <c r="X804" i="21"/>
  <c r="V804" i="21"/>
  <c r="X803" i="21"/>
  <c r="W803" i="21"/>
  <c r="V803" i="21"/>
  <c r="X802" i="21"/>
  <c r="W802" i="21"/>
  <c r="V802" i="21"/>
  <c r="X801" i="21"/>
  <c r="W801" i="21"/>
  <c r="V801" i="21"/>
  <c r="X800" i="21"/>
  <c r="W800" i="21"/>
  <c r="V800" i="21"/>
  <c r="X799" i="21"/>
  <c r="V799" i="21"/>
  <c r="X798" i="21"/>
  <c r="W798" i="21"/>
  <c r="V798" i="21"/>
  <c r="X797" i="21"/>
  <c r="V797" i="21"/>
  <c r="X796" i="21"/>
  <c r="V796" i="21"/>
  <c r="X795" i="21"/>
  <c r="W795" i="21"/>
  <c r="V795" i="21"/>
  <c r="X794" i="21"/>
  <c r="W794" i="21"/>
  <c r="V794" i="21"/>
  <c r="X793" i="21"/>
  <c r="V793" i="21"/>
  <c r="X792" i="21"/>
  <c r="V792" i="21"/>
  <c r="X791" i="21"/>
  <c r="V791" i="21"/>
  <c r="X790" i="21"/>
  <c r="W790" i="21"/>
  <c r="V790" i="21"/>
  <c r="X789" i="21"/>
  <c r="V789" i="21"/>
  <c r="X788" i="21"/>
  <c r="V788" i="21"/>
  <c r="X787" i="21"/>
  <c r="W787" i="21"/>
  <c r="V787" i="21"/>
  <c r="X786" i="21"/>
  <c r="W786" i="21"/>
  <c r="V786" i="21"/>
  <c r="X785" i="21"/>
  <c r="W785" i="21"/>
  <c r="V785" i="21"/>
  <c r="X784" i="21"/>
  <c r="V784" i="21"/>
  <c r="X783" i="21"/>
  <c r="V783" i="21"/>
  <c r="X782" i="21"/>
  <c r="W782" i="21"/>
  <c r="V782" i="21"/>
  <c r="X781" i="21"/>
  <c r="V781" i="21"/>
  <c r="X780" i="21"/>
  <c r="V780" i="21"/>
  <c r="X779" i="21"/>
  <c r="W779" i="21"/>
  <c r="V779" i="21"/>
  <c r="X778" i="21"/>
  <c r="W778" i="21"/>
  <c r="V778" i="21"/>
  <c r="X777" i="21"/>
  <c r="V777" i="21"/>
  <c r="X776" i="21"/>
  <c r="V776" i="21"/>
  <c r="X775" i="21"/>
  <c r="V775" i="21"/>
  <c r="X774" i="21"/>
  <c r="W774" i="21"/>
  <c r="V774" i="21"/>
  <c r="X773" i="21"/>
  <c r="V773" i="21"/>
  <c r="X772" i="21"/>
  <c r="W772" i="21"/>
  <c r="V772" i="21"/>
  <c r="X771" i="21"/>
  <c r="W771" i="21"/>
  <c r="V771" i="21"/>
  <c r="X770" i="21"/>
  <c r="W770" i="21"/>
  <c r="V770" i="21"/>
  <c r="X769" i="21"/>
  <c r="W769" i="21"/>
  <c r="V769" i="21"/>
  <c r="X768" i="21"/>
  <c r="V768" i="21"/>
  <c r="X767" i="21"/>
  <c r="V767" i="21"/>
  <c r="X766" i="21"/>
  <c r="W766" i="21"/>
  <c r="V766" i="21"/>
  <c r="X765" i="21"/>
  <c r="V765" i="21"/>
  <c r="X764" i="21"/>
  <c r="V764" i="21"/>
  <c r="X763" i="21"/>
  <c r="W763" i="21"/>
  <c r="V763" i="21"/>
  <c r="X762" i="21"/>
  <c r="W762" i="21"/>
  <c r="V762" i="21"/>
  <c r="X761" i="21"/>
  <c r="V761" i="21"/>
  <c r="X760" i="21"/>
  <c r="V760" i="21"/>
  <c r="X759" i="21"/>
  <c r="V759" i="21"/>
  <c r="X758" i="21"/>
  <c r="W758" i="21"/>
  <c r="V758" i="21"/>
  <c r="X757" i="21"/>
  <c r="V757" i="21"/>
  <c r="X756" i="21"/>
  <c r="V756" i="21"/>
  <c r="X755" i="21"/>
  <c r="W755" i="21"/>
  <c r="V755" i="21"/>
  <c r="X754" i="21"/>
  <c r="W754" i="21"/>
  <c r="V754" i="21"/>
  <c r="X753" i="21"/>
  <c r="W753" i="21"/>
  <c r="V753" i="21"/>
  <c r="X752" i="21"/>
  <c r="V752" i="21"/>
  <c r="X751" i="21"/>
  <c r="V751" i="21"/>
  <c r="X750" i="21"/>
  <c r="W750" i="21"/>
  <c r="V750" i="21"/>
  <c r="X749" i="21"/>
  <c r="V749" i="21"/>
  <c r="X748" i="21"/>
  <c r="V748" i="21"/>
  <c r="X747" i="21"/>
  <c r="W747" i="21"/>
  <c r="V747" i="21"/>
  <c r="X746" i="21"/>
  <c r="W746" i="21"/>
  <c r="V746" i="21"/>
  <c r="X745" i="21"/>
  <c r="V745" i="21"/>
  <c r="X744" i="21"/>
  <c r="W744" i="21"/>
  <c r="V744" i="21"/>
  <c r="X743" i="21"/>
  <c r="V743" i="21"/>
  <c r="X742" i="21"/>
  <c r="W742" i="21"/>
  <c r="V742" i="21"/>
  <c r="X741" i="21"/>
  <c r="V741" i="21"/>
  <c r="X740" i="21"/>
  <c r="V740" i="21"/>
  <c r="X739" i="21"/>
  <c r="W739" i="21"/>
  <c r="V739" i="21"/>
  <c r="X738" i="21"/>
  <c r="W738" i="21"/>
  <c r="V738" i="21"/>
  <c r="X737" i="21"/>
  <c r="W737" i="21"/>
  <c r="V737" i="21"/>
  <c r="X736" i="21"/>
  <c r="W736" i="21"/>
  <c r="V736" i="21"/>
  <c r="X735" i="21"/>
  <c r="V735" i="21"/>
  <c r="X734" i="21"/>
  <c r="W734" i="21"/>
  <c r="V734" i="21"/>
  <c r="X733" i="21"/>
  <c r="V733" i="21"/>
  <c r="X732" i="21"/>
  <c r="V732" i="21"/>
  <c r="X731" i="21"/>
  <c r="W731" i="21"/>
  <c r="V731" i="21"/>
  <c r="X730" i="21"/>
  <c r="W730" i="21"/>
  <c r="V730" i="21"/>
  <c r="X729" i="21"/>
  <c r="W729" i="21"/>
  <c r="V729" i="21"/>
  <c r="X728" i="21"/>
  <c r="V728" i="21"/>
  <c r="X727" i="21"/>
  <c r="V727" i="21"/>
  <c r="X726" i="21"/>
  <c r="W726" i="21"/>
  <c r="V726" i="21"/>
  <c r="X725" i="21"/>
  <c r="V725" i="21"/>
  <c r="X724" i="21"/>
  <c r="V724" i="21"/>
  <c r="X723" i="21"/>
  <c r="W723" i="21"/>
  <c r="V723" i="21"/>
  <c r="X722" i="21"/>
  <c r="W722" i="21"/>
  <c r="V722" i="21"/>
  <c r="X721" i="21"/>
  <c r="V721" i="21"/>
  <c r="X720" i="21"/>
  <c r="V720" i="21"/>
  <c r="X719" i="21"/>
  <c r="V719" i="21"/>
  <c r="X718" i="21"/>
  <c r="W718" i="21"/>
  <c r="V718" i="21"/>
  <c r="X717" i="21"/>
  <c r="V717" i="21"/>
  <c r="X716" i="21"/>
  <c r="V716" i="21"/>
  <c r="X715" i="21"/>
  <c r="W715" i="21"/>
  <c r="V715" i="21"/>
  <c r="X714" i="21"/>
  <c r="W714" i="21"/>
  <c r="V714" i="21"/>
  <c r="X713" i="21"/>
  <c r="W713" i="21"/>
  <c r="V713" i="21"/>
  <c r="X712" i="21"/>
  <c r="V712" i="21"/>
  <c r="X711" i="21"/>
  <c r="V711" i="21"/>
  <c r="X710" i="21"/>
  <c r="W710" i="21"/>
  <c r="V710" i="21"/>
  <c r="X709" i="21"/>
  <c r="V709" i="21"/>
  <c r="X708" i="21"/>
  <c r="V708" i="21"/>
  <c r="X707" i="21"/>
  <c r="W707" i="21"/>
  <c r="V707" i="21"/>
  <c r="X706" i="21"/>
  <c r="W706" i="21"/>
  <c r="V706" i="21"/>
  <c r="X705" i="21"/>
  <c r="V705" i="21"/>
  <c r="X704" i="21"/>
  <c r="V704" i="21"/>
  <c r="X703" i="21"/>
  <c r="V703" i="21"/>
  <c r="X702" i="21"/>
  <c r="W702" i="21"/>
  <c r="V702" i="21"/>
  <c r="X701" i="21"/>
  <c r="V701" i="21"/>
  <c r="X700" i="21"/>
  <c r="W700" i="21"/>
  <c r="V700" i="21"/>
  <c r="X699" i="21"/>
  <c r="W699" i="21"/>
  <c r="V699" i="21"/>
  <c r="X698" i="21"/>
  <c r="W698" i="21"/>
  <c r="V698" i="21"/>
  <c r="X697" i="21"/>
  <c r="W697" i="21"/>
  <c r="V697" i="21"/>
  <c r="X696" i="21"/>
  <c r="V696" i="21"/>
  <c r="X695" i="21"/>
  <c r="V695" i="21"/>
  <c r="X694" i="21"/>
  <c r="W694" i="21"/>
  <c r="V694" i="21"/>
  <c r="X693" i="21"/>
  <c r="V693" i="21"/>
  <c r="X692" i="21"/>
  <c r="V692" i="21"/>
  <c r="X691" i="21"/>
  <c r="W691" i="21"/>
  <c r="V691" i="21"/>
  <c r="X690" i="21"/>
  <c r="W690" i="21"/>
  <c r="V690" i="21"/>
  <c r="X689" i="21"/>
  <c r="V689" i="21"/>
  <c r="X688" i="21"/>
  <c r="V688" i="21"/>
  <c r="X687" i="21"/>
  <c r="V687" i="21"/>
  <c r="X686" i="21"/>
  <c r="W686" i="21"/>
  <c r="V686" i="21"/>
  <c r="X685" i="21"/>
  <c r="V685" i="21"/>
  <c r="X684" i="21"/>
  <c r="V684" i="21"/>
  <c r="X683" i="21"/>
  <c r="W683" i="21"/>
  <c r="V683" i="21"/>
  <c r="X682" i="21"/>
  <c r="W682" i="21"/>
  <c r="V682" i="21"/>
  <c r="X681" i="21"/>
  <c r="W681" i="21"/>
  <c r="V681" i="21"/>
  <c r="X680" i="21"/>
  <c r="W680" i="21"/>
  <c r="V680" i="21"/>
  <c r="X679" i="21"/>
  <c r="V679" i="21"/>
  <c r="X678" i="21"/>
  <c r="W678" i="21"/>
  <c r="V678" i="21"/>
  <c r="X677" i="21"/>
  <c r="V677" i="21"/>
  <c r="X676" i="21"/>
  <c r="V676" i="21"/>
  <c r="X675" i="21"/>
  <c r="W675" i="21"/>
  <c r="V675" i="21"/>
  <c r="X674" i="21"/>
  <c r="W674" i="21"/>
  <c r="V674" i="21"/>
  <c r="X673" i="21"/>
  <c r="V673" i="21"/>
  <c r="X672" i="21"/>
  <c r="W672" i="21"/>
  <c r="V672" i="21"/>
  <c r="X671" i="21"/>
  <c r="V671" i="21"/>
  <c r="X670" i="21"/>
  <c r="W670" i="21"/>
  <c r="V670" i="21"/>
  <c r="X669" i="21"/>
  <c r="W669" i="21"/>
  <c r="V669" i="21"/>
  <c r="X668" i="21"/>
  <c r="V668" i="21"/>
  <c r="X667" i="21"/>
  <c r="W667" i="21"/>
  <c r="V667" i="21"/>
  <c r="X666" i="21"/>
  <c r="W666" i="21"/>
  <c r="V666" i="21"/>
  <c r="X665" i="21"/>
  <c r="V665" i="21"/>
  <c r="X664" i="21"/>
  <c r="V664" i="21"/>
  <c r="X663" i="21"/>
  <c r="V663" i="21"/>
  <c r="X662" i="21"/>
  <c r="W662" i="21"/>
  <c r="V662" i="21"/>
  <c r="X661" i="21"/>
  <c r="V661" i="21"/>
  <c r="X660" i="21"/>
  <c r="V660" i="21"/>
  <c r="X659" i="21"/>
  <c r="W659" i="21"/>
  <c r="V659" i="21"/>
  <c r="X658" i="21"/>
  <c r="W658" i="21"/>
  <c r="V658" i="21"/>
  <c r="X657" i="21"/>
  <c r="W657" i="21"/>
  <c r="V657" i="21"/>
  <c r="X656" i="21"/>
  <c r="V656" i="21"/>
  <c r="X655" i="21"/>
  <c r="V655" i="21"/>
  <c r="X654" i="21"/>
  <c r="W654" i="21"/>
  <c r="V654" i="21"/>
  <c r="X653" i="21"/>
  <c r="V653" i="21"/>
  <c r="X652" i="21"/>
  <c r="V652" i="21"/>
  <c r="X651" i="21"/>
  <c r="W651" i="21"/>
  <c r="V651" i="21"/>
  <c r="X650" i="21"/>
  <c r="W650" i="21"/>
  <c r="V650" i="21"/>
  <c r="X649" i="21"/>
  <c r="V649" i="21"/>
  <c r="X648" i="21"/>
  <c r="V648" i="21"/>
  <c r="X647" i="21"/>
  <c r="V647" i="21"/>
  <c r="X646" i="21"/>
  <c r="W646" i="21"/>
  <c r="V646" i="21"/>
  <c r="X645" i="21"/>
  <c r="V645" i="21"/>
  <c r="X644" i="21"/>
  <c r="V644" i="21"/>
  <c r="X643" i="21"/>
  <c r="W643" i="21"/>
  <c r="V643" i="21"/>
  <c r="X642" i="21"/>
  <c r="W642" i="21"/>
  <c r="V642" i="21"/>
  <c r="X641" i="21"/>
  <c r="W641" i="21"/>
  <c r="V641" i="21"/>
  <c r="X640" i="21"/>
  <c r="V640" i="21"/>
  <c r="X639" i="21"/>
  <c r="V639" i="21"/>
  <c r="X638" i="21"/>
  <c r="W638" i="21"/>
  <c r="V638" i="21"/>
  <c r="X637" i="21"/>
  <c r="V637" i="21"/>
  <c r="X636" i="21"/>
  <c r="V636" i="21"/>
  <c r="X635" i="21"/>
  <c r="W635" i="21"/>
  <c r="V635" i="21"/>
  <c r="X634" i="21"/>
  <c r="W634" i="21"/>
  <c r="V634" i="21"/>
  <c r="X633" i="21"/>
  <c r="V633" i="21"/>
  <c r="X632" i="21"/>
  <c r="V632" i="21"/>
  <c r="X631" i="21"/>
  <c r="V631" i="21"/>
  <c r="X630" i="21"/>
  <c r="W630" i="21"/>
  <c r="V630" i="21"/>
  <c r="X629" i="21"/>
  <c r="V629" i="21"/>
  <c r="X628" i="21"/>
  <c r="V628" i="21"/>
  <c r="X627" i="21"/>
  <c r="W627" i="21"/>
  <c r="V627" i="21"/>
  <c r="X626" i="21"/>
  <c r="W626" i="21"/>
  <c r="V626" i="21"/>
  <c r="X625" i="21"/>
  <c r="W625" i="21"/>
  <c r="V625" i="21"/>
  <c r="X624" i="21"/>
  <c r="V624" i="21"/>
  <c r="X623" i="21"/>
  <c r="V623" i="21"/>
  <c r="X622" i="21"/>
  <c r="W622" i="21"/>
  <c r="V622" i="21"/>
  <c r="X621" i="21"/>
  <c r="V621" i="21"/>
  <c r="X620" i="21"/>
  <c r="V620" i="21"/>
  <c r="X619" i="21"/>
  <c r="W619" i="21"/>
  <c r="V619" i="21"/>
  <c r="X618" i="21"/>
  <c r="W618" i="21"/>
  <c r="V618" i="21"/>
  <c r="X617" i="21"/>
  <c r="V617" i="21"/>
  <c r="X616" i="21"/>
  <c r="W616" i="21"/>
  <c r="V616" i="21"/>
  <c r="X615" i="21"/>
  <c r="V615" i="21"/>
  <c r="X614" i="21"/>
  <c r="W614" i="21"/>
  <c r="V614" i="21"/>
  <c r="X613" i="21"/>
  <c r="W613" i="21"/>
  <c r="V613" i="21"/>
  <c r="X612" i="21"/>
  <c r="V612" i="21"/>
  <c r="X611" i="21"/>
  <c r="W611" i="21"/>
  <c r="V611" i="21"/>
  <c r="X610" i="21"/>
  <c r="W610" i="21"/>
  <c r="V610" i="21"/>
  <c r="X609" i="21"/>
  <c r="V609" i="21"/>
  <c r="X608" i="21"/>
  <c r="W608" i="21"/>
  <c r="V608" i="21"/>
  <c r="X607" i="21"/>
  <c r="V607" i="21"/>
  <c r="X606" i="21"/>
  <c r="W606" i="21"/>
  <c r="V606" i="21"/>
  <c r="X605" i="21"/>
  <c r="V605" i="21"/>
  <c r="X604" i="21"/>
  <c r="V604" i="21"/>
  <c r="X603" i="21"/>
  <c r="W603" i="21"/>
  <c r="V603" i="21"/>
  <c r="X602" i="21"/>
  <c r="W602" i="21"/>
  <c r="V602" i="21"/>
  <c r="X601" i="21"/>
  <c r="W601" i="21"/>
  <c r="V601" i="21"/>
  <c r="X600" i="21"/>
  <c r="V600" i="21"/>
  <c r="X599" i="21"/>
  <c r="V599" i="21"/>
  <c r="X598" i="21"/>
  <c r="W598" i="21"/>
  <c r="V598" i="21"/>
  <c r="X597" i="21"/>
  <c r="V597" i="21"/>
  <c r="X596" i="21"/>
  <c r="V596" i="21"/>
  <c r="X595" i="21"/>
  <c r="W595" i="21"/>
  <c r="V595" i="21"/>
  <c r="X594" i="21"/>
  <c r="W594" i="21"/>
  <c r="V594" i="21"/>
  <c r="X593" i="21"/>
  <c r="V593" i="21"/>
  <c r="X592" i="21"/>
  <c r="V592" i="21"/>
  <c r="X591" i="21"/>
  <c r="V591" i="21"/>
  <c r="X590" i="21"/>
  <c r="W590" i="21"/>
  <c r="V590" i="21"/>
  <c r="X589" i="21"/>
  <c r="V589" i="21"/>
  <c r="X588" i="21"/>
  <c r="V588" i="21"/>
  <c r="X587" i="21"/>
  <c r="W587" i="21"/>
  <c r="V587" i="21"/>
  <c r="X586" i="21"/>
  <c r="W586" i="21"/>
  <c r="V586" i="21"/>
  <c r="X585" i="21"/>
  <c r="W585" i="21"/>
  <c r="V585" i="21"/>
  <c r="X584" i="21"/>
  <c r="V584" i="21"/>
  <c r="X583" i="21"/>
  <c r="V583" i="21"/>
  <c r="X582" i="21"/>
  <c r="W582" i="21"/>
  <c r="V582" i="21"/>
  <c r="X581" i="21"/>
  <c r="V581" i="21"/>
  <c r="X580" i="21"/>
  <c r="V580" i="21"/>
  <c r="X579" i="21"/>
  <c r="W579" i="21"/>
  <c r="V579" i="21"/>
  <c r="X578" i="21"/>
  <c r="W578" i="21"/>
  <c r="V578" i="21"/>
  <c r="X577" i="21"/>
  <c r="V577" i="21"/>
  <c r="X576" i="21"/>
  <c r="V576" i="21"/>
  <c r="X575" i="21"/>
  <c r="V575" i="21"/>
  <c r="X574" i="21"/>
  <c r="W574" i="21"/>
  <c r="V574" i="21"/>
  <c r="X573" i="21"/>
  <c r="V573" i="21"/>
  <c r="X572" i="21"/>
  <c r="V572" i="21"/>
  <c r="X571" i="21"/>
  <c r="W571" i="21"/>
  <c r="V571" i="21"/>
  <c r="X570" i="21"/>
  <c r="W570" i="21"/>
  <c r="V570" i="21"/>
  <c r="X569" i="21"/>
  <c r="W569" i="21"/>
  <c r="V569" i="21"/>
  <c r="X568" i="21"/>
  <c r="V568" i="21"/>
  <c r="X567" i="21"/>
  <c r="V567" i="21"/>
  <c r="X566" i="21"/>
  <c r="W566" i="21"/>
  <c r="V566" i="21"/>
  <c r="X565" i="21"/>
  <c r="V565" i="21"/>
  <c r="X564" i="21"/>
  <c r="V564" i="21"/>
  <c r="X563" i="21"/>
  <c r="W563" i="21"/>
  <c r="V563" i="21"/>
  <c r="X562" i="21"/>
  <c r="W562" i="21"/>
  <c r="V562" i="21"/>
  <c r="X561" i="21"/>
  <c r="V561" i="21"/>
  <c r="X560" i="21"/>
  <c r="V560" i="21"/>
  <c r="X559" i="21"/>
  <c r="V559" i="21"/>
  <c r="X558" i="21"/>
  <c r="W558" i="21"/>
  <c r="V558" i="21"/>
  <c r="X557" i="21"/>
  <c r="W557" i="21"/>
  <c r="V557" i="21"/>
  <c r="X556" i="21"/>
  <c r="V556" i="21"/>
  <c r="X555" i="21"/>
  <c r="W555" i="21"/>
  <c r="V555" i="21"/>
  <c r="X554" i="21"/>
  <c r="W554" i="21"/>
  <c r="V554" i="21"/>
  <c r="X553" i="21"/>
  <c r="W553" i="21"/>
  <c r="V553" i="21"/>
  <c r="X552" i="21"/>
  <c r="W552" i="21"/>
  <c r="V552" i="21"/>
  <c r="X551" i="21"/>
  <c r="V551" i="21"/>
  <c r="X550" i="21"/>
  <c r="W550" i="21"/>
  <c r="V550" i="21"/>
  <c r="X549" i="21"/>
  <c r="V549" i="21"/>
  <c r="X548" i="21"/>
  <c r="V548" i="21"/>
  <c r="X547" i="21"/>
  <c r="W547" i="21"/>
  <c r="V547" i="21"/>
  <c r="X546" i="21"/>
  <c r="W546" i="21"/>
  <c r="V546" i="21"/>
  <c r="X545" i="21"/>
  <c r="W545" i="21"/>
  <c r="V545" i="21"/>
  <c r="X544" i="21"/>
  <c r="W544" i="21"/>
  <c r="V544" i="21"/>
  <c r="X543" i="21"/>
  <c r="V543" i="21"/>
  <c r="X542" i="21"/>
  <c r="W542" i="21"/>
  <c r="V542" i="21"/>
  <c r="X541" i="21"/>
  <c r="V541" i="21"/>
  <c r="X540" i="21"/>
  <c r="V540" i="21"/>
  <c r="X539" i="21"/>
  <c r="W539" i="21"/>
  <c r="V539" i="21"/>
  <c r="X538" i="21"/>
  <c r="W538" i="21"/>
  <c r="V538" i="21"/>
  <c r="X537" i="21"/>
  <c r="V537" i="21"/>
  <c r="X536" i="21"/>
  <c r="V536" i="21"/>
  <c r="X535" i="21"/>
  <c r="V535" i="21"/>
  <c r="X534" i="21"/>
  <c r="W534" i="21"/>
  <c r="V534" i="21"/>
  <c r="X533" i="21"/>
  <c r="W533" i="21"/>
  <c r="V533" i="21"/>
  <c r="X532" i="21"/>
  <c r="V532" i="21"/>
  <c r="X531" i="21"/>
  <c r="W531" i="21"/>
  <c r="V531" i="21"/>
  <c r="X530" i="21"/>
  <c r="W530" i="21"/>
  <c r="V530" i="21"/>
  <c r="X529" i="21"/>
  <c r="W529" i="21"/>
  <c r="V529" i="21"/>
  <c r="X528" i="21"/>
  <c r="V528" i="21"/>
  <c r="X527" i="21"/>
  <c r="V527" i="21"/>
  <c r="X526" i="21"/>
  <c r="W526" i="21"/>
  <c r="V526" i="21"/>
  <c r="X525" i="21"/>
  <c r="V525" i="21"/>
  <c r="X524" i="21"/>
  <c r="V524" i="21"/>
  <c r="X523" i="21"/>
  <c r="W523" i="21"/>
  <c r="V523" i="21"/>
  <c r="X522" i="21"/>
  <c r="W522" i="21"/>
  <c r="V522" i="21"/>
  <c r="X521" i="21"/>
  <c r="W521" i="21"/>
  <c r="V521" i="21"/>
  <c r="X520" i="21"/>
  <c r="V520" i="21"/>
  <c r="X519" i="21"/>
  <c r="V519" i="21"/>
  <c r="X518" i="21"/>
  <c r="W518" i="21"/>
  <c r="V518" i="21"/>
  <c r="X517" i="21"/>
  <c r="V517" i="21"/>
  <c r="X516" i="21"/>
  <c r="V516" i="21"/>
  <c r="X515" i="21"/>
  <c r="W515" i="21"/>
  <c r="V515" i="21"/>
  <c r="X514" i="21"/>
  <c r="W514" i="21"/>
  <c r="V514" i="21"/>
  <c r="X513" i="21"/>
  <c r="W513" i="21"/>
  <c r="V513" i="21"/>
  <c r="X512" i="21"/>
  <c r="V512" i="21"/>
  <c r="X511" i="21"/>
  <c r="V511" i="21"/>
  <c r="X510" i="21"/>
  <c r="W510" i="21"/>
  <c r="V510" i="21"/>
  <c r="X509" i="21"/>
  <c r="V509" i="21"/>
  <c r="X508" i="21"/>
  <c r="V508" i="21"/>
  <c r="X507" i="21"/>
  <c r="W507" i="21"/>
  <c r="V507" i="21"/>
  <c r="X506" i="21"/>
  <c r="W506" i="21"/>
  <c r="V506" i="21"/>
  <c r="X505" i="21"/>
  <c r="W505" i="21"/>
  <c r="V505" i="21"/>
  <c r="X504" i="21"/>
  <c r="V504" i="21"/>
  <c r="X503" i="21"/>
  <c r="V503" i="21"/>
  <c r="X502" i="21"/>
  <c r="W502" i="21"/>
  <c r="V502" i="21"/>
  <c r="X501" i="21"/>
  <c r="V501" i="21"/>
  <c r="X500" i="21"/>
  <c r="V500" i="21"/>
  <c r="X499" i="21"/>
  <c r="W499" i="21"/>
  <c r="V499" i="21"/>
  <c r="X498" i="21"/>
  <c r="W498" i="21"/>
  <c r="V498" i="21"/>
  <c r="X497" i="21"/>
  <c r="W497" i="21"/>
  <c r="V497" i="21"/>
  <c r="X496" i="21"/>
  <c r="V496" i="21"/>
  <c r="X495" i="21"/>
  <c r="V495" i="21"/>
  <c r="X494" i="21"/>
  <c r="W494" i="21"/>
  <c r="V494" i="21"/>
  <c r="X493" i="21"/>
  <c r="V493" i="21"/>
  <c r="X492" i="21"/>
  <c r="V492" i="21"/>
  <c r="X491" i="21"/>
  <c r="W491" i="21"/>
  <c r="V491" i="21"/>
  <c r="X490" i="21"/>
  <c r="W490" i="21"/>
  <c r="V490" i="21"/>
  <c r="X489" i="21"/>
  <c r="W489" i="21"/>
  <c r="V489" i="21"/>
  <c r="X488" i="21"/>
  <c r="W488" i="21"/>
  <c r="V488" i="21"/>
  <c r="X487" i="21"/>
  <c r="V487" i="21"/>
  <c r="X486" i="21"/>
  <c r="W486" i="21"/>
  <c r="V486" i="21"/>
  <c r="X485" i="21"/>
  <c r="V485" i="21"/>
  <c r="X484" i="21"/>
  <c r="V484" i="21"/>
  <c r="X483" i="21"/>
  <c r="W483" i="21"/>
  <c r="V483" i="21"/>
  <c r="X482" i="21"/>
  <c r="W482" i="21"/>
  <c r="V482" i="21"/>
  <c r="X481" i="21"/>
  <c r="W481" i="21"/>
  <c r="V481" i="21"/>
  <c r="X480" i="21"/>
  <c r="W480" i="21"/>
  <c r="V480" i="21"/>
  <c r="X479" i="21"/>
  <c r="V479" i="21"/>
  <c r="X478" i="21"/>
  <c r="W478" i="21"/>
  <c r="V478" i="21"/>
  <c r="X477" i="21"/>
  <c r="V477" i="21"/>
  <c r="X476" i="21"/>
  <c r="W476" i="21"/>
  <c r="V476" i="21"/>
  <c r="X475" i="21"/>
  <c r="W475" i="21"/>
  <c r="V475" i="21"/>
  <c r="X474" i="21"/>
  <c r="W474" i="21"/>
  <c r="V474" i="21"/>
  <c r="X473" i="21"/>
  <c r="W473" i="21"/>
  <c r="V473" i="21"/>
  <c r="X472" i="21"/>
  <c r="V472" i="21"/>
  <c r="X471" i="21"/>
  <c r="V471" i="21"/>
  <c r="X470" i="21"/>
  <c r="W470" i="21"/>
  <c r="V470" i="21"/>
  <c r="X469" i="21"/>
  <c r="V469" i="21"/>
  <c r="X468" i="21"/>
  <c r="V468" i="21"/>
  <c r="X467" i="21"/>
  <c r="W467" i="21"/>
  <c r="V467" i="21"/>
  <c r="X466" i="21"/>
  <c r="W466" i="21"/>
  <c r="V466" i="21"/>
  <c r="X465" i="21"/>
  <c r="W465" i="21"/>
  <c r="V465" i="21"/>
  <c r="X464" i="21"/>
  <c r="V464" i="21"/>
  <c r="X463" i="21"/>
  <c r="V463" i="21"/>
  <c r="X462" i="21"/>
  <c r="W462" i="21"/>
  <c r="V462" i="21"/>
  <c r="X461" i="21"/>
  <c r="W461" i="21"/>
  <c r="V461" i="21"/>
  <c r="X460" i="21"/>
  <c r="V460" i="21"/>
  <c r="X459" i="21"/>
  <c r="W459" i="21"/>
  <c r="V459" i="21"/>
  <c r="X458" i="21"/>
  <c r="W458" i="21"/>
  <c r="V458" i="21"/>
  <c r="X457" i="21"/>
  <c r="W457" i="21"/>
  <c r="V457" i="21"/>
  <c r="X456" i="21"/>
  <c r="V456" i="21"/>
  <c r="X455" i="21"/>
  <c r="V455" i="21"/>
  <c r="X454" i="21"/>
  <c r="W454" i="21"/>
  <c r="V454" i="21"/>
  <c r="X453" i="21"/>
  <c r="V453" i="21"/>
  <c r="X452" i="21"/>
  <c r="V452" i="21"/>
  <c r="X451" i="21"/>
  <c r="W451" i="21"/>
  <c r="V451" i="21"/>
  <c r="X450" i="21"/>
  <c r="W450" i="21"/>
  <c r="V450" i="21"/>
  <c r="X449" i="21"/>
  <c r="W449" i="21"/>
  <c r="V449" i="21"/>
  <c r="X448" i="21"/>
  <c r="V448" i="21"/>
  <c r="X447" i="21"/>
  <c r="V447" i="21"/>
  <c r="X446" i="21"/>
  <c r="W446" i="21"/>
  <c r="V446" i="21"/>
  <c r="X445" i="21"/>
  <c r="V445" i="21"/>
  <c r="X444" i="21"/>
  <c r="V444" i="21"/>
  <c r="X443" i="21"/>
  <c r="W443" i="21"/>
  <c r="V443" i="21"/>
  <c r="X442" i="21"/>
  <c r="W442" i="21"/>
  <c r="V442" i="21"/>
  <c r="X441" i="21"/>
  <c r="W441" i="21"/>
  <c r="V441" i="21"/>
  <c r="X440" i="21"/>
  <c r="V440" i="21"/>
  <c r="X439" i="21"/>
  <c r="V439" i="21"/>
  <c r="X438" i="21"/>
  <c r="W438" i="21"/>
  <c r="V438" i="21"/>
  <c r="X437" i="21"/>
  <c r="V437" i="21"/>
  <c r="X436" i="21"/>
  <c r="V436" i="21"/>
  <c r="X435" i="21"/>
  <c r="W435" i="21"/>
  <c r="V435" i="21"/>
  <c r="X434" i="21"/>
  <c r="W434" i="21"/>
  <c r="V434" i="21"/>
  <c r="X433" i="21"/>
  <c r="W433" i="21"/>
  <c r="V433" i="21"/>
  <c r="X432" i="21"/>
  <c r="V432" i="21"/>
  <c r="X431" i="21"/>
  <c r="V431" i="21"/>
  <c r="X430" i="21"/>
  <c r="W430" i="21"/>
  <c r="V430" i="21"/>
  <c r="X429" i="21"/>
  <c r="V429" i="21"/>
  <c r="X428" i="21"/>
  <c r="V428" i="21"/>
  <c r="X427" i="21"/>
  <c r="W427" i="21"/>
  <c r="V427" i="21"/>
  <c r="X426" i="21"/>
  <c r="W426" i="21"/>
  <c r="V426" i="21"/>
  <c r="X425" i="21"/>
  <c r="W425" i="21"/>
  <c r="V425" i="21"/>
  <c r="X424" i="21"/>
  <c r="W424" i="21"/>
  <c r="V424" i="21"/>
  <c r="X423" i="21"/>
  <c r="V423" i="21"/>
  <c r="X422" i="21"/>
  <c r="W422" i="21"/>
  <c r="V422" i="21"/>
  <c r="X421" i="21"/>
  <c r="V421" i="21"/>
  <c r="X420" i="21"/>
  <c r="V420" i="21"/>
  <c r="X419" i="21"/>
  <c r="W419" i="21"/>
  <c r="V419" i="21"/>
  <c r="X418" i="21"/>
  <c r="W418" i="21"/>
  <c r="V418" i="21"/>
  <c r="X417" i="21"/>
  <c r="V417" i="21"/>
  <c r="X416" i="21"/>
  <c r="W416" i="21"/>
  <c r="V416" i="21"/>
  <c r="X415" i="21"/>
  <c r="V415" i="21"/>
  <c r="X414" i="21"/>
  <c r="W414" i="21"/>
  <c r="V414" i="21"/>
  <c r="X413" i="21"/>
  <c r="V413" i="21"/>
  <c r="X412" i="21"/>
  <c r="V412" i="21"/>
  <c r="X411" i="21"/>
  <c r="W411" i="21"/>
  <c r="V411" i="21"/>
  <c r="X410" i="21"/>
  <c r="W410" i="21"/>
  <c r="V410" i="21"/>
  <c r="X409" i="21"/>
  <c r="W409" i="21"/>
  <c r="V409" i="21"/>
  <c r="X408" i="21"/>
  <c r="V408" i="21"/>
  <c r="X407" i="21"/>
  <c r="V407" i="21"/>
  <c r="X406" i="21"/>
  <c r="W406" i="21"/>
  <c r="V406" i="21"/>
  <c r="X405" i="21"/>
  <c r="V405" i="21"/>
  <c r="X404" i="21"/>
  <c r="W404" i="21"/>
  <c r="V404" i="21"/>
  <c r="X403" i="21"/>
  <c r="W403" i="21"/>
  <c r="V403" i="21"/>
  <c r="X402" i="21"/>
  <c r="W402" i="21"/>
  <c r="V402" i="21"/>
  <c r="X401" i="21"/>
  <c r="W401" i="21"/>
  <c r="V401" i="21"/>
  <c r="X400" i="21"/>
  <c r="V400" i="21"/>
  <c r="X399" i="21"/>
  <c r="V399" i="21"/>
  <c r="X398" i="21"/>
  <c r="W398" i="21"/>
  <c r="V398" i="21"/>
  <c r="X397" i="21"/>
  <c r="V397" i="21"/>
  <c r="X396" i="21"/>
  <c r="V396" i="21"/>
  <c r="X395" i="21"/>
  <c r="W395" i="21"/>
  <c r="V395" i="21"/>
  <c r="X394" i="21"/>
  <c r="W394" i="21"/>
  <c r="V394" i="21"/>
  <c r="X393" i="21"/>
  <c r="W393" i="21"/>
  <c r="V393" i="21"/>
  <c r="X392" i="21"/>
  <c r="V392" i="21"/>
  <c r="X391" i="21"/>
  <c r="V391" i="21"/>
  <c r="X390" i="21"/>
  <c r="W390" i="21"/>
  <c r="V390" i="21"/>
  <c r="X389" i="21"/>
  <c r="V389" i="21"/>
  <c r="X388" i="21"/>
  <c r="V388" i="21"/>
  <c r="X387" i="21"/>
  <c r="W387" i="21"/>
  <c r="V387" i="21"/>
  <c r="X386" i="21"/>
  <c r="W386" i="21"/>
  <c r="V386" i="21"/>
  <c r="X385" i="21"/>
  <c r="W385" i="21"/>
  <c r="V385" i="21"/>
  <c r="X384" i="21"/>
  <c r="V384" i="21"/>
  <c r="X383" i="21"/>
  <c r="V383" i="21"/>
  <c r="X382" i="21"/>
  <c r="W382" i="21"/>
  <c r="V382" i="21"/>
  <c r="X381" i="21"/>
  <c r="V381" i="21"/>
  <c r="X380" i="21"/>
  <c r="V380" i="21"/>
  <c r="X379" i="21"/>
  <c r="W379" i="21"/>
  <c r="V379" i="21"/>
  <c r="X378" i="21"/>
  <c r="W378" i="21"/>
  <c r="V378" i="21"/>
  <c r="X377" i="21"/>
  <c r="W377" i="21"/>
  <c r="V377" i="21"/>
  <c r="X376" i="21"/>
  <c r="V376" i="21"/>
  <c r="X375" i="21"/>
  <c r="V375" i="21"/>
  <c r="X374" i="21"/>
  <c r="W374" i="21"/>
  <c r="V374" i="21"/>
  <c r="X373" i="21"/>
  <c r="V373" i="21"/>
  <c r="X372" i="21"/>
  <c r="V372" i="21"/>
  <c r="X371" i="21"/>
  <c r="W371" i="21"/>
  <c r="V371" i="21"/>
  <c r="X370" i="21"/>
  <c r="W370" i="21"/>
  <c r="V370" i="21"/>
  <c r="X369" i="21"/>
  <c r="W369" i="21"/>
  <c r="V369" i="21"/>
  <c r="X368" i="21"/>
  <c r="V368" i="21"/>
  <c r="X367" i="21"/>
  <c r="V367" i="21"/>
  <c r="X366" i="21"/>
  <c r="W366" i="21"/>
  <c r="V366" i="21"/>
  <c r="X365" i="21"/>
  <c r="V365" i="21"/>
  <c r="X364" i="21"/>
  <c r="W364" i="21"/>
  <c r="V364" i="21"/>
  <c r="X363" i="21"/>
  <c r="W363" i="21"/>
  <c r="V363" i="21"/>
  <c r="X362" i="21"/>
  <c r="W362" i="21"/>
  <c r="V362" i="21"/>
  <c r="X361" i="21"/>
  <c r="W361" i="21"/>
  <c r="V361" i="21"/>
  <c r="X360" i="21"/>
  <c r="W360" i="21"/>
  <c r="V360" i="21"/>
  <c r="X359" i="21"/>
  <c r="V359" i="21"/>
  <c r="X358" i="21"/>
  <c r="W358" i="21"/>
  <c r="V358" i="21"/>
  <c r="X357" i="21"/>
  <c r="V357" i="21"/>
  <c r="X356" i="21"/>
  <c r="V356" i="21"/>
  <c r="X355" i="21"/>
  <c r="W355" i="21"/>
  <c r="V355" i="21"/>
  <c r="X354" i="21"/>
  <c r="W354" i="21"/>
  <c r="V354" i="21"/>
  <c r="X353" i="21"/>
  <c r="W353" i="21"/>
  <c r="V353" i="21"/>
  <c r="X352" i="21"/>
  <c r="W352" i="21"/>
  <c r="V352" i="21"/>
  <c r="X351" i="21"/>
  <c r="V351" i="21"/>
  <c r="X350" i="21"/>
  <c r="W350" i="21"/>
  <c r="V350" i="21"/>
  <c r="X349" i="21"/>
  <c r="V349" i="21"/>
  <c r="X348" i="21"/>
  <c r="V348" i="21"/>
  <c r="X347" i="21"/>
  <c r="W347" i="21"/>
  <c r="V347" i="21"/>
  <c r="X346" i="21"/>
  <c r="W346" i="21"/>
  <c r="V346" i="21"/>
  <c r="X345" i="21"/>
  <c r="W345" i="21"/>
  <c r="V345" i="21"/>
  <c r="X344" i="21"/>
  <c r="V344" i="21"/>
  <c r="X343" i="21"/>
  <c r="V343" i="21"/>
  <c r="X342" i="21"/>
  <c r="W342" i="21"/>
  <c r="V342" i="21"/>
  <c r="X341" i="21"/>
  <c r="W341" i="21"/>
  <c r="V341" i="21"/>
  <c r="X340" i="21"/>
  <c r="V340" i="21"/>
  <c r="X339" i="21"/>
  <c r="W339" i="21"/>
  <c r="V339" i="21"/>
  <c r="X338" i="21"/>
  <c r="W338" i="21"/>
  <c r="V338" i="21"/>
  <c r="X337" i="21"/>
  <c r="W337" i="21"/>
  <c r="V337" i="21"/>
  <c r="X336" i="21"/>
  <c r="V336" i="21"/>
  <c r="X335" i="21"/>
  <c r="V335" i="21"/>
  <c r="X334" i="21"/>
  <c r="W334" i="21"/>
  <c r="V334" i="21"/>
  <c r="X333" i="21"/>
  <c r="V333" i="21"/>
  <c r="X332" i="21"/>
  <c r="W332" i="21"/>
  <c r="V332" i="21"/>
  <c r="X331" i="21"/>
  <c r="W331" i="21"/>
  <c r="V331" i="21"/>
  <c r="X330" i="21"/>
  <c r="W330" i="21"/>
  <c r="V330" i="21"/>
  <c r="X329" i="21"/>
  <c r="W329" i="21"/>
  <c r="V329" i="21"/>
  <c r="X328" i="21"/>
  <c r="V328" i="21"/>
  <c r="X327" i="21"/>
  <c r="V327" i="21"/>
  <c r="X326" i="21"/>
  <c r="W326" i="21"/>
  <c r="V326" i="21"/>
  <c r="X325" i="21"/>
  <c r="V325" i="21"/>
  <c r="X324" i="21"/>
  <c r="V324" i="21"/>
  <c r="X323" i="21"/>
  <c r="W323" i="21"/>
  <c r="V323" i="21"/>
  <c r="X322" i="21"/>
  <c r="W322" i="21"/>
  <c r="V322" i="21"/>
  <c r="X321" i="21"/>
  <c r="W321" i="21"/>
  <c r="V321" i="21"/>
  <c r="X320" i="21"/>
  <c r="V320" i="21"/>
  <c r="X319" i="21"/>
  <c r="V319" i="21"/>
  <c r="X318" i="21"/>
  <c r="W318" i="21"/>
  <c r="V318" i="21"/>
  <c r="X317" i="21"/>
  <c r="W317" i="21"/>
  <c r="V317" i="21"/>
  <c r="X316" i="21"/>
  <c r="V316" i="21"/>
  <c r="X315" i="21"/>
  <c r="W315" i="21"/>
  <c r="V315" i="21"/>
  <c r="X314" i="21"/>
  <c r="W314" i="21"/>
  <c r="V314" i="21"/>
  <c r="X313" i="21"/>
  <c r="W313" i="21"/>
  <c r="V313" i="21"/>
  <c r="X312" i="21"/>
  <c r="V312" i="21"/>
  <c r="X311" i="21"/>
  <c r="V311" i="21"/>
  <c r="X310" i="21"/>
  <c r="W310" i="21"/>
  <c r="V310" i="21"/>
  <c r="X309" i="21"/>
  <c r="V309" i="21"/>
  <c r="X308" i="21"/>
  <c r="V308" i="21"/>
  <c r="X307" i="21"/>
  <c r="W307" i="21"/>
  <c r="V307" i="21"/>
  <c r="X306" i="21"/>
  <c r="W306" i="21"/>
  <c r="V306" i="21"/>
  <c r="X305" i="21"/>
  <c r="W305" i="21"/>
  <c r="V305" i="21"/>
  <c r="X304" i="21"/>
  <c r="V304" i="21"/>
  <c r="X303" i="21"/>
  <c r="V303" i="21"/>
  <c r="X302" i="21"/>
  <c r="W302" i="21"/>
  <c r="V302" i="21"/>
  <c r="X301" i="21"/>
  <c r="V301" i="21"/>
  <c r="X300" i="21"/>
  <c r="V300" i="21"/>
  <c r="X299" i="21"/>
  <c r="W299" i="21"/>
  <c r="V299" i="21"/>
  <c r="X298" i="21"/>
  <c r="W298" i="21"/>
  <c r="V298" i="21"/>
  <c r="X297" i="21"/>
  <c r="W297" i="21"/>
  <c r="V297" i="21"/>
  <c r="X296" i="21"/>
  <c r="W296" i="21"/>
  <c r="V296" i="21"/>
  <c r="X295" i="21"/>
  <c r="V295" i="21"/>
  <c r="X294" i="21"/>
  <c r="W294" i="21"/>
  <c r="V294" i="21"/>
  <c r="X293" i="21"/>
  <c r="W293" i="21"/>
  <c r="V293" i="21"/>
  <c r="X292" i="21"/>
  <c r="V292" i="21"/>
  <c r="X291" i="21"/>
  <c r="W291" i="21"/>
  <c r="V291" i="21"/>
  <c r="X290" i="21"/>
  <c r="W290" i="21"/>
  <c r="V290" i="21"/>
  <c r="X289" i="21"/>
  <c r="W289" i="21"/>
  <c r="V289" i="21"/>
  <c r="X288" i="21"/>
  <c r="W288" i="21"/>
  <c r="V288" i="21"/>
  <c r="X287" i="21"/>
  <c r="V287" i="21"/>
  <c r="X286" i="21"/>
  <c r="W286" i="21"/>
  <c r="V286" i="21"/>
  <c r="X285" i="21"/>
  <c r="V285" i="21"/>
  <c r="X284" i="21"/>
  <c r="V284" i="21"/>
  <c r="X283" i="21"/>
  <c r="W283" i="21"/>
  <c r="V283" i="21"/>
  <c r="X282" i="21"/>
  <c r="W282" i="21"/>
  <c r="V282" i="21"/>
  <c r="X281" i="21"/>
  <c r="W281" i="21"/>
  <c r="V281" i="21"/>
  <c r="X280" i="21"/>
  <c r="V280" i="21"/>
  <c r="X279" i="21"/>
  <c r="V279" i="21"/>
  <c r="X278" i="21"/>
  <c r="W278" i="21"/>
  <c r="V278" i="21"/>
  <c r="X277" i="21"/>
  <c r="V277" i="21"/>
  <c r="X276" i="21"/>
  <c r="V276" i="21"/>
  <c r="X275" i="21"/>
  <c r="W275" i="21"/>
  <c r="V275" i="21"/>
  <c r="X274" i="21"/>
  <c r="W274" i="21"/>
  <c r="V274" i="21"/>
  <c r="X273" i="21"/>
  <c r="W273" i="21"/>
  <c r="V273" i="21"/>
  <c r="X272" i="21"/>
  <c r="V272" i="21"/>
  <c r="X271" i="21"/>
  <c r="V271" i="21"/>
  <c r="X270" i="21"/>
  <c r="W270" i="21"/>
  <c r="V270" i="21"/>
  <c r="X269" i="21"/>
  <c r="W269" i="21"/>
  <c r="V269" i="21"/>
  <c r="X268" i="21"/>
  <c r="V268" i="21"/>
  <c r="X267" i="21"/>
  <c r="W267" i="21"/>
  <c r="V267" i="21"/>
  <c r="X266" i="21"/>
  <c r="W266" i="21"/>
  <c r="V266" i="21"/>
  <c r="X265" i="21"/>
  <c r="W265" i="21"/>
  <c r="V265" i="21"/>
  <c r="X264" i="21"/>
  <c r="V264" i="21"/>
  <c r="X263" i="21"/>
  <c r="V263" i="21"/>
  <c r="X262" i="21"/>
  <c r="W262" i="21"/>
  <c r="V262" i="21"/>
  <c r="X261" i="21"/>
  <c r="V261" i="21"/>
  <c r="X260" i="21"/>
  <c r="W260" i="21"/>
  <c r="V260" i="21"/>
  <c r="X259" i="21"/>
  <c r="W259" i="21"/>
  <c r="V259" i="21"/>
  <c r="X258" i="21"/>
  <c r="W258" i="21"/>
  <c r="V258" i="21"/>
  <c r="X257" i="21"/>
  <c r="W257" i="21"/>
  <c r="V257" i="21"/>
  <c r="X256" i="21"/>
  <c r="V256" i="21"/>
  <c r="X255" i="21"/>
  <c r="V255" i="21"/>
  <c r="X254" i="21"/>
  <c r="W254" i="21"/>
  <c r="V254" i="21"/>
  <c r="X253" i="21"/>
  <c r="V253" i="21"/>
  <c r="X252" i="21"/>
  <c r="V252" i="21"/>
  <c r="X251" i="21"/>
  <c r="W251" i="21"/>
  <c r="V251" i="21"/>
  <c r="X250" i="21"/>
  <c r="W250" i="21"/>
  <c r="V250" i="21"/>
  <c r="X249" i="21"/>
  <c r="W249" i="21"/>
  <c r="V249" i="21"/>
  <c r="X248" i="21"/>
  <c r="V248" i="21"/>
  <c r="X247" i="21"/>
  <c r="V247" i="21"/>
  <c r="X246" i="21"/>
  <c r="W246" i="21"/>
  <c r="V246" i="21"/>
  <c r="X245" i="21"/>
  <c r="W245" i="21"/>
  <c r="V245" i="21"/>
  <c r="X244" i="21"/>
  <c r="V244" i="21"/>
  <c r="X243" i="21"/>
  <c r="W243" i="21"/>
  <c r="V243" i="21"/>
  <c r="X242" i="21"/>
  <c r="W242" i="21"/>
  <c r="V242" i="21"/>
  <c r="X241" i="21"/>
  <c r="W241" i="21"/>
  <c r="V241" i="21"/>
  <c r="X240" i="21"/>
  <c r="V240" i="21"/>
  <c r="X239" i="21"/>
  <c r="V239" i="21"/>
  <c r="X238" i="21"/>
  <c r="W238" i="21"/>
  <c r="V238" i="21"/>
  <c r="X237" i="21"/>
  <c r="V237" i="21"/>
  <c r="X236" i="21"/>
  <c r="V236" i="21"/>
  <c r="X235" i="21"/>
  <c r="W235" i="21"/>
  <c r="V235" i="21"/>
  <c r="X234" i="21"/>
  <c r="W234" i="21"/>
  <c r="V234" i="21"/>
  <c r="X233" i="21"/>
  <c r="W233" i="21"/>
  <c r="V233" i="21"/>
  <c r="X232" i="21"/>
  <c r="W232" i="21"/>
  <c r="V232" i="21"/>
  <c r="X231" i="21"/>
  <c r="V231" i="21"/>
  <c r="X230" i="21"/>
  <c r="W230" i="21"/>
  <c r="V230" i="21"/>
  <c r="X229" i="21"/>
  <c r="V229" i="21"/>
  <c r="X228" i="21"/>
  <c r="W228" i="21"/>
  <c r="V228" i="21"/>
  <c r="X227" i="21"/>
  <c r="W227" i="21"/>
  <c r="V227" i="21"/>
  <c r="X226" i="21"/>
  <c r="W226" i="21"/>
  <c r="V226" i="21"/>
  <c r="X225" i="21"/>
  <c r="W225" i="21"/>
  <c r="V225" i="21"/>
  <c r="X224" i="21"/>
  <c r="W224" i="21"/>
  <c r="V224" i="21"/>
  <c r="X223" i="21"/>
  <c r="V223" i="21"/>
  <c r="X222" i="21"/>
  <c r="W222" i="21"/>
  <c r="V222" i="21"/>
  <c r="X221" i="21"/>
  <c r="V221" i="21"/>
  <c r="X220" i="21"/>
  <c r="V220" i="21"/>
  <c r="X219" i="21"/>
  <c r="W219" i="21"/>
  <c r="V219" i="21"/>
  <c r="X218" i="21"/>
  <c r="W218" i="21"/>
  <c r="V218" i="21"/>
  <c r="X217" i="21"/>
  <c r="W217" i="21"/>
  <c r="V217" i="21"/>
  <c r="X216" i="21"/>
  <c r="V216" i="21"/>
  <c r="X215" i="21"/>
  <c r="V215" i="21"/>
  <c r="X214" i="21"/>
  <c r="W214" i="21"/>
  <c r="V214" i="21"/>
  <c r="X213" i="21"/>
  <c r="V213" i="21"/>
  <c r="X212" i="21"/>
  <c r="V212" i="21"/>
  <c r="X211" i="21"/>
  <c r="W211" i="21"/>
  <c r="V211" i="21"/>
  <c r="X210" i="21"/>
  <c r="W210" i="21"/>
  <c r="V210" i="21"/>
  <c r="X209" i="21"/>
  <c r="W209" i="21"/>
  <c r="V209" i="21"/>
  <c r="X208" i="21"/>
  <c r="V208" i="21"/>
  <c r="X207" i="21"/>
  <c r="V207" i="21"/>
  <c r="X206" i="21"/>
  <c r="W206" i="21"/>
  <c r="V206" i="21"/>
  <c r="X205" i="21"/>
  <c r="V205" i="21"/>
  <c r="X204" i="21"/>
  <c r="V204" i="21"/>
  <c r="X203" i="21"/>
  <c r="W203" i="21"/>
  <c r="V203" i="21"/>
  <c r="X202" i="21"/>
  <c r="W202" i="21"/>
  <c r="V202" i="21"/>
  <c r="X201" i="21"/>
  <c r="W201" i="21"/>
  <c r="V201" i="21"/>
  <c r="X200" i="21"/>
  <c r="V200" i="21"/>
  <c r="X199" i="21"/>
  <c r="V199" i="21"/>
  <c r="X198" i="21"/>
  <c r="W198" i="21"/>
  <c r="V198" i="21"/>
  <c r="X197" i="21"/>
  <c r="V197" i="21"/>
  <c r="X196" i="21"/>
  <c r="W196" i="21"/>
  <c r="V196" i="21"/>
  <c r="X195" i="21"/>
  <c r="W195" i="21"/>
  <c r="V195" i="21"/>
  <c r="X194" i="21"/>
  <c r="W194" i="21"/>
  <c r="V194" i="21"/>
  <c r="X193" i="21"/>
  <c r="W193" i="21"/>
  <c r="V193" i="21"/>
  <c r="X192" i="21"/>
  <c r="V192" i="21"/>
  <c r="X191" i="21"/>
  <c r="V191" i="21"/>
  <c r="X190" i="21"/>
  <c r="W190" i="21"/>
  <c r="V190" i="21"/>
  <c r="X189" i="21"/>
  <c r="V189" i="21"/>
  <c r="X188" i="21"/>
  <c r="V188" i="21"/>
  <c r="X187" i="21"/>
  <c r="W187" i="21"/>
  <c r="V187" i="21"/>
  <c r="X186" i="21"/>
  <c r="W186" i="21"/>
  <c r="V186" i="21"/>
  <c r="X185" i="21"/>
  <c r="W185" i="21"/>
  <c r="V185" i="21"/>
  <c r="X184" i="21"/>
  <c r="V184" i="21"/>
  <c r="X183" i="21"/>
  <c r="V183" i="21"/>
  <c r="X182" i="21"/>
  <c r="W182" i="21"/>
  <c r="V182" i="21"/>
  <c r="X181" i="21"/>
  <c r="V181" i="21"/>
  <c r="X180" i="21"/>
  <c r="V180" i="21"/>
  <c r="X179" i="21"/>
  <c r="W179" i="21"/>
  <c r="V179" i="21"/>
  <c r="X178" i="21"/>
  <c r="W178" i="21"/>
  <c r="V178" i="21"/>
  <c r="X177" i="21"/>
  <c r="W177" i="21"/>
  <c r="V177" i="21"/>
  <c r="X176" i="21"/>
  <c r="V176" i="21"/>
  <c r="X175" i="21"/>
  <c r="V175" i="21"/>
  <c r="X174" i="21"/>
  <c r="W174" i="21"/>
  <c r="V174" i="21"/>
  <c r="X173" i="21"/>
  <c r="V173" i="21"/>
  <c r="X172" i="21"/>
  <c r="V172" i="21"/>
  <c r="X171" i="21"/>
  <c r="W171" i="21"/>
  <c r="V171" i="21"/>
  <c r="X170" i="21"/>
  <c r="W170" i="21"/>
  <c r="V170" i="21"/>
  <c r="X169" i="21"/>
  <c r="W169" i="21"/>
  <c r="V169" i="21"/>
  <c r="X168" i="21"/>
  <c r="W168" i="21"/>
  <c r="V168" i="21"/>
  <c r="X167" i="21"/>
  <c r="V167" i="21"/>
  <c r="X166" i="21"/>
  <c r="W166" i="21"/>
  <c r="V166" i="21"/>
  <c r="X165" i="21"/>
  <c r="V165" i="21"/>
  <c r="X164" i="21"/>
  <c r="V164" i="21"/>
  <c r="X163" i="21"/>
  <c r="W163" i="21"/>
  <c r="V163" i="21"/>
  <c r="X162" i="21"/>
  <c r="W162" i="21"/>
  <c r="V162" i="21"/>
  <c r="X161" i="21"/>
  <c r="W161" i="21"/>
  <c r="V161" i="21"/>
  <c r="X160" i="21"/>
  <c r="W160" i="21"/>
  <c r="V160" i="21"/>
  <c r="X159" i="21"/>
  <c r="V159" i="21"/>
  <c r="X158" i="21"/>
  <c r="W158" i="21"/>
  <c r="V158" i="21"/>
  <c r="X157" i="21"/>
  <c r="V157" i="21"/>
  <c r="X156" i="21"/>
  <c r="V156" i="21"/>
  <c r="X155" i="21"/>
  <c r="W155" i="21"/>
  <c r="V155" i="21"/>
  <c r="X154" i="21"/>
  <c r="W154" i="21"/>
  <c r="V154" i="21"/>
  <c r="X153" i="21"/>
  <c r="W153" i="21"/>
  <c r="V153" i="21"/>
  <c r="X152" i="21"/>
  <c r="V152" i="21"/>
  <c r="X151" i="21"/>
  <c r="V151" i="21"/>
  <c r="X150" i="21"/>
  <c r="W150" i="21"/>
  <c r="V150" i="21"/>
  <c r="X149" i="21"/>
  <c r="V149" i="21"/>
  <c r="X148" i="21"/>
  <c r="V148" i="21"/>
  <c r="X147" i="21"/>
  <c r="W147" i="21"/>
  <c r="V147" i="21"/>
  <c r="X146" i="21"/>
  <c r="W146" i="21"/>
  <c r="V146" i="21"/>
  <c r="X145" i="21"/>
  <c r="W145" i="21"/>
  <c r="V145" i="21"/>
  <c r="X144" i="21"/>
  <c r="V144" i="21"/>
  <c r="X143" i="21"/>
  <c r="V143" i="21"/>
  <c r="X142" i="21"/>
  <c r="W142" i="21"/>
  <c r="V142" i="21"/>
  <c r="X141" i="21"/>
  <c r="V141" i="21"/>
  <c r="X140" i="21"/>
  <c r="V140" i="21"/>
  <c r="X139" i="21"/>
  <c r="W139" i="21"/>
  <c r="V139" i="21"/>
  <c r="X138" i="21"/>
  <c r="W138" i="21"/>
  <c r="V138" i="21"/>
  <c r="X137" i="21"/>
  <c r="W137" i="21"/>
  <c r="V137" i="21"/>
  <c r="X136" i="21"/>
  <c r="V136" i="21"/>
  <c r="X135" i="21"/>
  <c r="V135" i="21"/>
  <c r="X134" i="21"/>
  <c r="W134" i="21"/>
  <c r="V134" i="21"/>
  <c r="X133" i="21"/>
  <c r="V133" i="21"/>
  <c r="X132" i="21"/>
  <c r="V132" i="21"/>
  <c r="X131" i="21"/>
  <c r="W131" i="21"/>
  <c r="V131" i="21"/>
  <c r="X130" i="21"/>
  <c r="W130" i="21"/>
  <c r="V130" i="21"/>
  <c r="X129" i="21"/>
  <c r="W129" i="21"/>
  <c r="V129" i="21"/>
  <c r="X128" i="21"/>
  <c r="V128" i="21"/>
  <c r="X127" i="21"/>
  <c r="V127" i="21"/>
  <c r="X126" i="21"/>
  <c r="W126" i="21"/>
  <c r="V126" i="21"/>
  <c r="X125" i="21"/>
  <c r="V125" i="21"/>
  <c r="X124" i="21"/>
  <c r="V124" i="21"/>
  <c r="X123" i="21"/>
  <c r="W123" i="21"/>
  <c r="V123" i="21"/>
  <c r="X122" i="21"/>
  <c r="W122" i="21"/>
  <c r="V122" i="21"/>
  <c r="X121" i="21"/>
  <c r="W121" i="21"/>
  <c r="V121" i="21"/>
  <c r="X120" i="21"/>
  <c r="V120" i="21"/>
  <c r="X119" i="21"/>
  <c r="V119" i="21"/>
  <c r="X118" i="21"/>
  <c r="W118" i="21"/>
  <c r="V118" i="21"/>
  <c r="X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V112" i="21"/>
  <c r="X111" i="21"/>
  <c r="V111" i="21"/>
  <c r="X110" i="21"/>
  <c r="W110" i="21"/>
  <c r="V110" i="21"/>
  <c r="X109" i="21"/>
  <c r="V109" i="21"/>
  <c r="X108" i="21"/>
  <c r="V108" i="21"/>
  <c r="X107" i="21"/>
  <c r="W107" i="21"/>
  <c r="V107" i="21"/>
  <c r="X106" i="21"/>
  <c r="W106" i="21"/>
  <c r="V106" i="21"/>
  <c r="X105" i="21"/>
  <c r="W105" i="21"/>
  <c r="V105" i="21"/>
  <c r="X104" i="21"/>
  <c r="W104" i="21"/>
  <c r="V104" i="21"/>
  <c r="X103" i="21"/>
  <c r="V103" i="21"/>
  <c r="X102" i="21"/>
  <c r="W102" i="21"/>
  <c r="V102" i="21"/>
  <c r="X101" i="21"/>
  <c r="V101" i="21"/>
  <c r="X100" i="21"/>
  <c r="W100" i="21"/>
  <c r="V100" i="21"/>
  <c r="X99" i="21"/>
  <c r="W99" i="21"/>
  <c r="V99" i="21"/>
  <c r="X98" i="21"/>
  <c r="W98" i="21"/>
  <c r="V98" i="21"/>
  <c r="X97" i="21"/>
  <c r="W97" i="21"/>
  <c r="V97" i="21"/>
  <c r="X96" i="21"/>
  <c r="W96" i="21"/>
  <c r="V96" i="21"/>
  <c r="X95" i="21"/>
  <c r="V95" i="21"/>
  <c r="X94" i="21"/>
  <c r="W94" i="21"/>
  <c r="V94" i="21"/>
  <c r="X93" i="21"/>
  <c r="V93" i="21"/>
  <c r="X92" i="21"/>
  <c r="V92" i="21"/>
  <c r="X91" i="21"/>
  <c r="W91" i="21"/>
  <c r="V91" i="21"/>
  <c r="X90" i="21"/>
  <c r="W90" i="21"/>
  <c r="V90" i="21"/>
  <c r="X89" i="21"/>
  <c r="W89" i="21"/>
  <c r="V89" i="21"/>
  <c r="X88" i="21"/>
  <c r="V88" i="21"/>
  <c r="X87" i="21"/>
  <c r="V87" i="21"/>
  <c r="X86" i="21"/>
  <c r="W86" i="21"/>
  <c r="V86" i="21"/>
  <c r="X85" i="21"/>
  <c r="V85" i="21"/>
  <c r="X84" i="21"/>
  <c r="V84" i="21"/>
  <c r="X83" i="21"/>
  <c r="W83" i="21"/>
  <c r="V83" i="21"/>
  <c r="X82" i="21"/>
  <c r="W82" i="21"/>
  <c r="V82" i="21"/>
  <c r="X81" i="21"/>
  <c r="W81" i="21"/>
  <c r="V81" i="21"/>
  <c r="X80" i="21"/>
  <c r="V80" i="21"/>
  <c r="X79" i="21"/>
  <c r="V79" i="21"/>
  <c r="X78" i="21"/>
  <c r="W78" i="21"/>
  <c r="V78" i="21"/>
  <c r="X77" i="21"/>
  <c r="V77" i="21"/>
  <c r="X76" i="21"/>
  <c r="V76" i="21"/>
  <c r="X75" i="21"/>
  <c r="W75" i="21"/>
  <c r="V75" i="21"/>
  <c r="X74" i="21"/>
  <c r="W74" i="21"/>
  <c r="V74" i="21"/>
  <c r="X73" i="21"/>
  <c r="W73" i="21"/>
  <c r="V73" i="21"/>
  <c r="X72" i="21"/>
  <c r="V72" i="21"/>
  <c r="X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V64" i="21"/>
  <c r="X63" i="21"/>
  <c r="V63" i="21"/>
  <c r="X62" i="21"/>
  <c r="W62" i="21"/>
  <c r="V62" i="21"/>
  <c r="X61" i="21"/>
  <c r="V61" i="21"/>
  <c r="X60" i="21"/>
  <c r="V60" i="21"/>
  <c r="X59" i="21"/>
  <c r="W59" i="21"/>
  <c r="V59" i="21"/>
  <c r="X58" i="21"/>
  <c r="W58" i="21"/>
  <c r="V58" i="21"/>
  <c r="X57" i="21"/>
  <c r="W57" i="21"/>
  <c r="V57" i="21"/>
  <c r="X56" i="21"/>
  <c r="V56" i="21"/>
  <c r="X55" i="21"/>
  <c r="V55" i="21"/>
  <c r="X54" i="21"/>
  <c r="W54" i="21"/>
  <c r="V54" i="21"/>
  <c r="X53" i="21"/>
  <c r="V53" i="21"/>
  <c r="X52" i="21"/>
  <c r="W52" i="21"/>
  <c r="V52" i="21"/>
  <c r="X51" i="21"/>
  <c r="W51" i="21"/>
  <c r="V51" i="21"/>
  <c r="X50" i="21"/>
  <c r="W50" i="21"/>
  <c r="V50" i="21"/>
  <c r="X49" i="21"/>
  <c r="W49" i="21"/>
  <c r="V49" i="21"/>
  <c r="X48" i="21"/>
  <c r="V48" i="21"/>
  <c r="X47" i="21"/>
  <c r="V47" i="21"/>
  <c r="X46" i="21"/>
  <c r="W46" i="21"/>
  <c r="V46" i="21"/>
  <c r="X45" i="21"/>
  <c r="V45" i="21"/>
  <c r="X44" i="21"/>
  <c r="V44" i="21"/>
  <c r="X43" i="21"/>
  <c r="W43" i="21"/>
  <c r="V43" i="21"/>
  <c r="X42" i="21"/>
  <c r="W42" i="21"/>
  <c r="V42" i="21"/>
  <c r="X41" i="21"/>
  <c r="W41" i="21"/>
  <c r="V41" i="21"/>
  <c r="X40" i="21"/>
  <c r="W40" i="21"/>
  <c r="V40" i="21"/>
  <c r="X39" i="21"/>
  <c r="V39" i="21"/>
  <c r="X38" i="21"/>
  <c r="W38" i="21"/>
  <c r="V38" i="21"/>
  <c r="X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V31" i="21"/>
  <c r="X30" i="21"/>
  <c r="W30" i="21"/>
  <c r="V30" i="21"/>
  <c r="X29" i="21"/>
  <c r="V29" i="21"/>
  <c r="X28" i="21"/>
  <c r="V28" i="21"/>
  <c r="X27" i="21"/>
  <c r="W27" i="21"/>
  <c r="V27" i="21"/>
  <c r="X26" i="21"/>
  <c r="W26" i="21"/>
  <c r="V26" i="21"/>
  <c r="X25" i="21"/>
  <c r="W25" i="21"/>
  <c r="V25" i="21"/>
  <c r="X24" i="21"/>
  <c r="V24" i="21"/>
  <c r="X23" i="21"/>
  <c r="V23" i="21"/>
  <c r="X22" i="21"/>
  <c r="W22" i="21"/>
  <c r="V22" i="21"/>
  <c r="X21" i="21"/>
  <c r="V21" i="21"/>
  <c r="X20" i="21"/>
  <c r="V20" i="21"/>
  <c r="X19" i="21"/>
  <c r="W19" i="21"/>
  <c r="V19" i="21"/>
  <c r="X18" i="21"/>
  <c r="W18" i="21"/>
  <c r="V18" i="21"/>
  <c r="X17" i="21"/>
  <c r="W17" i="21"/>
  <c r="V17" i="21"/>
  <c r="X16" i="21"/>
  <c r="V16" i="21"/>
  <c r="X15" i="21"/>
  <c r="V15" i="21"/>
  <c r="X14" i="21"/>
  <c r="W14" i="21"/>
  <c r="V14" i="21"/>
  <c r="X13" i="21"/>
  <c r="W13" i="21"/>
  <c r="V13" i="21"/>
  <c r="X12" i="21"/>
  <c r="W12" i="21"/>
  <c r="V12" i="21"/>
  <c r="X11" i="21"/>
  <c r="W11" i="21"/>
  <c r="V11" i="21"/>
  <c r="X10" i="21"/>
  <c r="W10" i="21"/>
  <c r="V10" i="21"/>
  <c r="X9" i="21"/>
  <c r="W9" i="21"/>
  <c r="V9" i="21"/>
  <c r="X8" i="21"/>
  <c r="V8" i="21"/>
  <c r="X7" i="21"/>
  <c r="V7" i="21"/>
  <c r="X6" i="21"/>
  <c r="W6" i="21"/>
  <c r="V6" i="21"/>
  <c r="X5" i="21"/>
  <c r="V5" i="21"/>
  <c r="X4" i="21"/>
  <c r="W4" i="21"/>
  <c r="V4" i="21"/>
  <c r="X3" i="21"/>
  <c r="W3" i="21"/>
  <c r="V3" i="21"/>
  <c r="X2" i="21"/>
  <c r="W2" i="21"/>
  <c r="V2" i="21"/>
  <c r="X1117" i="20" l="1"/>
  <c r="X1116" i="20"/>
  <c r="X1115" i="20"/>
  <c r="X1114" i="20"/>
  <c r="X1113" i="20"/>
  <c r="X1112" i="20"/>
  <c r="X1111" i="20"/>
  <c r="X1110" i="20"/>
  <c r="X1109" i="20"/>
  <c r="X1108" i="20"/>
  <c r="X1107" i="20"/>
  <c r="X1106" i="20"/>
  <c r="X1105" i="20"/>
  <c r="X1104" i="20"/>
  <c r="X1103" i="20"/>
  <c r="X1102" i="20"/>
  <c r="X1101" i="20"/>
  <c r="X1100" i="20"/>
  <c r="X1099" i="20"/>
  <c r="X1098" i="20"/>
  <c r="X1097" i="20"/>
  <c r="X1096" i="20"/>
  <c r="X1095" i="20"/>
  <c r="X1094" i="20"/>
  <c r="X1093" i="20"/>
  <c r="X1092" i="20"/>
  <c r="X1091" i="20"/>
  <c r="X1090" i="20"/>
  <c r="X1089" i="20"/>
  <c r="X1088" i="20"/>
  <c r="X1087" i="20"/>
  <c r="X1086" i="20"/>
  <c r="X1085" i="20"/>
  <c r="X1084" i="20"/>
  <c r="X1083" i="20"/>
  <c r="X1082" i="20"/>
  <c r="X1081" i="20"/>
  <c r="X1080" i="20"/>
  <c r="X1079" i="20"/>
  <c r="X1078" i="20"/>
  <c r="X1077" i="20"/>
  <c r="X1076" i="20"/>
  <c r="X1075" i="20"/>
  <c r="X1074" i="20"/>
  <c r="X1073" i="20"/>
  <c r="X1072" i="20"/>
  <c r="X1071" i="20"/>
  <c r="X1070" i="20"/>
  <c r="X1069" i="20"/>
  <c r="X1068" i="20"/>
  <c r="X1067" i="20"/>
  <c r="X1066" i="20"/>
  <c r="X1065" i="20"/>
  <c r="X1064" i="20"/>
  <c r="X1063" i="20"/>
  <c r="X1062" i="20"/>
  <c r="X1061" i="20"/>
  <c r="X1060" i="20"/>
  <c r="X1059" i="20"/>
  <c r="X1058" i="20"/>
  <c r="X1057" i="20"/>
  <c r="X1056" i="20"/>
  <c r="X1055" i="20"/>
  <c r="X1054" i="20"/>
  <c r="X1053" i="20"/>
  <c r="X1052" i="20"/>
  <c r="X1051" i="20"/>
  <c r="X1050" i="20"/>
  <c r="X1049" i="20"/>
  <c r="X1048" i="20"/>
  <c r="X1047" i="20"/>
  <c r="X1046" i="20"/>
  <c r="X1045" i="20"/>
  <c r="X1044" i="20"/>
  <c r="X1043" i="20"/>
  <c r="X1042" i="20"/>
  <c r="X1041" i="20"/>
  <c r="X1040" i="20"/>
  <c r="X1039" i="20"/>
  <c r="X1038" i="20"/>
  <c r="X1037" i="20"/>
  <c r="X1036" i="20"/>
  <c r="X1035" i="20"/>
  <c r="X1034" i="20"/>
  <c r="X1033" i="20"/>
  <c r="X1032" i="20"/>
  <c r="X1031" i="20"/>
  <c r="X1030" i="20"/>
  <c r="X1029" i="20"/>
  <c r="X1028" i="20"/>
  <c r="X1027" i="20"/>
  <c r="X1026" i="20"/>
  <c r="X1025" i="20"/>
  <c r="X1024" i="20"/>
  <c r="X1023" i="20"/>
  <c r="X1022" i="20"/>
  <c r="X1021" i="20"/>
  <c r="X1020" i="20"/>
  <c r="X1019" i="20"/>
  <c r="X1018" i="20"/>
  <c r="X1017" i="20"/>
  <c r="X1016" i="20"/>
  <c r="X1015" i="20"/>
  <c r="X1014" i="20"/>
  <c r="X1013" i="20"/>
  <c r="X1012" i="20"/>
  <c r="X1011" i="20"/>
  <c r="X1010" i="20"/>
  <c r="X1009" i="20"/>
  <c r="X1008" i="20"/>
  <c r="X1007" i="20"/>
  <c r="X1006" i="20"/>
  <c r="X1005" i="20"/>
  <c r="X1004" i="20"/>
  <c r="X1003" i="20"/>
  <c r="X1002" i="20"/>
  <c r="X1001" i="20"/>
  <c r="X1000" i="20"/>
  <c r="X999" i="20"/>
  <c r="X998" i="20"/>
  <c r="X997" i="20"/>
  <c r="X996" i="20"/>
  <c r="X995" i="20"/>
  <c r="X994" i="20"/>
  <c r="X993" i="20"/>
  <c r="X992" i="20"/>
  <c r="X991" i="20"/>
  <c r="X990" i="20"/>
  <c r="X989" i="20"/>
  <c r="X988" i="20"/>
  <c r="X987" i="20"/>
  <c r="X986" i="20"/>
  <c r="X985" i="20"/>
  <c r="X984" i="20"/>
  <c r="X983" i="20"/>
  <c r="X982" i="20"/>
  <c r="X981" i="20"/>
  <c r="X980" i="20"/>
  <c r="X979" i="20"/>
  <c r="X978" i="20"/>
  <c r="X977" i="20"/>
  <c r="X976" i="20"/>
  <c r="X975" i="20"/>
  <c r="X974" i="20"/>
  <c r="X973" i="20"/>
  <c r="X972" i="20"/>
  <c r="X971" i="20"/>
  <c r="X970" i="20"/>
  <c r="X969" i="20"/>
  <c r="X968" i="20"/>
  <c r="X967" i="20"/>
  <c r="X966" i="20"/>
  <c r="X965" i="20"/>
  <c r="X964" i="20"/>
  <c r="X963" i="20"/>
  <c r="X962" i="20"/>
  <c r="X961" i="20"/>
  <c r="X960" i="20"/>
  <c r="X959" i="20"/>
  <c r="X958" i="20"/>
  <c r="X957" i="20"/>
  <c r="X956" i="20"/>
  <c r="X955" i="20"/>
  <c r="X954" i="20"/>
  <c r="X953" i="20"/>
  <c r="X952" i="20"/>
  <c r="X951" i="20"/>
  <c r="X950" i="20"/>
  <c r="X949" i="20"/>
  <c r="X948" i="20"/>
  <c r="X947" i="20"/>
  <c r="X946" i="20"/>
  <c r="X945" i="20"/>
  <c r="X944" i="20"/>
  <c r="X943" i="20"/>
  <c r="X942" i="20"/>
  <c r="X941" i="20"/>
  <c r="X940" i="20"/>
  <c r="X939" i="20"/>
  <c r="X938" i="20"/>
  <c r="X937" i="20"/>
  <c r="X936" i="20"/>
  <c r="X935" i="20"/>
  <c r="X934" i="20"/>
  <c r="X933" i="20"/>
  <c r="X932" i="20"/>
  <c r="X931" i="20"/>
  <c r="X930" i="20"/>
  <c r="X929" i="20"/>
  <c r="X928" i="20"/>
  <c r="X927" i="20"/>
  <c r="X926" i="20"/>
  <c r="X925" i="20"/>
  <c r="X924" i="20"/>
  <c r="X923" i="20"/>
  <c r="X922" i="20"/>
  <c r="X921" i="20"/>
  <c r="X920" i="20"/>
  <c r="X919" i="20"/>
  <c r="X918" i="20"/>
  <c r="X917" i="20"/>
  <c r="X916" i="20"/>
  <c r="X915" i="20"/>
  <c r="X914" i="20"/>
  <c r="X913" i="20"/>
  <c r="X912" i="20"/>
  <c r="X911" i="20"/>
  <c r="X910" i="20"/>
  <c r="X909" i="20"/>
  <c r="X908" i="20"/>
  <c r="X907" i="20"/>
  <c r="X906" i="20"/>
  <c r="X905" i="20"/>
  <c r="X904" i="20"/>
  <c r="X903" i="20"/>
  <c r="X902" i="20"/>
  <c r="X901" i="20"/>
  <c r="X900" i="20"/>
  <c r="X899" i="20"/>
  <c r="X898" i="20"/>
  <c r="X897" i="20"/>
  <c r="X896" i="20"/>
  <c r="X895" i="20"/>
  <c r="X894" i="20"/>
  <c r="X893" i="20"/>
  <c r="X892" i="20"/>
  <c r="X891" i="20"/>
  <c r="X890" i="20"/>
  <c r="X889" i="20"/>
  <c r="X888" i="20"/>
  <c r="X887" i="20"/>
  <c r="X886" i="20"/>
  <c r="X885" i="20"/>
  <c r="X884" i="20"/>
  <c r="X883" i="20"/>
  <c r="X882" i="20"/>
  <c r="X881" i="20"/>
  <c r="X880" i="20"/>
  <c r="X879" i="20"/>
  <c r="X878" i="20"/>
  <c r="X877" i="20"/>
  <c r="X876" i="20"/>
  <c r="X875" i="20"/>
  <c r="X874" i="20"/>
  <c r="X873" i="20"/>
  <c r="X872" i="20"/>
  <c r="X871" i="20"/>
  <c r="X870" i="20"/>
  <c r="X869" i="20"/>
  <c r="X868" i="20"/>
  <c r="X867" i="20"/>
  <c r="X866" i="20"/>
  <c r="X865" i="20"/>
  <c r="X864" i="20"/>
  <c r="X863" i="20"/>
  <c r="X862" i="20"/>
  <c r="X861" i="20"/>
  <c r="X860" i="20"/>
  <c r="X859" i="20"/>
  <c r="X858" i="20"/>
  <c r="X857" i="20"/>
  <c r="X856" i="20"/>
  <c r="X855" i="20"/>
  <c r="X854" i="20"/>
  <c r="X853" i="20"/>
  <c r="X852" i="20"/>
  <c r="X851" i="20"/>
  <c r="X850" i="20"/>
  <c r="X849" i="20"/>
  <c r="X848" i="20"/>
  <c r="X847" i="20"/>
  <c r="X846" i="20"/>
  <c r="X845" i="20"/>
  <c r="X844" i="20"/>
  <c r="X843" i="20"/>
  <c r="X842" i="20"/>
  <c r="X841" i="20"/>
  <c r="X840" i="20"/>
  <c r="X839" i="20"/>
  <c r="X838" i="20"/>
  <c r="X837" i="20"/>
  <c r="X836" i="20"/>
  <c r="X835" i="20"/>
  <c r="X834" i="20"/>
  <c r="X833" i="20"/>
  <c r="X832" i="20"/>
  <c r="X831" i="20"/>
  <c r="X830" i="20"/>
  <c r="X829" i="20"/>
  <c r="X828" i="20"/>
  <c r="X827" i="20"/>
  <c r="X826" i="20"/>
  <c r="X825" i="20"/>
  <c r="X824" i="20"/>
  <c r="X823" i="20"/>
  <c r="X822" i="20"/>
  <c r="X821" i="20"/>
  <c r="X820" i="20"/>
  <c r="X819" i="20"/>
  <c r="X818" i="20"/>
  <c r="X817" i="20"/>
  <c r="X816" i="20"/>
  <c r="X815" i="20"/>
  <c r="X814" i="20"/>
  <c r="X813" i="20"/>
  <c r="X812" i="20"/>
  <c r="X811" i="20"/>
  <c r="X810" i="20"/>
  <c r="X809" i="20"/>
  <c r="X808" i="20"/>
  <c r="X807" i="20"/>
  <c r="X806" i="20"/>
  <c r="X805" i="20"/>
  <c r="X804" i="20"/>
  <c r="X803" i="20"/>
  <c r="X802" i="20"/>
  <c r="X801" i="20"/>
  <c r="X800" i="20"/>
  <c r="X799" i="20"/>
  <c r="X798" i="20"/>
  <c r="X797" i="20"/>
  <c r="X796" i="20"/>
  <c r="X795" i="20"/>
  <c r="X794" i="20"/>
  <c r="X793" i="20"/>
  <c r="X792" i="20"/>
  <c r="X791" i="20"/>
  <c r="X790" i="20"/>
  <c r="X789" i="20"/>
  <c r="X788" i="20"/>
  <c r="X787" i="20"/>
  <c r="X786" i="20"/>
  <c r="X785" i="20"/>
  <c r="X784" i="20"/>
  <c r="X783" i="20"/>
  <c r="X782" i="20"/>
  <c r="X781" i="20"/>
  <c r="X780" i="20"/>
  <c r="X779" i="20"/>
  <c r="X778" i="20"/>
  <c r="X777" i="20"/>
  <c r="X776" i="20"/>
  <c r="X775" i="20"/>
  <c r="X774" i="20"/>
  <c r="X773" i="20"/>
  <c r="X772" i="20"/>
  <c r="X771" i="20"/>
  <c r="X770" i="20"/>
  <c r="X769" i="20"/>
  <c r="X768" i="20"/>
  <c r="X767" i="20"/>
  <c r="X766" i="20"/>
  <c r="X765" i="20"/>
  <c r="X764" i="20"/>
  <c r="X763" i="20"/>
  <c r="X762" i="20"/>
  <c r="X761" i="20"/>
  <c r="X760" i="20"/>
  <c r="X759" i="20"/>
  <c r="X758" i="20"/>
  <c r="X757" i="20"/>
  <c r="X756" i="20"/>
  <c r="X755" i="20"/>
  <c r="X754" i="20"/>
  <c r="X753" i="20"/>
  <c r="X752" i="20"/>
  <c r="X751" i="20"/>
  <c r="X750" i="20"/>
  <c r="X749" i="20"/>
  <c r="X748" i="20"/>
  <c r="X747" i="20"/>
  <c r="X746" i="20"/>
  <c r="X745" i="20"/>
  <c r="X744" i="20"/>
  <c r="X743" i="20"/>
  <c r="X742" i="20"/>
  <c r="X741" i="20"/>
  <c r="X740" i="20"/>
  <c r="X739" i="20"/>
  <c r="X738" i="20"/>
  <c r="X737" i="20"/>
  <c r="X736" i="20"/>
  <c r="X735" i="20"/>
  <c r="X734" i="20"/>
  <c r="X733" i="20"/>
  <c r="X732" i="20"/>
  <c r="X731" i="20"/>
  <c r="X730" i="20"/>
  <c r="X729" i="20"/>
  <c r="X728" i="20"/>
  <c r="X727" i="20"/>
  <c r="X726" i="20"/>
  <c r="X725" i="20"/>
  <c r="X724" i="20"/>
  <c r="X723" i="20"/>
  <c r="X722" i="20"/>
  <c r="X721" i="20"/>
  <c r="X720" i="20"/>
  <c r="X719" i="20"/>
  <c r="X718" i="20"/>
  <c r="X717" i="20"/>
  <c r="X716" i="20"/>
  <c r="X715" i="20"/>
  <c r="X714" i="20"/>
  <c r="X713" i="20"/>
  <c r="X712" i="20"/>
  <c r="X711" i="20"/>
  <c r="X710" i="20"/>
  <c r="X709" i="20"/>
  <c r="X708" i="20"/>
  <c r="X707" i="20"/>
  <c r="X706" i="20"/>
  <c r="X705" i="20"/>
  <c r="X704" i="20"/>
  <c r="X703" i="20"/>
  <c r="X702" i="20"/>
  <c r="X701" i="20"/>
  <c r="X700" i="20"/>
  <c r="X699" i="20"/>
  <c r="X698" i="20"/>
  <c r="X697" i="20"/>
  <c r="X696" i="20"/>
  <c r="X695" i="20"/>
  <c r="X694" i="20"/>
  <c r="X693" i="20"/>
  <c r="X692" i="20"/>
  <c r="X691" i="20"/>
  <c r="X690" i="20"/>
  <c r="X689" i="20"/>
  <c r="X688" i="20"/>
  <c r="X687" i="20"/>
  <c r="X686" i="20"/>
  <c r="X685" i="20"/>
  <c r="X684" i="20"/>
  <c r="X683" i="20"/>
  <c r="X682" i="20"/>
  <c r="X681" i="20"/>
  <c r="X680" i="20"/>
  <c r="X679" i="20"/>
  <c r="X678" i="20"/>
  <c r="X677" i="20"/>
  <c r="X676" i="20"/>
  <c r="X675" i="20"/>
  <c r="X674" i="20"/>
  <c r="X673" i="20"/>
  <c r="X672" i="20"/>
  <c r="X671" i="20"/>
  <c r="X670" i="20"/>
  <c r="X669" i="20"/>
  <c r="X668" i="20"/>
  <c r="X667" i="20"/>
  <c r="X666" i="20"/>
  <c r="X665" i="20"/>
  <c r="X664" i="20"/>
  <c r="X663" i="20"/>
  <c r="X662" i="20"/>
  <c r="X661" i="20"/>
  <c r="X660" i="20"/>
  <c r="X659" i="20"/>
  <c r="X658" i="20"/>
  <c r="X657" i="20"/>
  <c r="X656" i="20"/>
  <c r="X655" i="20"/>
  <c r="X654" i="20"/>
  <c r="X653" i="20"/>
  <c r="X652" i="20"/>
  <c r="X651" i="20"/>
  <c r="X650" i="20"/>
  <c r="X649" i="20"/>
  <c r="X648" i="20"/>
  <c r="X647" i="20"/>
  <c r="X646" i="20"/>
  <c r="X645" i="20"/>
  <c r="X644" i="20"/>
  <c r="X643" i="20"/>
  <c r="X642" i="20"/>
  <c r="X641" i="20"/>
  <c r="X640" i="20"/>
  <c r="X639" i="20"/>
  <c r="X638" i="20"/>
  <c r="X637" i="20"/>
  <c r="X636" i="20"/>
  <c r="X635" i="20"/>
  <c r="X634" i="20"/>
  <c r="X633" i="20"/>
  <c r="X632" i="20"/>
  <c r="X631" i="20"/>
  <c r="X630" i="20"/>
  <c r="X629" i="20"/>
  <c r="X628" i="20"/>
  <c r="X627" i="20"/>
  <c r="X626" i="20"/>
  <c r="X625" i="20"/>
  <c r="X624" i="20"/>
  <c r="X623" i="20"/>
  <c r="X622" i="20"/>
  <c r="X621" i="20"/>
  <c r="X620" i="20"/>
  <c r="X619" i="20"/>
  <c r="X618" i="20"/>
  <c r="X617" i="20"/>
  <c r="X616" i="20"/>
  <c r="X615" i="20"/>
  <c r="X614" i="20"/>
  <c r="X613" i="20"/>
  <c r="X612" i="20"/>
  <c r="X611" i="20"/>
  <c r="X610" i="20"/>
  <c r="X609" i="20"/>
  <c r="X608" i="20"/>
  <c r="X607" i="20"/>
  <c r="X606" i="20"/>
  <c r="X605" i="20"/>
  <c r="X604" i="20"/>
  <c r="X603" i="20"/>
  <c r="X602" i="20"/>
  <c r="X601" i="20"/>
  <c r="X600" i="20"/>
  <c r="X599" i="20"/>
  <c r="X598" i="20"/>
  <c r="X597" i="20"/>
  <c r="X596" i="20"/>
  <c r="X595" i="20"/>
  <c r="X594" i="20"/>
  <c r="X593" i="20"/>
  <c r="X592" i="20"/>
  <c r="X591" i="20"/>
  <c r="X590" i="20"/>
  <c r="X589" i="20"/>
  <c r="X588" i="20"/>
  <c r="X587" i="20"/>
  <c r="X586" i="20"/>
  <c r="X585" i="20"/>
  <c r="X584" i="20"/>
  <c r="X583" i="20"/>
  <c r="X582" i="20"/>
  <c r="X581" i="20"/>
  <c r="X580" i="20"/>
  <c r="X579" i="20"/>
  <c r="X578" i="20"/>
  <c r="X577" i="20"/>
  <c r="X576" i="20"/>
  <c r="X575" i="20"/>
  <c r="X574" i="20"/>
  <c r="X573" i="20"/>
  <c r="X572" i="20"/>
  <c r="X571" i="20"/>
  <c r="X570" i="20"/>
  <c r="X569" i="20"/>
  <c r="X568" i="20"/>
  <c r="X567" i="20"/>
  <c r="X566" i="20"/>
  <c r="X565" i="20"/>
  <c r="X564" i="20"/>
  <c r="X563" i="20"/>
  <c r="X562" i="20"/>
  <c r="X561" i="20"/>
  <c r="X560" i="20"/>
  <c r="X559" i="20"/>
  <c r="X558" i="20"/>
  <c r="X557" i="20"/>
  <c r="X556" i="20"/>
  <c r="X555" i="20"/>
  <c r="X554" i="20"/>
  <c r="X553" i="20"/>
  <c r="X552" i="20"/>
  <c r="X551" i="20"/>
  <c r="X550" i="20"/>
  <c r="X549" i="20"/>
  <c r="X548" i="20"/>
  <c r="X547" i="20"/>
  <c r="X546" i="20"/>
  <c r="X545" i="20"/>
  <c r="X544" i="20"/>
  <c r="X543" i="20"/>
  <c r="X542" i="20"/>
  <c r="X541" i="20"/>
  <c r="X540" i="20"/>
  <c r="X539" i="20"/>
  <c r="X538" i="20"/>
  <c r="X537" i="20"/>
  <c r="X536" i="20"/>
  <c r="X535" i="20"/>
  <c r="X534" i="20"/>
  <c r="X533" i="20"/>
  <c r="X532" i="20"/>
  <c r="X531" i="20"/>
  <c r="X530" i="20"/>
  <c r="X529" i="20"/>
  <c r="X528" i="20"/>
  <c r="X527" i="20"/>
  <c r="X526" i="20"/>
  <c r="X525" i="20"/>
  <c r="X524" i="20"/>
  <c r="X523" i="20"/>
  <c r="X522" i="20"/>
  <c r="X521" i="20"/>
  <c r="X520" i="20"/>
  <c r="X519" i="20"/>
  <c r="X518" i="20"/>
  <c r="X517" i="20"/>
  <c r="X516" i="20"/>
  <c r="X515" i="20"/>
  <c r="X514" i="20"/>
  <c r="X513" i="20"/>
  <c r="X512" i="20"/>
  <c r="X511" i="20"/>
  <c r="X510" i="20"/>
  <c r="X509" i="20"/>
  <c r="X508" i="20"/>
  <c r="X507" i="20"/>
  <c r="X506" i="20"/>
  <c r="X505" i="20"/>
  <c r="X504" i="20"/>
  <c r="X503" i="20"/>
  <c r="X502" i="20"/>
  <c r="X501" i="20"/>
  <c r="X500" i="20"/>
  <c r="X499" i="20"/>
  <c r="X498" i="20"/>
  <c r="X497" i="20"/>
  <c r="X496" i="20"/>
  <c r="X495" i="20"/>
  <c r="X494" i="20"/>
  <c r="X493" i="20"/>
  <c r="X492" i="20"/>
  <c r="X491" i="20"/>
  <c r="X490" i="20"/>
  <c r="X489" i="20"/>
  <c r="X488" i="20"/>
  <c r="X487" i="20"/>
  <c r="X486" i="20"/>
  <c r="X485" i="20"/>
  <c r="X484" i="20"/>
  <c r="X483" i="20"/>
  <c r="X482" i="20"/>
  <c r="X481" i="20"/>
  <c r="X480" i="20"/>
  <c r="X479" i="20"/>
  <c r="X478" i="20"/>
  <c r="X477" i="20"/>
  <c r="X476" i="20"/>
  <c r="X475" i="20"/>
  <c r="X474" i="20"/>
  <c r="X473" i="20"/>
  <c r="X472" i="20"/>
  <c r="X471" i="20"/>
  <c r="X470" i="20"/>
  <c r="X469" i="20"/>
  <c r="X468" i="20"/>
  <c r="X467" i="20"/>
  <c r="X466" i="20"/>
  <c r="X465" i="20"/>
  <c r="X464" i="20"/>
  <c r="X463" i="20"/>
  <c r="X462" i="20"/>
  <c r="X461" i="20"/>
  <c r="X460" i="20"/>
  <c r="X459" i="20"/>
  <c r="X458" i="20"/>
  <c r="X457" i="20"/>
  <c r="X456" i="20"/>
  <c r="X455" i="20"/>
  <c r="X454" i="20"/>
  <c r="X453" i="20"/>
  <c r="X452" i="20"/>
  <c r="X451" i="20"/>
  <c r="X450" i="20"/>
  <c r="X449" i="20"/>
  <c r="X448" i="20"/>
  <c r="X447" i="20"/>
  <c r="X446" i="20"/>
  <c r="X445" i="20"/>
  <c r="X444" i="20"/>
  <c r="X443" i="20"/>
  <c r="X442" i="20"/>
  <c r="X441" i="20"/>
  <c r="X440" i="20"/>
  <c r="X439" i="20"/>
  <c r="X438" i="20"/>
  <c r="X437" i="20"/>
  <c r="X436" i="20"/>
  <c r="X435" i="20"/>
  <c r="X434" i="20"/>
  <c r="X433" i="20"/>
  <c r="X432" i="20"/>
  <c r="X431" i="20"/>
  <c r="X430" i="20"/>
  <c r="X429" i="20"/>
  <c r="X428" i="20"/>
  <c r="X427" i="20"/>
  <c r="X426" i="20"/>
  <c r="X425" i="20"/>
  <c r="X424" i="20"/>
  <c r="X423" i="20"/>
  <c r="X422" i="20"/>
  <c r="X421" i="20"/>
  <c r="X420" i="20"/>
  <c r="X419" i="20"/>
  <c r="X418" i="20"/>
  <c r="X417" i="20"/>
  <c r="X416" i="20"/>
  <c r="X415" i="20"/>
  <c r="X414" i="20"/>
  <c r="X413" i="20"/>
  <c r="X412" i="20"/>
  <c r="X411" i="20"/>
  <c r="X410" i="20"/>
  <c r="X409" i="20"/>
  <c r="X408" i="20"/>
  <c r="X407" i="20"/>
  <c r="X406" i="20"/>
  <c r="X405" i="20"/>
  <c r="X404" i="20"/>
  <c r="X403" i="20"/>
  <c r="X402" i="20"/>
  <c r="X401" i="20"/>
  <c r="X400" i="20"/>
  <c r="X399" i="20"/>
  <c r="X398" i="20"/>
  <c r="X397" i="20"/>
  <c r="X396" i="20"/>
  <c r="X395" i="20"/>
  <c r="X394" i="20"/>
  <c r="X393" i="20"/>
  <c r="X392" i="20"/>
  <c r="X391" i="20"/>
  <c r="X390" i="20"/>
  <c r="X389" i="20"/>
  <c r="X388" i="20"/>
  <c r="X387" i="20"/>
  <c r="X386" i="20"/>
  <c r="X385" i="20"/>
  <c r="X384" i="20"/>
  <c r="X383" i="20"/>
  <c r="X382" i="20"/>
  <c r="X381" i="20"/>
  <c r="X380" i="20"/>
  <c r="X379" i="20"/>
  <c r="X378" i="20"/>
  <c r="X377" i="20"/>
  <c r="X376" i="20"/>
  <c r="X375" i="20"/>
  <c r="X374" i="20"/>
  <c r="X373" i="20"/>
  <c r="X372" i="20"/>
  <c r="X371" i="20"/>
  <c r="X370" i="20"/>
  <c r="X369" i="20"/>
  <c r="X368" i="20"/>
  <c r="X367" i="20"/>
  <c r="X366" i="20"/>
  <c r="X365" i="20"/>
  <c r="X364" i="20"/>
  <c r="X363" i="20"/>
  <c r="X362" i="20"/>
  <c r="X361" i="20"/>
  <c r="X360" i="20"/>
  <c r="X359" i="20"/>
  <c r="X358" i="20"/>
  <c r="X357" i="20"/>
  <c r="X356" i="20"/>
  <c r="X355" i="20"/>
  <c r="X354" i="20"/>
  <c r="X353" i="20"/>
  <c r="X352" i="20"/>
  <c r="X351" i="20"/>
  <c r="X350" i="20"/>
  <c r="X349" i="20"/>
  <c r="X348" i="20"/>
  <c r="X347" i="20"/>
  <c r="X346" i="20"/>
  <c r="X345" i="20"/>
  <c r="X344" i="20"/>
  <c r="X343" i="20"/>
  <c r="X342" i="20"/>
  <c r="X341" i="20"/>
  <c r="X340" i="20"/>
  <c r="X339" i="20"/>
  <c r="X338" i="20"/>
  <c r="X337" i="20"/>
  <c r="X336" i="20"/>
  <c r="X335" i="20"/>
  <c r="X334" i="20"/>
  <c r="X333" i="20"/>
  <c r="X332" i="20"/>
  <c r="X331" i="20"/>
  <c r="X330" i="20"/>
  <c r="X329" i="20"/>
  <c r="X328" i="20"/>
  <c r="X327" i="20"/>
  <c r="X326" i="20"/>
  <c r="X325" i="20"/>
  <c r="X324" i="20"/>
  <c r="X323" i="20"/>
  <c r="X322" i="20"/>
  <c r="X321" i="20"/>
  <c r="X320" i="20"/>
  <c r="X319" i="20"/>
  <c r="X318" i="20"/>
  <c r="X317" i="20"/>
  <c r="X316" i="20"/>
  <c r="X315" i="20"/>
  <c r="X314" i="20"/>
  <c r="X313" i="20"/>
  <c r="X312" i="20"/>
  <c r="X311" i="20"/>
  <c r="X310" i="20"/>
  <c r="X309" i="20"/>
  <c r="X308" i="20"/>
  <c r="X307" i="20"/>
  <c r="X306" i="20"/>
  <c r="X305" i="20"/>
  <c r="X304" i="20"/>
  <c r="X303" i="20"/>
  <c r="X302" i="20"/>
  <c r="X301" i="20"/>
  <c r="X300" i="20"/>
  <c r="X299" i="20"/>
  <c r="X298" i="20"/>
  <c r="X297" i="20"/>
  <c r="X296" i="20"/>
  <c r="X295" i="20"/>
  <c r="X294" i="20"/>
  <c r="X293" i="20"/>
  <c r="X292" i="20"/>
  <c r="X291" i="20"/>
  <c r="X290" i="20"/>
  <c r="X289" i="20"/>
  <c r="X288" i="20"/>
  <c r="X287" i="20"/>
  <c r="X286" i="20"/>
  <c r="X285" i="20"/>
  <c r="X284" i="20"/>
  <c r="X283" i="20"/>
  <c r="X282" i="20"/>
  <c r="X281" i="20"/>
  <c r="X280" i="20"/>
  <c r="X279" i="20"/>
  <c r="X278" i="20"/>
  <c r="X277" i="20"/>
  <c r="X276" i="20"/>
  <c r="X275" i="20"/>
  <c r="X274" i="20"/>
  <c r="X273" i="20"/>
  <c r="X272" i="20"/>
  <c r="X271" i="20"/>
  <c r="X270" i="20"/>
  <c r="X269" i="20"/>
  <c r="X268" i="20"/>
  <c r="X267" i="20"/>
  <c r="X266" i="20"/>
  <c r="X265" i="20"/>
  <c r="X264" i="20"/>
  <c r="X263" i="20"/>
  <c r="X262" i="20"/>
  <c r="X261" i="20"/>
  <c r="X260" i="20"/>
  <c r="X259" i="20"/>
  <c r="X258" i="20"/>
  <c r="X257" i="20"/>
  <c r="X256" i="20"/>
  <c r="X255" i="20"/>
  <c r="X254" i="20"/>
  <c r="X253" i="20"/>
  <c r="X252" i="20"/>
  <c r="X251" i="20"/>
  <c r="X250" i="20"/>
  <c r="X249" i="20"/>
  <c r="X248" i="20"/>
  <c r="X247" i="20"/>
  <c r="X246" i="20"/>
  <c r="X245" i="20"/>
  <c r="X244" i="20"/>
  <c r="X243" i="20"/>
  <c r="X242" i="20"/>
  <c r="X241" i="20"/>
  <c r="X240" i="20"/>
  <c r="X239" i="20"/>
  <c r="X238" i="20"/>
  <c r="X237" i="20"/>
  <c r="X236" i="20"/>
  <c r="X235" i="20"/>
  <c r="X234" i="20"/>
  <c r="X233" i="20"/>
  <c r="X232" i="20"/>
  <c r="X231" i="20"/>
  <c r="X230" i="20"/>
  <c r="X229" i="20"/>
  <c r="X228" i="20"/>
  <c r="X227" i="20"/>
  <c r="X226" i="20"/>
  <c r="X225" i="20"/>
  <c r="X224" i="20"/>
  <c r="X223" i="20"/>
  <c r="X222" i="20"/>
  <c r="X221" i="20"/>
  <c r="X220" i="20"/>
  <c r="X219" i="20"/>
  <c r="X218" i="20"/>
  <c r="X217" i="20"/>
  <c r="X216" i="20"/>
  <c r="X215" i="20"/>
  <c r="X214" i="20"/>
  <c r="X213" i="20"/>
  <c r="X212" i="20"/>
  <c r="X211" i="20"/>
  <c r="X210" i="20"/>
  <c r="X209" i="20"/>
  <c r="X208" i="20"/>
  <c r="X207" i="20"/>
  <c r="X206" i="20"/>
  <c r="X205" i="20"/>
  <c r="X204" i="20"/>
  <c r="X203" i="20"/>
  <c r="X202" i="20"/>
  <c r="X201" i="20"/>
  <c r="X200" i="20"/>
  <c r="X199" i="20"/>
  <c r="X198" i="20"/>
  <c r="X197" i="20"/>
  <c r="X196" i="20"/>
  <c r="X195" i="20"/>
  <c r="X194" i="20"/>
  <c r="X193" i="20"/>
  <c r="X192" i="20"/>
  <c r="X191" i="20"/>
  <c r="X190" i="20"/>
  <c r="X189" i="20"/>
  <c r="X188" i="20"/>
  <c r="X187" i="20"/>
  <c r="X186" i="20"/>
  <c r="X185" i="20"/>
  <c r="X184" i="20"/>
  <c r="X183" i="20"/>
  <c r="X182" i="20"/>
  <c r="X181" i="20"/>
  <c r="X180" i="20"/>
  <c r="X179" i="20"/>
  <c r="X178" i="20"/>
  <c r="X177" i="20"/>
  <c r="X176" i="20"/>
  <c r="X175" i="20"/>
  <c r="X174" i="20"/>
  <c r="X173" i="20"/>
  <c r="X172" i="20"/>
  <c r="X171" i="20"/>
  <c r="X170" i="20"/>
  <c r="X169" i="20"/>
  <c r="X168" i="20"/>
  <c r="X167" i="20"/>
  <c r="X166" i="20"/>
  <c r="X165" i="20"/>
  <c r="X164" i="20"/>
  <c r="X163" i="20"/>
  <c r="X162" i="20"/>
  <c r="X161" i="20"/>
  <c r="X160" i="20"/>
  <c r="X159" i="20"/>
  <c r="X158" i="20"/>
  <c r="X157" i="20"/>
  <c r="X156" i="20"/>
  <c r="X155" i="20"/>
  <c r="X154" i="20"/>
  <c r="X153" i="20"/>
  <c r="X152" i="20"/>
  <c r="X151" i="20"/>
  <c r="X150" i="20"/>
  <c r="X149" i="20"/>
  <c r="X148" i="20"/>
  <c r="X147" i="20"/>
  <c r="X146" i="20"/>
  <c r="X145" i="20"/>
  <c r="X144" i="20"/>
  <c r="X143" i="20"/>
  <c r="X142" i="20"/>
  <c r="X141" i="20"/>
  <c r="X140" i="20"/>
  <c r="X139" i="20"/>
  <c r="X138" i="20"/>
  <c r="X137" i="20"/>
  <c r="X136" i="20"/>
  <c r="X135" i="20"/>
  <c r="X134" i="20"/>
  <c r="X133" i="20"/>
  <c r="X132" i="20"/>
  <c r="X131" i="20"/>
  <c r="X130" i="20"/>
  <c r="X129" i="20"/>
  <c r="X128" i="20"/>
  <c r="X127" i="20"/>
  <c r="X126" i="20"/>
  <c r="X125" i="20"/>
  <c r="X124" i="20"/>
  <c r="X123" i="20"/>
  <c r="X122" i="20"/>
  <c r="X121" i="20"/>
  <c r="X120" i="20"/>
  <c r="X119" i="20"/>
  <c r="X118" i="20"/>
  <c r="X117" i="20"/>
  <c r="X116" i="20"/>
  <c r="X115" i="20"/>
  <c r="X114" i="20"/>
  <c r="X113" i="20"/>
  <c r="X112" i="20"/>
  <c r="X111" i="20"/>
  <c r="X110" i="20"/>
  <c r="X109" i="20"/>
  <c r="X108" i="20"/>
  <c r="X107" i="20"/>
  <c r="X106" i="20"/>
  <c r="X105" i="20"/>
  <c r="X104" i="20"/>
  <c r="X103" i="20"/>
  <c r="X102" i="20"/>
  <c r="X101" i="20"/>
  <c r="X100" i="20"/>
  <c r="X99" i="20"/>
  <c r="X98" i="20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5" i="20"/>
  <c r="X74" i="20"/>
  <c r="X73" i="20"/>
  <c r="X72" i="20"/>
  <c r="X71" i="20"/>
  <c r="X70" i="20"/>
  <c r="X69" i="20"/>
  <c r="X68" i="20"/>
  <c r="X67" i="20"/>
  <c r="X66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X8" i="20"/>
  <c r="X7" i="20"/>
  <c r="X6" i="20"/>
  <c r="X5" i="20"/>
  <c r="X4" i="20"/>
  <c r="X3" i="20"/>
  <c r="X2" i="20"/>
  <c r="W1117" i="20"/>
  <c r="V1117" i="20"/>
  <c r="W1116" i="20"/>
  <c r="V1116" i="20"/>
  <c r="W1115" i="20"/>
  <c r="V1115" i="20"/>
  <c r="W1114" i="20"/>
  <c r="V1114" i="20"/>
  <c r="W1113" i="20"/>
  <c r="V1113" i="20"/>
  <c r="W1112" i="20"/>
  <c r="V1112" i="20"/>
  <c r="W1111" i="20"/>
  <c r="V1111" i="20"/>
  <c r="W1110" i="20"/>
  <c r="V1110" i="20"/>
  <c r="W1109" i="20"/>
  <c r="V1109" i="20"/>
  <c r="W1108" i="20"/>
  <c r="V1108" i="20"/>
  <c r="W1107" i="20"/>
  <c r="V1107" i="20"/>
  <c r="W1106" i="20"/>
  <c r="V1106" i="20"/>
  <c r="W1105" i="20"/>
  <c r="V1105" i="20"/>
  <c r="W1104" i="20"/>
  <c r="V1104" i="20"/>
  <c r="W1103" i="20"/>
  <c r="V1103" i="20"/>
  <c r="W1102" i="20"/>
  <c r="V1102" i="20"/>
  <c r="W1101" i="20"/>
  <c r="V1101" i="20"/>
  <c r="W1100" i="20"/>
  <c r="V1100" i="20"/>
  <c r="W1099" i="20"/>
  <c r="V1099" i="20"/>
  <c r="W1098" i="20"/>
  <c r="V1098" i="20"/>
  <c r="W1097" i="20"/>
  <c r="V1097" i="20"/>
  <c r="W1096" i="20"/>
  <c r="V1096" i="20"/>
  <c r="W1095" i="20"/>
  <c r="V1095" i="20"/>
  <c r="W1094" i="20"/>
  <c r="V1094" i="20"/>
  <c r="W1093" i="20"/>
  <c r="V1093" i="20"/>
  <c r="W1092" i="20"/>
  <c r="V1092" i="20"/>
  <c r="W1091" i="20"/>
  <c r="V1091" i="20"/>
  <c r="W1090" i="20"/>
  <c r="V1090" i="20"/>
  <c r="W1089" i="20"/>
  <c r="V1089" i="20"/>
  <c r="W1088" i="20"/>
  <c r="V1088" i="20"/>
  <c r="W1087" i="20"/>
  <c r="V1087" i="20"/>
  <c r="W1086" i="20"/>
  <c r="V1086" i="20"/>
  <c r="W1085" i="20"/>
  <c r="V1085" i="20"/>
  <c r="W1084" i="20"/>
  <c r="V1084" i="20"/>
  <c r="W1083" i="20"/>
  <c r="V1083" i="20"/>
  <c r="W1082" i="20"/>
  <c r="V1082" i="20"/>
  <c r="W1081" i="20"/>
  <c r="V1081" i="20"/>
  <c r="W1080" i="20"/>
  <c r="V1080" i="20"/>
  <c r="W1079" i="20"/>
  <c r="V1079" i="20"/>
  <c r="W1078" i="20"/>
  <c r="V1078" i="20"/>
  <c r="W1077" i="20"/>
  <c r="V1077" i="20"/>
  <c r="W1076" i="20"/>
  <c r="V1076" i="20"/>
  <c r="W1075" i="20"/>
  <c r="V1075" i="20"/>
  <c r="W1074" i="20"/>
  <c r="V1074" i="20"/>
  <c r="W1073" i="20"/>
  <c r="V1073" i="20"/>
  <c r="W1072" i="20"/>
  <c r="V1072" i="20"/>
  <c r="W1071" i="20"/>
  <c r="V1071" i="20"/>
  <c r="W1070" i="20"/>
  <c r="V1070" i="20"/>
  <c r="W1069" i="20"/>
  <c r="V1069" i="20"/>
  <c r="W1068" i="20"/>
  <c r="V1068" i="20"/>
  <c r="W1067" i="20"/>
  <c r="V1067" i="20"/>
  <c r="W1066" i="20"/>
  <c r="V1066" i="20"/>
  <c r="W1065" i="20"/>
  <c r="V1065" i="20"/>
  <c r="W1064" i="20"/>
  <c r="V1064" i="20"/>
  <c r="W1063" i="20"/>
  <c r="V1063" i="20"/>
  <c r="W1062" i="20"/>
  <c r="V1062" i="20"/>
  <c r="W1061" i="20"/>
  <c r="V1061" i="20"/>
  <c r="W1060" i="20"/>
  <c r="V1060" i="20"/>
  <c r="W1059" i="20"/>
  <c r="V1059" i="20"/>
  <c r="W1058" i="20"/>
  <c r="V1058" i="20"/>
  <c r="W1057" i="20"/>
  <c r="V1057" i="20"/>
  <c r="W1056" i="20"/>
  <c r="V1056" i="20"/>
  <c r="W1055" i="20"/>
  <c r="V1055" i="20"/>
  <c r="W1054" i="20"/>
  <c r="V1054" i="20"/>
  <c r="W1053" i="20"/>
  <c r="V1053" i="20"/>
  <c r="W1052" i="20"/>
  <c r="V1052" i="20"/>
  <c r="W1051" i="20"/>
  <c r="V1051" i="20"/>
  <c r="W1050" i="20"/>
  <c r="V1050" i="20"/>
  <c r="W1049" i="20"/>
  <c r="V1049" i="20"/>
  <c r="W1048" i="20"/>
  <c r="V1048" i="20"/>
  <c r="W1047" i="20"/>
  <c r="V1047" i="20"/>
  <c r="W1046" i="20"/>
  <c r="V1046" i="20"/>
  <c r="W1045" i="20"/>
  <c r="V1045" i="20"/>
  <c r="W1044" i="20"/>
  <c r="V1044" i="20"/>
  <c r="W1043" i="20"/>
  <c r="V1043" i="20"/>
  <c r="W1042" i="20"/>
  <c r="V1042" i="20"/>
  <c r="W1041" i="20"/>
  <c r="V1041" i="20"/>
  <c r="W1040" i="20"/>
  <c r="V1040" i="20"/>
  <c r="W1039" i="20"/>
  <c r="V1039" i="20"/>
  <c r="W1038" i="20"/>
  <c r="V1038" i="20"/>
  <c r="W1037" i="20"/>
  <c r="V1037" i="20"/>
  <c r="W1036" i="20"/>
  <c r="V1036" i="20"/>
  <c r="W1035" i="20"/>
  <c r="V1035" i="20"/>
  <c r="W1034" i="20"/>
  <c r="V1034" i="20"/>
  <c r="W1033" i="20"/>
  <c r="V1033" i="20"/>
  <c r="W1032" i="20"/>
  <c r="V1032" i="20"/>
  <c r="W1031" i="20"/>
  <c r="V1031" i="20"/>
  <c r="W1030" i="20"/>
  <c r="V1030" i="20"/>
  <c r="W1029" i="20"/>
  <c r="V1029" i="20"/>
  <c r="W1028" i="20"/>
  <c r="V1028" i="20"/>
  <c r="W1027" i="20"/>
  <c r="V1027" i="20"/>
  <c r="W1026" i="20"/>
  <c r="V1026" i="20"/>
  <c r="W1025" i="20"/>
  <c r="V1025" i="20"/>
  <c r="W1024" i="20"/>
  <c r="V1024" i="20"/>
  <c r="W1023" i="20"/>
  <c r="V1023" i="20"/>
  <c r="W1022" i="20"/>
  <c r="V1022" i="20"/>
  <c r="W1021" i="20"/>
  <c r="V1021" i="20"/>
  <c r="W1020" i="20"/>
  <c r="V1020" i="20"/>
  <c r="W1019" i="20"/>
  <c r="V1019" i="20"/>
  <c r="W1018" i="20"/>
  <c r="V1018" i="20"/>
  <c r="W1017" i="20"/>
  <c r="V1017" i="20"/>
  <c r="W1016" i="20"/>
  <c r="V1016" i="20"/>
  <c r="W1015" i="20"/>
  <c r="V1015" i="20"/>
  <c r="W1014" i="20"/>
  <c r="V1014" i="20"/>
  <c r="W1013" i="20"/>
  <c r="V1013" i="20"/>
  <c r="W1012" i="20"/>
  <c r="V1012" i="20"/>
  <c r="W1011" i="20"/>
  <c r="V1011" i="20"/>
  <c r="W1010" i="20"/>
  <c r="V1010" i="20"/>
  <c r="W1009" i="20"/>
  <c r="V1009" i="20"/>
  <c r="W1008" i="20"/>
  <c r="V1008" i="20"/>
  <c r="W1007" i="20"/>
  <c r="V1007" i="20"/>
  <c r="W1006" i="20"/>
  <c r="V1006" i="20"/>
  <c r="W1005" i="20"/>
  <c r="V1005" i="20"/>
  <c r="W1004" i="20"/>
  <c r="V1004" i="20"/>
  <c r="W1003" i="20"/>
  <c r="V1003" i="20"/>
  <c r="W1002" i="20"/>
  <c r="V1002" i="20"/>
  <c r="W1001" i="20"/>
  <c r="V1001" i="20"/>
  <c r="W1000" i="20"/>
  <c r="V1000" i="20"/>
  <c r="W999" i="20"/>
  <c r="V999" i="20"/>
  <c r="W998" i="20"/>
  <c r="V998" i="20"/>
  <c r="W997" i="20"/>
  <c r="V997" i="20"/>
  <c r="W996" i="20"/>
  <c r="V996" i="20"/>
  <c r="W995" i="20"/>
  <c r="V995" i="20"/>
  <c r="W994" i="20"/>
  <c r="V994" i="20"/>
  <c r="W993" i="20"/>
  <c r="V993" i="20"/>
  <c r="W992" i="20"/>
  <c r="V992" i="20"/>
  <c r="W991" i="20"/>
  <c r="V991" i="20"/>
  <c r="W990" i="20"/>
  <c r="V990" i="20"/>
  <c r="W989" i="20"/>
  <c r="V989" i="20"/>
  <c r="W988" i="20"/>
  <c r="V988" i="20"/>
  <c r="W987" i="20"/>
  <c r="V987" i="20"/>
  <c r="W986" i="20"/>
  <c r="V986" i="20"/>
  <c r="W985" i="20"/>
  <c r="V985" i="20"/>
  <c r="W984" i="20"/>
  <c r="V984" i="20"/>
  <c r="W983" i="20"/>
  <c r="V983" i="20"/>
  <c r="W982" i="20"/>
  <c r="V982" i="20"/>
  <c r="W981" i="20"/>
  <c r="V981" i="20"/>
  <c r="W980" i="20"/>
  <c r="V980" i="20"/>
  <c r="W979" i="20"/>
  <c r="V979" i="20"/>
  <c r="W978" i="20"/>
  <c r="V978" i="20"/>
  <c r="W977" i="20"/>
  <c r="V977" i="20"/>
  <c r="W976" i="20"/>
  <c r="V976" i="20"/>
  <c r="W975" i="20"/>
  <c r="V975" i="20"/>
  <c r="W974" i="20"/>
  <c r="V974" i="20"/>
  <c r="W973" i="20"/>
  <c r="V973" i="20"/>
  <c r="W972" i="20"/>
  <c r="V972" i="20"/>
  <c r="W971" i="20"/>
  <c r="V971" i="20"/>
  <c r="W970" i="20"/>
  <c r="V970" i="20"/>
  <c r="W969" i="20"/>
  <c r="V969" i="20"/>
  <c r="W968" i="20"/>
  <c r="V968" i="20"/>
  <c r="W967" i="20"/>
  <c r="V967" i="20"/>
  <c r="W966" i="20"/>
  <c r="V966" i="20"/>
  <c r="W965" i="20"/>
  <c r="V965" i="20"/>
  <c r="W964" i="20"/>
  <c r="V964" i="20"/>
  <c r="W963" i="20"/>
  <c r="V963" i="20"/>
  <c r="W962" i="20"/>
  <c r="V962" i="20"/>
  <c r="W961" i="20"/>
  <c r="V961" i="20"/>
  <c r="W960" i="20"/>
  <c r="V960" i="20"/>
  <c r="W959" i="20"/>
  <c r="V959" i="20"/>
  <c r="W958" i="20"/>
  <c r="V958" i="20"/>
  <c r="W957" i="20"/>
  <c r="V957" i="20"/>
  <c r="W956" i="20"/>
  <c r="V956" i="20"/>
  <c r="W955" i="20"/>
  <c r="V955" i="20"/>
  <c r="W954" i="20"/>
  <c r="V954" i="20"/>
  <c r="W953" i="20"/>
  <c r="V953" i="20"/>
  <c r="W952" i="20"/>
  <c r="V952" i="20"/>
  <c r="W951" i="20"/>
  <c r="V951" i="20"/>
  <c r="W950" i="20"/>
  <c r="V950" i="20"/>
  <c r="W949" i="20"/>
  <c r="V949" i="20"/>
  <c r="W948" i="20"/>
  <c r="V948" i="20"/>
  <c r="W947" i="20"/>
  <c r="V947" i="20"/>
  <c r="W946" i="20"/>
  <c r="V946" i="20"/>
  <c r="W945" i="20"/>
  <c r="V945" i="20"/>
  <c r="W944" i="20"/>
  <c r="V944" i="20"/>
  <c r="W943" i="20"/>
  <c r="V943" i="20"/>
  <c r="W942" i="20"/>
  <c r="V942" i="20"/>
  <c r="W941" i="20"/>
  <c r="V941" i="20"/>
  <c r="W940" i="20"/>
  <c r="V940" i="20"/>
  <c r="W939" i="20"/>
  <c r="V939" i="20"/>
  <c r="W938" i="20"/>
  <c r="V938" i="20"/>
  <c r="W937" i="20"/>
  <c r="V937" i="20"/>
  <c r="W936" i="20"/>
  <c r="V936" i="20"/>
  <c r="W935" i="20"/>
  <c r="V935" i="20"/>
  <c r="W934" i="20"/>
  <c r="V934" i="20"/>
  <c r="W933" i="20"/>
  <c r="V933" i="20"/>
  <c r="W932" i="20"/>
  <c r="V932" i="20"/>
  <c r="W931" i="20"/>
  <c r="V931" i="20"/>
  <c r="W930" i="20"/>
  <c r="V930" i="20"/>
  <c r="W929" i="20"/>
  <c r="V929" i="20"/>
  <c r="W928" i="20"/>
  <c r="V928" i="20"/>
  <c r="W927" i="20"/>
  <c r="V927" i="20"/>
  <c r="W926" i="20"/>
  <c r="V926" i="20"/>
  <c r="W925" i="20"/>
  <c r="V925" i="20"/>
  <c r="W924" i="20"/>
  <c r="V924" i="20"/>
  <c r="W923" i="20"/>
  <c r="V923" i="20"/>
  <c r="W922" i="20"/>
  <c r="V922" i="20"/>
  <c r="W921" i="20"/>
  <c r="V921" i="20"/>
  <c r="W920" i="20"/>
  <c r="V920" i="20"/>
  <c r="W919" i="20"/>
  <c r="V919" i="20"/>
  <c r="W918" i="20"/>
  <c r="V918" i="20"/>
  <c r="W917" i="20"/>
  <c r="V917" i="20"/>
  <c r="W916" i="20"/>
  <c r="V916" i="20"/>
  <c r="W915" i="20"/>
  <c r="V915" i="20"/>
  <c r="W914" i="20"/>
  <c r="V914" i="20"/>
  <c r="W913" i="20"/>
  <c r="V913" i="20"/>
  <c r="W912" i="20"/>
  <c r="V912" i="20"/>
  <c r="W911" i="20"/>
  <c r="V911" i="20"/>
  <c r="W910" i="20"/>
  <c r="V910" i="20"/>
  <c r="W909" i="20"/>
  <c r="V909" i="20"/>
  <c r="W908" i="20"/>
  <c r="V908" i="20"/>
  <c r="W907" i="20"/>
  <c r="V907" i="20"/>
  <c r="W906" i="20"/>
  <c r="V906" i="20"/>
  <c r="W905" i="20"/>
  <c r="V905" i="20"/>
  <c r="W904" i="20"/>
  <c r="V904" i="20"/>
  <c r="W903" i="20"/>
  <c r="V903" i="20"/>
  <c r="W902" i="20"/>
  <c r="V902" i="20"/>
  <c r="W901" i="20"/>
  <c r="V901" i="20"/>
  <c r="W900" i="20"/>
  <c r="V900" i="20"/>
  <c r="W899" i="20"/>
  <c r="V899" i="20"/>
  <c r="W898" i="20"/>
  <c r="V898" i="20"/>
  <c r="W897" i="20"/>
  <c r="V897" i="20"/>
  <c r="W896" i="20"/>
  <c r="V896" i="20"/>
  <c r="W895" i="20"/>
  <c r="V895" i="20"/>
  <c r="W894" i="20"/>
  <c r="V894" i="20"/>
  <c r="W893" i="20"/>
  <c r="V893" i="20"/>
  <c r="W892" i="20"/>
  <c r="V892" i="20"/>
  <c r="W891" i="20"/>
  <c r="V891" i="20"/>
  <c r="W890" i="20"/>
  <c r="V890" i="20"/>
  <c r="W889" i="20"/>
  <c r="V889" i="20"/>
  <c r="W888" i="20"/>
  <c r="V888" i="20"/>
  <c r="W887" i="20"/>
  <c r="V887" i="20"/>
  <c r="W886" i="20"/>
  <c r="V886" i="20"/>
  <c r="W885" i="20"/>
  <c r="V885" i="20"/>
  <c r="W884" i="20"/>
  <c r="V884" i="20"/>
  <c r="W883" i="20"/>
  <c r="V883" i="20"/>
  <c r="W882" i="20"/>
  <c r="V882" i="20"/>
  <c r="W881" i="20"/>
  <c r="V881" i="20"/>
  <c r="W880" i="20"/>
  <c r="V880" i="20"/>
  <c r="W879" i="20"/>
  <c r="V879" i="20"/>
  <c r="W878" i="20"/>
  <c r="V878" i="20"/>
  <c r="W877" i="20"/>
  <c r="V877" i="20"/>
  <c r="W876" i="20"/>
  <c r="V876" i="20"/>
  <c r="W875" i="20"/>
  <c r="V875" i="20"/>
  <c r="W874" i="20"/>
  <c r="V874" i="20"/>
  <c r="W873" i="20"/>
  <c r="V873" i="20"/>
  <c r="W872" i="20"/>
  <c r="V872" i="20"/>
  <c r="W871" i="20"/>
  <c r="V871" i="20"/>
  <c r="W870" i="20"/>
  <c r="V870" i="20"/>
  <c r="W869" i="20"/>
  <c r="V869" i="20"/>
  <c r="W868" i="20"/>
  <c r="V868" i="20"/>
  <c r="W867" i="20"/>
  <c r="V867" i="20"/>
  <c r="W866" i="20"/>
  <c r="V866" i="20"/>
  <c r="W865" i="20"/>
  <c r="V865" i="20"/>
  <c r="W864" i="20"/>
  <c r="V864" i="20"/>
  <c r="W863" i="20"/>
  <c r="V863" i="20"/>
  <c r="W862" i="20"/>
  <c r="V862" i="20"/>
  <c r="W861" i="20"/>
  <c r="V861" i="20"/>
  <c r="W860" i="20"/>
  <c r="V860" i="20"/>
  <c r="W859" i="20"/>
  <c r="V859" i="20"/>
  <c r="W858" i="20"/>
  <c r="V858" i="20"/>
  <c r="W857" i="20"/>
  <c r="V857" i="20"/>
  <c r="W856" i="20"/>
  <c r="V856" i="20"/>
  <c r="W855" i="20"/>
  <c r="V855" i="20"/>
  <c r="W854" i="20"/>
  <c r="V854" i="20"/>
  <c r="W853" i="20"/>
  <c r="V853" i="20"/>
  <c r="W852" i="20"/>
  <c r="V852" i="20"/>
  <c r="W851" i="20"/>
  <c r="V851" i="20"/>
  <c r="W850" i="20"/>
  <c r="V850" i="20"/>
  <c r="W849" i="20"/>
  <c r="V849" i="20"/>
  <c r="W848" i="20"/>
  <c r="V848" i="20"/>
  <c r="W847" i="20"/>
  <c r="V847" i="20"/>
  <c r="W846" i="20"/>
  <c r="V846" i="20"/>
  <c r="W845" i="20"/>
  <c r="V845" i="20"/>
  <c r="W844" i="20"/>
  <c r="V844" i="20"/>
  <c r="W843" i="20"/>
  <c r="V843" i="20"/>
  <c r="W842" i="20"/>
  <c r="V842" i="20"/>
  <c r="W841" i="20"/>
  <c r="V841" i="20"/>
  <c r="W840" i="20"/>
  <c r="V840" i="20"/>
  <c r="W839" i="20"/>
  <c r="V839" i="20"/>
  <c r="W838" i="20"/>
  <c r="V838" i="20"/>
  <c r="W837" i="20"/>
  <c r="V837" i="20"/>
  <c r="W836" i="20"/>
  <c r="V836" i="20"/>
  <c r="W835" i="20"/>
  <c r="V835" i="20"/>
  <c r="W834" i="20"/>
  <c r="V834" i="20"/>
  <c r="W833" i="20"/>
  <c r="V833" i="20"/>
  <c r="W832" i="20"/>
  <c r="V832" i="20"/>
  <c r="W831" i="20"/>
  <c r="V831" i="20"/>
  <c r="W830" i="20"/>
  <c r="V830" i="20"/>
  <c r="W829" i="20"/>
  <c r="V829" i="20"/>
  <c r="W828" i="20"/>
  <c r="V828" i="20"/>
  <c r="W827" i="20"/>
  <c r="V827" i="20"/>
  <c r="W826" i="20"/>
  <c r="V826" i="20"/>
  <c r="W825" i="20"/>
  <c r="V825" i="20"/>
  <c r="W824" i="20"/>
  <c r="V824" i="20"/>
  <c r="W823" i="20"/>
  <c r="V823" i="20"/>
  <c r="W822" i="20"/>
  <c r="V822" i="20"/>
  <c r="W821" i="20"/>
  <c r="V821" i="20"/>
  <c r="W820" i="20"/>
  <c r="V820" i="20"/>
  <c r="W819" i="20"/>
  <c r="V819" i="20"/>
  <c r="W818" i="20"/>
  <c r="V818" i="20"/>
  <c r="W817" i="20"/>
  <c r="V817" i="20"/>
  <c r="W816" i="20"/>
  <c r="V816" i="20"/>
  <c r="W815" i="20"/>
  <c r="V815" i="20"/>
  <c r="W814" i="20"/>
  <c r="V814" i="20"/>
  <c r="W813" i="20"/>
  <c r="V813" i="20"/>
  <c r="W812" i="20"/>
  <c r="V812" i="20"/>
  <c r="W811" i="20"/>
  <c r="V811" i="20"/>
  <c r="W810" i="20"/>
  <c r="V810" i="20"/>
  <c r="W809" i="20"/>
  <c r="V809" i="20"/>
  <c r="W808" i="20"/>
  <c r="V808" i="20"/>
  <c r="W807" i="20"/>
  <c r="V807" i="20"/>
  <c r="W806" i="20"/>
  <c r="V806" i="20"/>
  <c r="W805" i="20"/>
  <c r="V805" i="20"/>
  <c r="W804" i="20"/>
  <c r="V804" i="20"/>
  <c r="W803" i="20"/>
  <c r="V803" i="20"/>
  <c r="W802" i="20"/>
  <c r="V802" i="20"/>
  <c r="W801" i="20"/>
  <c r="V801" i="20"/>
  <c r="W800" i="20"/>
  <c r="V800" i="20"/>
  <c r="W799" i="20"/>
  <c r="V799" i="20"/>
  <c r="W798" i="20"/>
  <c r="V798" i="20"/>
  <c r="W797" i="20"/>
  <c r="V797" i="20"/>
  <c r="W796" i="20"/>
  <c r="V796" i="20"/>
  <c r="W795" i="20"/>
  <c r="V795" i="20"/>
  <c r="W794" i="20"/>
  <c r="V794" i="20"/>
  <c r="W793" i="20"/>
  <c r="V793" i="20"/>
  <c r="W792" i="20"/>
  <c r="V792" i="20"/>
  <c r="W791" i="20"/>
  <c r="V791" i="20"/>
  <c r="W790" i="20"/>
  <c r="V790" i="20"/>
  <c r="W789" i="20"/>
  <c r="V789" i="20"/>
  <c r="W788" i="20"/>
  <c r="V788" i="20"/>
  <c r="W787" i="20"/>
  <c r="V787" i="20"/>
  <c r="W786" i="20"/>
  <c r="V786" i="20"/>
  <c r="W785" i="20"/>
  <c r="V785" i="20"/>
  <c r="W784" i="20"/>
  <c r="V784" i="20"/>
  <c r="W783" i="20"/>
  <c r="V783" i="20"/>
  <c r="W782" i="20"/>
  <c r="V782" i="20"/>
  <c r="W781" i="20"/>
  <c r="V781" i="20"/>
  <c r="W780" i="20"/>
  <c r="V780" i="20"/>
  <c r="W779" i="20"/>
  <c r="V779" i="20"/>
  <c r="W778" i="20"/>
  <c r="V778" i="20"/>
  <c r="W777" i="20"/>
  <c r="V777" i="20"/>
  <c r="W776" i="20"/>
  <c r="V776" i="20"/>
  <c r="W775" i="20"/>
  <c r="V775" i="20"/>
  <c r="W774" i="20"/>
  <c r="V774" i="20"/>
  <c r="W773" i="20"/>
  <c r="V773" i="20"/>
  <c r="W772" i="20"/>
  <c r="V772" i="20"/>
  <c r="W771" i="20"/>
  <c r="V771" i="20"/>
  <c r="W770" i="20"/>
  <c r="V770" i="20"/>
  <c r="W769" i="20"/>
  <c r="V769" i="20"/>
  <c r="W768" i="20"/>
  <c r="V768" i="20"/>
  <c r="W767" i="20"/>
  <c r="V767" i="20"/>
  <c r="W766" i="20"/>
  <c r="V766" i="20"/>
  <c r="W765" i="20"/>
  <c r="V765" i="20"/>
  <c r="W764" i="20"/>
  <c r="V764" i="20"/>
  <c r="W763" i="20"/>
  <c r="V763" i="20"/>
  <c r="W762" i="20"/>
  <c r="V762" i="20"/>
  <c r="W761" i="20"/>
  <c r="V761" i="20"/>
  <c r="W760" i="20"/>
  <c r="V760" i="20"/>
  <c r="W759" i="20"/>
  <c r="V759" i="20"/>
  <c r="W758" i="20"/>
  <c r="V758" i="20"/>
  <c r="W757" i="20"/>
  <c r="V757" i="20"/>
  <c r="W756" i="20"/>
  <c r="V756" i="20"/>
  <c r="W755" i="20"/>
  <c r="V755" i="20"/>
  <c r="W754" i="20"/>
  <c r="V754" i="20"/>
  <c r="W753" i="20"/>
  <c r="V753" i="20"/>
  <c r="W752" i="20"/>
  <c r="V752" i="20"/>
  <c r="W751" i="20"/>
  <c r="V751" i="20"/>
  <c r="W750" i="20"/>
  <c r="V750" i="20"/>
  <c r="W749" i="20"/>
  <c r="V749" i="20"/>
  <c r="W748" i="20"/>
  <c r="V748" i="20"/>
  <c r="W747" i="20"/>
  <c r="V747" i="20"/>
  <c r="W746" i="20"/>
  <c r="V746" i="20"/>
  <c r="W745" i="20"/>
  <c r="V745" i="20"/>
  <c r="W744" i="20"/>
  <c r="V744" i="20"/>
  <c r="W743" i="20"/>
  <c r="V743" i="20"/>
  <c r="W742" i="20"/>
  <c r="V742" i="20"/>
  <c r="W741" i="20"/>
  <c r="V741" i="20"/>
  <c r="W740" i="20"/>
  <c r="V740" i="20"/>
  <c r="W739" i="20"/>
  <c r="V739" i="20"/>
  <c r="W738" i="20"/>
  <c r="V738" i="20"/>
  <c r="W737" i="20"/>
  <c r="V737" i="20"/>
  <c r="W736" i="20"/>
  <c r="V736" i="20"/>
  <c r="W735" i="20"/>
  <c r="V735" i="20"/>
  <c r="W734" i="20"/>
  <c r="V734" i="20"/>
  <c r="W733" i="20"/>
  <c r="V733" i="20"/>
  <c r="W732" i="20"/>
  <c r="V732" i="20"/>
  <c r="W731" i="20"/>
  <c r="V731" i="20"/>
  <c r="W730" i="20"/>
  <c r="V730" i="20"/>
  <c r="W729" i="20"/>
  <c r="V729" i="20"/>
  <c r="W728" i="20"/>
  <c r="V728" i="20"/>
  <c r="W727" i="20"/>
  <c r="V727" i="20"/>
  <c r="W726" i="20"/>
  <c r="V726" i="20"/>
  <c r="W725" i="20"/>
  <c r="V725" i="20"/>
  <c r="W724" i="20"/>
  <c r="V724" i="20"/>
  <c r="W723" i="20"/>
  <c r="V723" i="20"/>
  <c r="W722" i="20"/>
  <c r="V722" i="20"/>
  <c r="W721" i="20"/>
  <c r="V721" i="20"/>
  <c r="W720" i="20"/>
  <c r="V720" i="20"/>
  <c r="W719" i="20"/>
  <c r="V719" i="20"/>
  <c r="W718" i="20"/>
  <c r="V718" i="20"/>
  <c r="W717" i="20"/>
  <c r="V717" i="20"/>
  <c r="W716" i="20"/>
  <c r="V716" i="20"/>
  <c r="W715" i="20"/>
  <c r="V715" i="20"/>
  <c r="W714" i="20"/>
  <c r="V714" i="20"/>
  <c r="W713" i="20"/>
  <c r="V713" i="20"/>
  <c r="W712" i="20"/>
  <c r="V712" i="20"/>
  <c r="W711" i="20"/>
  <c r="V711" i="20"/>
  <c r="W710" i="20"/>
  <c r="V710" i="20"/>
  <c r="W709" i="20"/>
  <c r="V709" i="20"/>
  <c r="W708" i="20"/>
  <c r="V708" i="20"/>
  <c r="W707" i="20"/>
  <c r="V707" i="20"/>
  <c r="W706" i="20"/>
  <c r="V706" i="20"/>
  <c r="W705" i="20"/>
  <c r="V705" i="20"/>
  <c r="W704" i="20"/>
  <c r="V704" i="20"/>
  <c r="W703" i="20"/>
  <c r="V703" i="20"/>
  <c r="W702" i="20"/>
  <c r="V702" i="20"/>
  <c r="W701" i="20"/>
  <c r="V701" i="20"/>
  <c r="W700" i="20"/>
  <c r="V700" i="20"/>
  <c r="W699" i="20"/>
  <c r="V699" i="20"/>
  <c r="W698" i="20"/>
  <c r="V698" i="20"/>
  <c r="W697" i="20"/>
  <c r="V697" i="20"/>
  <c r="W696" i="20"/>
  <c r="V696" i="20"/>
  <c r="W695" i="20"/>
  <c r="V695" i="20"/>
  <c r="W694" i="20"/>
  <c r="V694" i="20"/>
  <c r="W693" i="20"/>
  <c r="V693" i="20"/>
  <c r="W692" i="20"/>
  <c r="V692" i="20"/>
  <c r="W691" i="20"/>
  <c r="V691" i="20"/>
  <c r="W690" i="20"/>
  <c r="V690" i="20"/>
  <c r="W689" i="20"/>
  <c r="V689" i="20"/>
  <c r="W688" i="20"/>
  <c r="V688" i="20"/>
  <c r="W687" i="20"/>
  <c r="V687" i="20"/>
  <c r="W686" i="20"/>
  <c r="V686" i="20"/>
  <c r="W685" i="20"/>
  <c r="V685" i="20"/>
  <c r="W684" i="20"/>
  <c r="V684" i="20"/>
  <c r="W683" i="20"/>
  <c r="V683" i="20"/>
  <c r="W682" i="20"/>
  <c r="V682" i="20"/>
  <c r="W681" i="20"/>
  <c r="V681" i="20"/>
  <c r="W680" i="20"/>
  <c r="V680" i="20"/>
  <c r="W679" i="20"/>
  <c r="V679" i="20"/>
  <c r="W678" i="20"/>
  <c r="V678" i="20"/>
  <c r="W677" i="20"/>
  <c r="V677" i="20"/>
  <c r="W676" i="20"/>
  <c r="V676" i="20"/>
  <c r="W675" i="20"/>
  <c r="V675" i="20"/>
  <c r="W674" i="20"/>
  <c r="V674" i="20"/>
  <c r="W673" i="20"/>
  <c r="V673" i="20"/>
  <c r="W672" i="20"/>
  <c r="V672" i="20"/>
  <c r="W671" i="20"/>
  <c r="V671" i="20"/>
  <c r="W670" i="20"/>
  <c r="V670" i="20"/>
  <c r="W669" i="20"/>
  <c r="V669" i="20"/>
  <c r="W668" i="20"/>
  <c r="V668" i="20"/>
  <c r="W667" i="20"/>
  <c r="V667" i="20"/>
  <c r="W666" i="20"/>
  <c r="V666" i="20"/>
  <c r="W665" i="20"/>
  <c r="V665" i="20"/>
  <c r="W664" i="20"/>
  <c r="V664" i="20"/>
  <c r="W663" i="20"/>
  <c r="V663" i="20"/>
  <c r="W662" i="20"/>
  <c r="V662" i="20"/>
  <c r="W661" i="20"/>
  <c r="V661" i="20"/>
  <c r="W660" i="20"/>
  <c r="V660" i="20"/>
  <c r="W659" i="20"/>
  <c r="V659" i="20"/>
  <c r="W658" i="20"/>
  <c r="V658" i="20"/>
  <c r="W657" i="20"/>
  <c r="V657" i="20"/>
  <c r="W656" i="20"/>
  <c r="V656" i="20"/>
  <c r="W655" i="20"/>
  <c r="V655" i="20"/>
  <c r="W654" i="20"/>
  <c r="V654" i="20"/>
  <c r="W653" i="20"/>
  <c r="V653" i="20"/>
  <c r="W652" i="20"/>
  <c r="V652" i="20"/>
  <c r="W651" i="20"/>
  <c r="V651" i="20"/>
  <c r="W650" i="20"/>
  <c r="V650" i="20"/>
  <c r="W649" i="20"/>
  <c r="V649" i="20"/>
  <c r="W648" i="20"/>
  <c r="V648" i="20"/>
  <c r="W647" i="20"/>
  <c r="V647" i="20"/>
  <c r="W646" i="20"/>
  <c r="V646" i="20"/>
  <c r="W645" i="20"/>
  <c r="V645" i="20"/>
  <c r="W644" i="20"/>
  <c r="V644" i="20"/>
  <c r="W643" i="20"/>
  <c r="V643" i="20"/>
  <c r="W642" i="20"/>
  <c r="V642" i="20"/>
  <c r="W641" i="20"/>
  <c r="V641" i="20"/>
  <c r="W640" i="20"/>
  <c r="V640" i="20"/>
  <c r="W639" i="20"/>
  <c r="V639" i="20"/>
  <c r="W638" i="20"/>
  <c r="V638" i="20"/>
  <c r="W637" i="20"/>
  <c r="V637" i="20"/>
  <c r="W636" i="20"/>
  <c r="V636" i="20"/>
  <c r="W635" i="20"/>
  <c r="V635" i="20"/>
  <c r="W634" i="20"/>
  <c r="V634" i="20"/>
  <c r="W633" i="20"/>
  <c r="V633" i="20"/>
  <c r="W632" i="20"/>
  <c r="V632" i="20"/>
  <c r="W631" i="20"/>
  <c r="V631" i="20"/>
  <c r="W630" i="20"/>
  <c r="V630" i="20"/>
  <c r="W629" i="20"/>
  <c r="V629" i="20"/>
  <c r="W628" i="20"/>
  <c r="V628" i="20"/>
  <c r="W627" i="20"/>
  <c r="V627" i="20"/>
  <c r="W626" i="20"/>
  <c r="V626" i="20"/>
  <c r="W625" i="20"/>
  <c r="V625" i="20"/>
  <c r="W624" i="20"/>
  <c r="V624" i="20"/>
  <c r="W623" i="20"/>
  <c r="V623" i="20"/>
  <c r="W622" i="20"/>
  <c r="V622" i="20"/>
  <c r="W621" i="20"/>
  <c r="V621" i="20"/>
  <c r="W620" i="20"/>
  <c r="V620" i="20"/>
  <c r="W619" i="20"/>
  <c r="V619" i="20"/>
  <c r="W618" i="20"/>
  <c r="V618" i="20"/>
  <c r="W617" i="20"/>
  <c r="V617" i="20"/>
  <c r="W616" i="20"/>
  <c r="V616" i="20"/>
  <c r="W615" i="20"/>
  <c r="V615" i="20"/>
  <c r="W614" i="20"/>
  <c r="V614" i="20"/>
  <c r="W613" i="20"/>
  <c r="V613" i="20"/>
  <c r="W612" i="20"/>
  <c r="V612" i="20"/>
  <c r="W611" i="20"/>
  <c r="V611" i="20"/>
  <c r="W610" i="20"/>
  <c r="V610" i="20"/>
  <c r="W609" i="20"/>
  <c r="V609" i="20"/>
  <c r="W608" i="20"/>
  <c r="V608" i="20"/>
  <c r="W607" i="20"/>
  <c r="V607" i="20"/>
  <c r="W606" i="20"/>
  <c r="V606" i="20"/>
  <c r="W605" i="20"/>
  <c r="V605" i="20"/>
  <c r="W604" i="20"/>
  <c r="V604" i="20"/>
  <c r="W603" i="20"/>
  <c r="V603" i="20"/>
  <c r="W602" i="20"/>
  <c r="V602" i="20"/>
  <c r="W601" i="20"/>
  <c r="V601" i="20"/>
  <c r="W600" i="20"/>
  <c r="V600" i="20"/>
  <c r="W599" i="20"/>
  <c r="V599" i="20"/>
  <c r="W598" i="20"/>
  <c r="V598" i="20"/>
  <c r="W597" i="20"/>
  <c r="V597" i="20"/>
  <c r="W596" i="20"/>
  <c r="V596" i="20"/>
  <c r="W595" i="20"/>
  <c r="V595" i="20"/>
  <c r="W594" i="20"/>
  <c r="V594" i="20"/>
  <c r="W593" i="20"/>
  <c r="V593" i="20"/>
  <c r="W592" i="20"/>
  <c r="V592" i="20"/>
  <c r="W591" i="20"/>
  <c r="V591" i="20"/>
  <c r="W590" i="20"/>
  <c r="V590" i="20"/>
  <c r="W589" i="20"/>
  <c r="V589" i="20"/>
  <c r="W588" i="20"/>
  <c r="V588" i="20"/>
  <c r="W587" i="20"/>
  <c r="V587" i="20"/>
  <c r="W586" i="20"/>
  <c r="V586" i="20"/>
  <c r="W585" i="20"/>
  <c r="V585" i="20"/>
  <c r="W584" i="20"/>
  <c r="V584" i="20"/>
  <c r="W583" i="20"/>
  <c r="V583" i="20"/>
  <c r="W582" i="20"/>
  <c r="V582" i="20"/>
  <c r="W581" i="20"/>
  <c r="V581" i="20"/>
  <c r="W580" i="20"/>
  <c r="V580" i="20"/>
  <c r="W579" i="20"/>
  <c r="V579" i="20"/>
  <c r="W578" i="20"/>
  <c r="V578" i="20"/>
  <c r="W577" i="20"/>
  <c r="V577" i="20"/>
  <c r="W576" i="20"/>
  <c r="V576" i="20"/>
  <c r="W575" i="20"/>
  <c r="V575" i="20"/>
  <c r="W574" i="20"/>
  <c r="V574" i="20"/>
  <c r="W573" i="20"/>
  <c r="V573" i="20"/>
  <c r="W572" i="20"/>
  <c r="V572" i="20"/>
  <c r="W571" i="20"/>
  <c r="V571" i="20"/>
  <c r="W570" i="20"/>
  <c r="V570" i="20"/>
  <c r="W569" i="20"/>
  <c r="V569" i="20"/>
  <c r="W568" i="20"/>
  <c r="V568" i="20"/>
  <c r="W567" i="20"/>
  <c r="V567" i="20"/>
  <c r="W566" i="20"/>
  <c r="V566" i="20"/>
  <c r="W565" i="20"/>
  <c r="V565" i="20"/>
  <c r="W564" i="20"/>
  <c r="V564" i="20"/>
  <c r="W563" i="20"/>
  <c r="V563" i="20"/>
  <c r="W562" i="20"/>
  <c r="V562" i="20"/>
  <c r="W561" i="20"/>
  <c r="V561" i="20"/>
  <c r="W560" i="20"/>
  <c r="V560" i="20"/>
  <c r="W559" i="20"/>
  <c r="V559" i="20"/>
  <c r="W558" i="20"/>
  <c r="V558" i="20"/>
  <c r="W557" i="20"/>
  <c r="V557" i="20"/>
  <c r="W556" i="20"/>
  <c r="V556" i="20"/>
  <c r="W555" i="20"/>
  <c r="V555" i="20"/>
  <c r="W554" i="20"/>
  <c r="V554" i="20"/>
  <c r="W553" i="20"/>
  <c r="V553" i="20"/>
  <c r="W552" i="20"/>
  <c r="V552" i="20"/>
  <c r="W551" i="20"/>
  <c r="V551" i="20"/>
  <c r="W550" i="20"/>
  <c r="V550" i="20"/>
  <c r="W549" i="20"/>
  <c r="V549" i="20"/>
  <c r="W548" i="20"/>
  <c r="V548" i="20"/>
  <c r="W547" i="20"/>
  <c r="V547" i="20"/>
  <c r="W546" i="20"/>
  <c r="V546" i="20"/>
  <c r="W545" i="20"/>
  <c r="V545" i="20"/>
  <c r="W544" i="20"/>
  <c r="V544" i="20"/>
  <c r="W543" i="20"/>
  <c r="V543" i="20"/>
  <c r="W542" i="20"/>
  <c r="V542" i="20"/>
  <c r="W541" i="20"/>
  <c r="V541" i="20"/>
  <c r="W540" i="20"/>
  <c r="V540" i="20"/>
  <c r="W539" i="20"/>
  <c r="V539" i="20"/>
  <c r="W538" i="20"/>
  <c r="V538" i="20"/>
  <c r="W537" i="20"/>
  <c r="V537" i="20"/>
  <c r="W536" i="20"/>
  <c r="V536" i="20"/>
  <c r="W535" i="20"/>
  <c r="V535" i="20"/>
  <c r="W534" i="20"/>
  <c r="V534" i="20"/>
  <c r="W533" i="20"/>
  <c r="V533" i="20"/>
  <c r="W532" i="20"/>
  <c r="V532" i="20"/>
  <c r="W531" i="20"/>
  <c r="V531" i="20"/>
  <c r="W530" i="20"/>
  <c r="V530" i="20"/>
  <c r="W529" i="20"/>
  <c r="V529" i="20"/>
  <c r="W528" i="20"/>
  <c r="V528" i="20"/>
  <c r="W527" i="20"/>
  <c r="V527" i="20"/>
  <c r="W526" i="20"/>
  <c r="V526" i="20"/>
  <c r="W525" i="20"/>
  <c r="V525" i="20"/>
  <c r="W524" i="20"/>
  <c r="V524" i="20"/>
  <c r="W523" i="20"/>
  <c r="V523" i="20"/>
  <c r="W522" i="20"/>
  <c r="V522" i="20"/>
  <c r="W521" i="20"/>
  <c r="V521" i="20"/>
  <c r="W520" i="20"/>
  <c r="V520" i="20"/>
  <c r="W519" i="20"/>
  <c r="V519" i="20"/>
  <c r="W518" i="20"/>
  <c r="V518" i="20"/>
  <c r="W517" i="20"/>
  <c r="V517" i="20"/>
  <c r="W516" i="20"/>
  <c r="V516" i="20"/>
  <c r="W515" i="20"/>
  <c r="V515" i="20"/>
  <c r="W514" i="20"/>
  <c r="V514" i="20"/>
  <c r="W513" i="20"/>
  <c r="V513" i="20"/>
  <c r="W512" i="20"/>
  <c r="V512" i="20"/>
  <c r="W511" i="20"/>
  <c r="V511" i="20"/>
  <c r="W510" i="20"/>
  <c r="V510" i="20"/>
  <c r="W509" i="20"/>
  <c r="V509" i="20"/>
  <c r="W508" i="20"/>
  <c r="V508" i="20"/>
  <c r="W507" i="20"/>
  <c r="V507" i="20"/>
  <c r="W506" i="20"/>
  <c r="V506" i="20"/>
  <c r="W505" i="20"/>
  <c r="V505" i="20"/>
  <c r="W504" i="20"/>
  <c r="V504" i="20"/>
  <c r="W503" i="20"/>
  <c r="V503" i="20"/>
  <c r="W502" i="20"/>
  <c r="V502" i="20"/>
  <c r="W501" i="20"/>
  <c r="V501" i="20"/>
  <c r="W500" i="20"/>
  <c r="V500" i="20"/>
  <c r="W499" i="20"/>
  <c r="V499" i="20"/>
  <c r="W498" i="20"/>
  <c r="V498" i="20"/>
  <c r="W497" i="20"/>
  <c r="V497" i="20"/>
  <c r="W496" i="20"/>
  <c r="V496" i="20"/>
  <c r="W495" i="20"/>
  <c r="V495" i="20"/>
  <c r="W494" i="20"/>
  <c r="V494" i="20"/>
  <c r="W493" i="20"/>
  <c r="V493" i="20"/>
  <c r="W492" i="20"/>
  <c r="V492" i="20"/>
  <c r="W491" i="20"/>
  <c r="V491" i="20"/>
  <c r="W490" i="20"/>
  <c r="V490" i="20"/>
  <c r="W489" i="20"/>
  <c r="V489" i="20"/>
  <c r="W488" i="20"/>
  <c r="V488" i="20"/>
  <c r="W487" i="20"/>
  <c r="V487" i="20"/>
  <c r="W486" i="20"/>
  <c r="V486" i="20"/>
  <c r="W485" i="20"/>
  <c r="V485" i="20"/>
  <c r="W484" i="20"/>
  <c r="V484" i="20"/>
  <c r="W483" i="20"/>
  <c r="V483" i="20"/>
  <c r="W482" i="20"/>
  <c r="V482" i="20"/>
  <c r="W481" i="20"/>
  <c r="V481" i="20"/>
  <c r="W480" i="20"/>
  <c r="V480" i="20"/>
  <c r="W479" i="20"/>
  <c r="V479" i="20"/>
  <c r="W478" i="20"/>
  <c r="V478" i="20"/>
  <c r="W477" i="20"/>
  <c r="V477" i="20"/>
  <c r="W476" i="20"/>
  <c r="V476" i="20"/>
  <c r="W475" i="20"/>
  <c r="V475" i="20"/>
  <c r="W474" i="20"/>
  <c r="V474" i="20"/>
  <c r="W473" i="20"/>
  <c r="V473" i="20"/>
  <c r="W472" i="20"/>
  <c r="V472" i="20"/>
  <c r="W471" i="20"/>
  <c r="V471" i="20"/>
  <c r="W470" i="20"/>
  <c r="V470" i="20"/>
  <c r="W469" i="20"/>
  <c r="V469" i="20"/>
  <c r="W468" i="20"/>
  <c r="V468" i="20"/>
  <c r="W467" i="20"/>
  <c r="V467" i="20"/>
  <c r="W466" i="20"/>
  <c r="V466" i="20"/>
  <c r="W465" i="20"/>
  <c r="V465" i="20"/>
  <c r="W464" i="20"/>
  <c r="V464" i="20"/>
  <c r="W463" i="20"/>
  <c r="V463" i="20"/>
  <c r="W462" i="20"/>
  <c r="V462" i="20"/>
  <c r="W461" i="20"/>
  <c r="V461" i="20"/>
  <c r="W460" i="20"/>
  <c r="V460" i="20"/>
  <c r="W459" i="20"/>
  <c r="V459" i="20"/>
  <c r="W458" i="20"/>
  <c r="V458" i="20"/>
  <c r="W457" i="20"/>
  <c r="V457" i="20"/>
  <c r="W456" i="20"/>
  <c r="V456" i="20"/>
  <c r="W455" i="20"/>
  <c r="V455" i="20"/>
  <c r="W454" i="20"/>
  <c r="V454" i="20"/>
  <c r="W453" i="20"/>
  <c r="V453" i="20"/>
  <c r="W452" i="20"/>
  <c r="V452" i="20"/>
  <c r="W451" i="20"/>
  <c r="V451" i="20"/>
  <c r="W450" i="20"/>
  <c r="V450" i="20"/>
  <c r="W449" i="20"/>
  <c r="V449" i="20"/>
  <c r="W448" i="20"/>
  <c r="V448" i="20"/>
  <c r="W447" i="20"/>
  <c r="V447" i="20"/>
  <c r="W446" i="20"/>
  <c r="V446" i="20"/>
  <c r="W445" i="20"/>
  <c r="V445" i="20"/>
  <c r="W444" i="20"/>
  <c r="V444" i="20"/>
  <c r="W443" i="20"/>
  <c r="V443" i="20"/>
  <c r="W442" i="20"/>
  <c r="V442" i="20"/>
  <c r="W441" i="20"/>
  <c r="V441" i="20"/>
  <c r="W440" i="20"/>
  <c r="V440" i="20"/>
  <c r="W439" i="20"/>
  <c r="V439" i="20"/>
  <c r="W438" i="20"/>
  <c r="V438" i="20"/>
  <c r="W437" i="20"/>
  <c r="V437" i="20"/>
  <c r="W436" i="20"/>
  <c r="V436" i="20"/>
  <c r="W435" i="20"/>
  <c r="V435" i="20"/>
  <c r="W434" i="20"/>
  <c r="V434" i="20"/>
  <c r="W433" i="20"/>
  <c r="V433" i="20"/>
  <c r="W432" i="20"/>
  <c r="V432" i="20"/>
  <c r="W431" i="20"/>
  <c r="V431" i="20"/>
  <c r="W430" i="20"/>
  <c r="V430" i="20"/>
  <c r="W429" i="20"/>
  <c r="V429" i="20"/>
  <c r="W428" i="20"/>
  <c r="V428" i="20"/>
  <c r="W427" i="20"/>
  <c r="V427" i="20"/>
  <c r="W426" i="20"/>
  <c r="V426" i="20"/>
  <c r="W425" i="20"/>
  <c r="V425" i="20"/>
  <c r="W424" i="20"/>
  <c r="V424" i="20"/>
  <c r="W423" i="20"/>
  <c r="V423" i="20"/>
  <c r="W422" i="20"/>
  <c r="V422" i="20"/>
  <c r="W421" i="20"/>
  <c r="V421" i="20"/>
  <c r="W420" i="20"/>
  <c r="V420" i="20"/>
  <c r="W419" i="20"/>
  <c r="V419" i="20"/>
  <c r="W418" i="20"/>
  <c r="V418" i="20"/>
  <c r="W417" i="20"/>
  <c r="V417" i="20"/>
  <c r="W416" i="20"/>
  <c r="V416" i="20"/>
  <c r="W415" i="20"/>
  <c r="V415" i="20"/>
  <c r="W414" i="20"/>
  <c r="V414" i="20"/>
  <c r="W413" i="20"/>
  <c r="V413" i="20"/>
  <c r="W412" i="20"/>
  <c r="V412" i="20"/>
  <c r="W411" i="20"/>
  <c r="V411" i="20"/>
  <c r="W410" i="20"/>
  <c r="V410" i="20"/>
  <c r="W409" i="20"/>
  <c r="V409" i="20"/>
  <c r="W408" i="20"/>
  <c r="V408" i="20"/>
  <c r="W407" i="20"/>
  <c r="V407" i="20"/>
  <c r="W406" i="20"/>
  <c r="V406" i="20"/>
  <c r="W405" i="20"/>
  <c r="V405" i="20"/>
  <c r="W404" i="20"/>
  <c r="V404" i="20"/>
  <c r="W403" i="20"/>
  <c r="V403" i="20"/>
  <c r="W402" i="20"/>
  <c r="V402" i="20"/>
  <c r="W401" i="20"/>
  <c r="V401" i="20"/>
  <c r="W400" i="20"/>
  <c r="V400" i="20"/>
  <c r="W399" i="20"/>
  <c r="V399" i="20"/>
  <c r="W398" i="20"/>
  <c r="V398" i="20"/>
  <c r="W397" i="20"/>
  <c r="V397" i="20"/>
  <c r="W396" i="20"/>
  <c r="V396" i="20"/>
  <c r="W395" i="20"/>
  <c r="V395" i="20"/>
  <c r="W394" i="20"/>
  <c r="V394" i="20"/>
  <c r="W393" i="20"/>
  <c r="V393" i="20"/>
  <c r="W392" i="20"/>
  <c r="V392" i="20"/>
  <c r="W391" i="20"/>
  <c r="V391" i="20"/>
  <c r="W390" i="20"/>
  <c r="V390" i="20"/>
  <c r="W389" i="20"/>
  <c r="V389" i="20"/>
  <c r="W388" i="20"/>
  <c r="V388" i="20"/>
  <c r="W387" i="20"/>
  <c r="V387" i="20"/>
  <c r="W386" i="20"/>
  <c r="V386" i="20"/>
  <c r="W385" i="20"/>
  <c r="V385" i="20"/>
  <c r="W384" i="20"/>
  <c r="V384" i="20"/>
  <c r="W383" i="20"/>
  <c r="V383" i="20"/>
  <c r="W382" i="20"/>
  <c r="V382" i="20"/>
  <c r="W381" i="20"/>
  <c r="V381" i="20"/>
  <c r="W380" i="20"/>
  <c r="V380" i="20"/>
  <c r="W379" i="20"/>
  <c r="V379" i="20"/>
  <c r="W378" i="20"/>
  <c r="V378" i="20"/>
  <c r="W377" i="20"/>
  <c r="V377" i="20"/>
  <c r="W376" i="20"/>
  <c r="V376" i="20"/>
  <c r="W375" i="20"/>
  <c r="V375" i="20"/>
  <c r="W374" i="20"/>
  <c r="V374" i="20"/>
  <c r="W373" i="20"/>
  <c r="V373" i="20"/>
  <c r="W372" i="20"/>
  <c r="V372" i="20"/>
  <c r="W371" i="20"/>
  <c r="V371" i="20"/>
  <c r="W370" i="20"/>
  <c r="V370" i="20"/>
  <c r="W369" i="20"/>
  <c r="V369" i="20"/>
  <c r="W368" i="20"/>
  <c r="V368" i="20"/>
  <c r="W367" i="20"/>
  <c r="V367" i="20"/>
  <c r="W366" i="20"/>
  <c r="V366" i="20"/>
  <c r="W365" i="20"/>
  <c r="V365" i="20"/>
  <c r="W364" i="20"/>
  <c r="V364" i="20"/>
  <c r="W363" i="20"/>
  <c r="V363" i="20"/>
  <c r="W362" i="20"/>
  <c r="V362" i="20"/>
  <c r="W361" i="20"/>
  <c r="V361" i="20"/>
  <c r="W360" i="20"/>
  <c r="V360" i="20"/>
  <c r="W359" i="20"/>
  <c r="V359" i="20"/>
  <c r="W358" i="20"/>
  <c r="V358" i="20"/>
  <c r="W357" i="20"/>
  <c r="V357" i="20"/>
  <c r="W356" i="20"/>
  <c r="V356" i="20"/>
  <c r="W355" i="20"/>
  <c r="V355" i="20"/>
  <c r="W354" i="20"/>
  <c r="V354" i="20"/>
  <c r="W353" i="20"/>
  <c r="V353" i="20"/>
  <c r="W352" i="20"/>
  <c r="V352" i="20"/>
  <c r="W351" i="20"/>
  <c r="V351" i="20"/>
  <c r="W350" i="20"/>
  <c r="V350" i="20"/>
  <c r="W349" i="20"/>
  <c r="V349" i="20"/>
  <c r="W348" i="20"/>
  <c r="V348" i="20"/>
  <c r="W347" i="20"/>
  <c r="V347" i="20"/>
  <c r="W346" i="20"/>
  <c r="V346" i="20"/>
  <c r="W345" i="20"/>
  <c r="V345" i="20"/>
  <c r="W344" i="20"/>
  <c r="V344" i="20"/>
  <c r="W343" i="20"/>
  <c r="V343" i="20"/>
  <c r="W342" i="20"/>
  <c r="V342" i="20"/>
  <c r="W341" i="20"/>
  <c r="V341" i="20"/>
  <c r="W340" i="20"/>
  <c r="V340" i="20"/>
  <c r="W339" i="20"/>
  <c r="V339" i="20"/>
  <c r="W338" i="20"/>
  <c r="V338" i="20"/>
  <c r="W337" i="20"/>
  <c r="V337" i="20"/>
  <c r="W336" i="20"/>
  <c r="V336" i="20"/>
  <c r="W335" i="20"/>
  <c r="V335" i="20"/>
  <c r="W334" i="20"/>
  <c r="V334" i="20"/>
  <c r="W333" i="20"/>
  <c r="V333" i="20"/>
  <c r="W332" i="20"/>
  <c r="V332" i="20"/>
  <c r="W331" i="20"/>
  <c r="V331" i="20"/>
  <c r="W330" i="20"/>
  <c r="V330" i="20"/>
  <c r="W329" i="20"/>
  <c r="V329" i="20"/>
  <c r="W328" i="20"/>
  <c r="V328" i="20"/>
  <c r="W327" i="20"/>
  <c r="V327" i="20"/>
  <c r="W326" i="20"/>
  <c r="V326" i="20"/>
  <c r="W325" i="20"/>
  <c r="V325" i="20"/>
  <c r="W324" i="20"/>
  <c r="V324" i="20"/>
  <c r="W323" i="20"/>
  <c r="V323" i="20"/>
  <c r="W322" i="20"/>
  <c r="V322" i="20"/>
  <c r="W321" i="20"/>
  <c r="V321" i="20"/>
  <c r="W320" i="20"/>
  <c r="V320" i="20"/>
  <c r="W319" i="20"/>
  <c r="V319" i="20"/>
  <c r="W318" i="20"/>
  <c r="V318" i="20"/>
  <c r="W317" i="20"/>
  <c r="V317" i="20"/>
  <c r="W316" i="20"/>
  <c r="V316" i="20"/>
  <c r="W315" i="20"/>
  <c r="V315" i="20"/>
  <c r="W314" i="20"/>
  <c r="V314" i="20"/>
  <c r="W313" i="20"/>
  <c r="V313" i="20"/>
  <c r="W312" i="20"/>
  <c r="V312" i="20"/>
  <c r="W311" i="20"/>
  <c r="V311" i="20"/>
  <c r="W310" i="20"/>
  <c r="V310" i="20"/>
  <c r="W309" i="20"/>
  <c r="V309" i="20"/>
  <c r="W308" i="20"/>
  <c r="V308" i="20"/>
  <c r="W307" i="20"/>
  <c r="V307" i="20"/>
  <c r="W306" i="20"/>
  <c r="V306" i="20"/>
  <c r="W305" i="20"/>
  <c r="V305" i="20"/>
  <c r="W304" i="20"/>
  <c r="V304" i="20"/>
  <c r="W303" i="20"/>
  <c r="V303" i="20"/>
  <c r="W302" i="20"/>
  <c r="V302" i="20"/>
  <c r="W301" i="20"/>
  <c r="V301" i="20"/>
  <c r="W300" i="20"/>
  <c r="V300" i="20"/>
  <c r="W299" i="20"/>
  <c r="V299" i="20"/>
  <c r="W298" i="20"/>
  <c r="V298" i="20"/>
  <c r="W297" i="20"/>
  <c r="V297" i="20"/>
  <c r="W296" i="20"/>
  <c r="V296" i="20"/>
  <c r="W295" i="20"/>
  <c r="V295" i="20"/>
  <c r="W294" i="20"/>
  <c r="V294" i="20"/>
  <c r="W293" i="20"/>
  <c r="V293" i="20"/>
  <c r="W292" i="20"/>
  <c r="V292" i="20"/>
  <c r="W291" i="20"/>
  <c r="V291" i="20"/>
  <c r="W290" i="20"/>
  <c r="V290" i="20"/>
  <c r="W289" i="20"/>
  <c r="V289" i="20"/>
  <c r="W288" i="20"/>
  <c r="V288" i="20"/>
  <c r="W287" i="20"/>
  <c r="V287" i="20"/>
  <c r="W286" i="20"/>
  <c r="V286" i="20"/>
  <c r="W285" i="20"/>
  <c r="V285" i="20"/>
  <c r="W284" i="20"/>
  <c r="V284" i="20"/>
  <c r="W283" i="20"/>
  <c r="V283" i="20"/>
  <c r="W282" i="20"/>
  <c r="V282" i="20"/>
  <c r="W281" i="20"/>
  <c r="V281" i="20"/>
  <c r="W280" i="20"/>
  <c r="V280" i="20"/>
  <c r="W279" i="20"/>
  <c r="V279" i="20"/>
  <c r="W278" i="20"/>
  <c r="V278" i="20"/>
  <c r="W277" i="20"/>
  <c r="V277" i="20"/>
  <c r="W276" i="20"/>
  <c r="V276" i="20"/>
  <c r="W275" i="20"/>
  <c r="V275" i="20"/>
  <c r="W274" i="20"/>
  <c r="V274" i="20"/>
  <c r="W273" i="20"/>
  <c r="V273" i="20"/>
  <c r="W272" i="20"/>
  <c r="V272" i="20"/>
  <c r="W271" i="20"/>
  <c r="V271" i="20"/>
  <c r="W270" i="20"/>
  <c r="V270" i="20"/>
  <c r="W269" i="20"/>
  <c r="V269" i="20"/>
  <c r="W268" i="20"/>
  <c r="V268" i="20"/>
  <c r="W267" i="20"/>
  <c r="V267" i="20"/>
  <c r="W266" i="20"/>
  <c r="V266" i="20"/>
  <c r="W265" i="20"/>
  <c r="V265" i="20"/>
  <c r="W264" i="20"/>
  <c r="V264" i="20"/>
  <c r="W263" i="20"/>
  <c r="V263" i="20"/>
  <c r="W262" i="20"/>
  <c r="V262" i="20"/>
  <c r="W261" i="20"/>
  <c r="V261" i="20"/>
  <c r="W260" i="20"/>
  <c r="V260" i="20"/>
  <c r="W259" i="20"/>
  <c r="V259" i="20"/>
  <c r="W258" i="20"/>
  <c r="V258" i="20"/>
  <c r="W257" i="20"/>
  <c r="V257" i="20"/>
  <c r="W256" i="20"/>
  <c r="V256" i="20"/>
  <c r="W255" i="20"/>
  <c r="V255" i="20"/>
  <c r="W254" i="20"/>
  <c r="V254" i="20"/>
  <c r="W253" i="20"/>
  <c r="V253" i="20"/>
  <c r="W252" i="20"/>
  <c r="V252" i="20"/>
  <c r="W251" i="20"/>
  <c r="V251" i="20"/>
  <c r="W250" i="20"/>
  <c r="V250" i="20"/>
  <c r="W249" i="20"/>
  <c r="V249" i="20"/>
  <c r="W248" i="20"/>
  <c r="V248" i="20"/>
  <c r="W247" i="20"/>
  <c r="V247" i="20"/>
  <c r="W246" i="20"/>
  <c r="V246" i="20"/>
  <c r="W245" i="20"/>
  <c r="V245" i="20"/>
  <c r="W244" i="20"/>
  <c r="V244" i="20"/>
  <c r="W243" i="20"/>
  <c r="V243" i="20"/>
  <c r="W242" i="20"/>
  <c r="V242" i="20"/>
  <c r="W241" i="20"/>
  <c r="V241" i="20"/>
  <c r="W240" i="20"/>
  <c r="V240" i="20"/>
  <c r="W239" i="20"/>
  <c r="V239" i="20"/>
  <c r="W238" i="20"/>
  <c r="V238" i="20"/>
  <c r="W237" i="20"/>
  <c r="V237" i="20"/>
  <c r="W236" i="20"/>
  <c r="V236" i="20"/>
  <c r="W235" i="20"/>
  <c r="V235" i="20"/>
  <c r="W234" i="20"/>
  <c r="V234" i="20"/>
  <c r="W233" i="20"/>
  <c r="V233" i="20"/>
  <c r="W232" i="20"/>
  <c r="V232" i="20"/>
  <c r="W231" i="20"/>
  <c r="V231" i="20"/>
  <c r="W230" i="20"/>
  <c r="V230" i="20"/>
  <c r="W229" i="20"/>
  <c r="V229" i="20"/>
  <c r="W228" i="20"/>
  <c r="V228" i="20"/>
  <c r="W227" i="20"/>
  <c r="V227" i="20"/>
  <c r="W226" i="20"/>
  <c r="V226" i="20"/>
  <c r="W225" i="20"/>
  <c r="V225" i="20"/>
  <c r="W224" i="20"/>
  <c r="V224" i="20"/>
  <c r="W223" i="20"/>
  <c r="V223" i="20"/>
  <c r="W222" i="20"/>
  <c r="V222" i="20"/>
  <c r="W221" i="20"/>
  <c r="V221" i="20"/>
  <c r="W220" i="20"/>
  <c r="V220" i="20"/>
  <c r="W219" i="20"/>
  <c r="V219" i="20"/>
  <c r="W218" i="20"/>
  <c r="V218" i="20"/>
  <c r="W217" i="20"/>
  <c r="V217" i="20"/>
  <c r="W216" i="20"/>
  <c r="V216" i="20"/>
  <c r="W215" i="20"/>
  <c r="V215" i="20"/>
  <c r="W214" i="20"/>
  <c r="V214" i="20"/>
  <c r="W213" i="20"/>
  <c r="V213" i="20"/>
  <c r="W212" i="20"/>
  <c r="V212" i="20"/>
  <c r="W211" i="20"/>
  <c r="V211" i="20"/>
  <c r="W210" i="20"/>
  <c r="V210" i="20"/>
  <c r="W209" i="20"/>
  <c r="V209" i="20"/>
  <c r="W208" i="20"/>
  <c r="V208" i="20"/>
  <c r="W207" i="20"/>
  <c r="V207" i="20"/>
  <c r="W206" i="20"/>
  <c r="V206" i="20"/>
  <c r="W205" i="20"/>
  <c r="V205" i="20"/>
  <c r="W204" i="20"/>
  <c r="V204" i="20"/>
  <c r="W203" i="20"/>
  <c r="V203" i="20"/>
  <c r="W202" i="20"/>
  <c r="V202" i="20"/>
  <c r="W201" i="20"/>
  <c r="V201" i="20"/>
  <c r="W200" i="20"/>
  <c r="V200" i="20"/>
  <c r="W199" i="20"/>
  <c r="V199" i="20"/>
  <c r="W198" i="20"/>
  <c r="V198" i="20"/>
  <c r="W197" i="20"/>
  <c r="V197" i="20"/>
  <c r="W196" i="20"/>
  <c r="V196" i="20"/>
  <c r="W195" i="20"/>
  <c r="V195" i="20"/>
  <c r="W194" i="20"/>
  <c r="V194" i="20"/>
  <c r="W193" i="20"/>
  <c r="V193" i="20"/>
  <c r="W192" i="20"/>
  <c r="V192" i="20"/>
  <c r="W191" i="20"/>
  <c r="V191" i="20"/>
  <c r="W190" i="20"/>
  <c r="V190" i="20"/>
  <c r="W189" i="20"/>
  <c r="V189" i="20"/>
  <c r="W188" i="20"/>
  <c r="V188" i="20"/>
  <c r="W187" i="20"/>
  <c r="V187" i="20"/>
  <c r="W186" i="20"/>
  <c r="V186" i="20"/>
  <c r="W185" i="20"/>
  <c r="V185" i="20"/>
  <c r="W184" i="20"/>
  <c r="V184" i="20"/>
  <c r="W183" i="20"/>
  <c r="V183" i="20"/>
  <c r="W182" i="20"/>
  <c r="V182" i="20"/>
  <c r="W181" i="20"/>
  <c r="V181" i="20"/>
  <c r="W180" i="20"/>
  <c r="V180" i="20"/>
  <c r="W179" i="20"/>
  <c r="V179" i="20"/>
  <c r="W178" i="20"/>
  <c r="V178" i="20"/>
  <c r="W177" i="20"/>
  <c r="V177" i="20"/>
  <c r="W176" i="20"/>
  <c r="V176" i="20"/>
  <c r="W175" i="20"/>
  <c r="V175" i="20"/>
  <c r="W174" i="20"/>
  <c r="V174" i="20"/>
  <c r="W173" i="20"/>
  <c r="V173" i="20"/>
  <c r="W172" i="20"/>
  <c r="V172" i="20"/>
  <c r="W171" i="20"/>
  <c r="V171" i="20"/>
  <c r="W170" i="20"/>
  <c r="V170" i="20"/>
  <c r="W169" i="20"/>
  <c r="V169" i="20"/>
  <c r="W168" i="20"/>
  <c r="V168" i="20"/>
  <c r="W167" i="20"/>
  <c r="V167" i="20"/>
  <c r="W166" i="20"/>
  <c r="V166" i="20"/>
  <c r="W165" i="20"/>
  <c r="V165" i="20"/>
  <c r="W164" i="20"/>
  <c r="V164" i="20"/>
  <c r="W163" i="20"/>
  <c r="V163" i="20"/>
  <c r="W162" i="20"/>
  <c r="V162" i="20"/>
  <c r="W161" i="20"/>
  <c r="V161" i="20"/>
  <c r="W160" i="20"/>
  <c r="V160" i="20"/>
  <c r="W159" i="20"/>
  <c r="V159" i="20"/>
  <c r="W158" i="20"/>
  <c r="V158" i="20"/>
  <c r="W157" i="20"/>
  <c r="V157" i="20"/>
  <c r="W156" i="20"/>
  <c r="V156" i="20"/>
  <c r="W155" i="20"/>
  <c r="V155" i="20"/>
  <c r="W154" i="20"/>
  <c r="V154" i="20"/>
  <c r="W153" i="20"/>
  <c r="V153" i="20"/>
  <c r="W152" i="20"/>
  <c r="V152" i="20"/>
  <c r="W151" i="20"/>
  <c r="V151" i="20"/>
  <c r="W150" i="20"/>
  <c r="V150" i="20"/>
  <c r="W149" i="20"/>
  <c r="V149" i="20"/>
  <c r="W148" i="20"/>
  <c r="V148" i="20"/>
  <c r="W147" i="20"/>
  <c r="V147" i="20"/>
  <c r="W146" i="20"/>
  <c r="V146" i="20"/>
  <c r="W145" i="20"/>
  <c r="V145" i="20"/>
  <c r="W144" i="20"/>
  <c r="V144" i="20"/>
  <c r="W143" i="20"/>
  <c r="V143" i="20"/>
  <c r="W142" i="20"/>
  <c r="V142" i="20"/>
  <c r="W141" i="20"/>
  <c r="V141" i="20"/>
  <c r="W140" i="20"/>
  <c r="V140" i="20"/>
  <c r="W139" i="20"/>
  <c r="V139" i="20"/>
  <c r="W138" i="20"/>
  <c r="V138" i="20"/>
  <c r="W137" i="20"/>
  <c r="V137" i="20"/>
  <c r="W136" i="20"/>
  <c r="V136" i="20"/>
  <c r="W135" i="20"/>
  <c r="V135" i="20"/>
  <c r="W134" i="20"/>
  <c r="V134" i="20"/>
  <c r="W133" i="20"/>
  <c r="V133" i="20"/>
  <c r="W132" i="20"/>
  <c r="V132" i="20"/>
  <c r="W131" i="20"/>
  <c r="V131" i="20"/>
  <c r="W130" i="20"/>
  <c r="V130" i="20"/>
  <c r="W129" i="20"/>
  <c r="V129" i="20"/>
  <c r="W128" i="20"/>
  <c r="V128" i="20"/>
  <c r="W127" i="20"/>
  <c r="V127" i="20"/>
  <c r="W126" i="20"/>
  <c r="V126" i="20"/>
  <c r="W125" i="20"/>
  <c r="V125" i="20"/>
  <c r="W124" i="20"/>
  <c r="V124" i="20"/>
  <c r="W123" i="20"/>
  <c r="V123" i="20"/>
  <c r="W122" i="20"/>
  <c r="V122" i="20"/>
  <c r="W121" i="20"/>
  <c r="V121" i="20"/>
  <c r="W120" i="20"/>
  <c r="V120" i="20"/>
  <c r="W119" i="20"/>
  <c r="V119" i="20"/>
  <c r="W118" i="20"/>
  <c r="V118" i="20"/>
  <c r="W117" i="20"/>
  <c r="V117" i="20"/>
  <c r="W116" i="20"/>
  <c r="V116" i="20"/>
  <c r="W115" i="20"/>
  <c r="V115" i="20"/>
  <c r="W114" i="20"/>
  <c r="V114" i="20"/>
  <c r="W113" i="20"/>
  <c r="V113" i="20"/>
  <c r="W112" i="20"/>
  <c r="V112" i="20"/>
  <c r="W111" i="20"/>
  <c r="V111" i="20"/>
  <c r="W110" i="20"/>
  <c r="V110" i="20"/>
  <c r="W109" i="20"/>
  <c r="V109" i="20"/>
  <c r="W108" i="20"/>
  <c r="V108" i="20"/>
  <c r="W107" i="20"/>
  <c r="V107" i="20"/>
  <c r="W106" i="20"/>
  <c r="V106" i="20"/>
  <c r="W105" i="20"/>
  <c r="V105" i="20"/>
  <c r="W104" i="20"/>
  <c r="V104" i="20"/>
  <c r="W103" i="20"/>
  <c r="V103" i="20"/>
  <c r="W102" i="20"/>
  <c r="V102" i="20"/>
  <c r="W101" i="20"/>
  <c r="V101" i="20"/>
  <c r="W100" i="20"/>
  <c r="V100" i="20"/>
  <c r="W99" i="20"/>
  <c r="V99" i="20"/>
  <c r="W98" i="20"/>
  <c r="V98" i="20"/>
  <c r="W97" i="20"/>
  <c r="V97" i="20"/>
  <c r="W96" i="20"/>
  <c r="V96" i="20"/>
  <c r="W95" i="20"/>
  <c r="V95" i="20"/>
  <c r="W94" i="20"/>
  <c r="V94" i="20"/>
  <c r="W93" i="20"/>
  <c r="V93" i="20"/>
  <c r="W92" i="20"/>
  <c r="V92" i="20"/>
  <c r="W91" i="20"/>
  <c r="V91" i="20"/>
  <c r="W90" i="20"/>
  <c r="V90" i="20"/>
  <c r="W89" i="20"/>
  <c r="V89" i="20"/>
  <c r="W88" i="20"/>
  <c r="V88" i="20"/>
  <c r="W87" i="20"/>
  <c r="V87" i="20"/>
  <c r="W86" i="20"/>
  <c r="V86" i="20"/>
  <c r="W85" i="20"/>
  <c r="V85" i="20"/>
  <c r="W84" i="20"/>
  <c r="V84" i="20"/>
  <c r="W83" i="20"/>
  <c r="V83" i="20"/>
  <c r="W82" i="20"/>
  <c r="V82" i="20"/>
  <c r="W81" i="20"/>
  <c r="V81" i="20"/>
  <c r="W80" i="20"/>
  <c r="V80" i="20"/>
  <c r="W79" i="20"/>
  <c r="V79" i="20"/>
  <c r="W78" i="20"/>
  <c r="V78" i="20"/>
  <c r="W77" i="20"/>
  <c r="V77" i="20"/>
  <c r="W76" i="20"/>
  <c r="V76" i="20"/>
  <c r="W75" i="20"/>
  <c r="V75" i="20"/>
  <c r="W74" i="20"/>
  <c r="V74" i="20"/>
  <c r="W73" i="20"/>
  <c r="V73" i="20"/>
  <c r="W72" i="20"/>
  <c r="V72" i="20"/>
  <c r="W71" i="20"/>
  <c r="V71" i="20"/>
  <c r="W70" i="20"/>
  <c r="V70" i="20"/>
  <c r="W69" i="20"/>
  <c r="V69" i="20"/>
  <c r="W68" i="20"/>
  <c r="V68" i="20"/>
  <c r="W67" i="20"/>
  <c r="V67" i="20"/>
  <c r="W66" i="20"/>
  <c r="V66" i="20"/>
  <c r="W65" i="20"/>
  <c r="V65" i="20"/>
  <c r="W64" i="20"/>
  <c r="V64" i="20"/>
  <c r="W63" i="20"/>
  <c r="V63" i="20"/>
  <c r="W62" i="20"/>
  <c r="V62" i="20"/>
  <c r="W61" i="20"/>
  <c r="V61" i="20"/>
  <c r="W60" i="20"/>
  <c r="V60" i="20"/>
  <c r="W59" i="20"/>
  <c r="V59" i="20"/>
  <c r="W58" i="20"/>
  <c r="V58" i="20"/>
  <c r="W57" i="20"/>
  <c r="V57" i="20"/>
  <c r="W56" i="20"/>
  <c r="V56" i="20"/>
  <c r="W55" i="20"/>
  <c r="V55" i="20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W4" i="20"/>
  <c r="V4" i="20"/>
  <c r="W3" i="20"/>
  <c r="V3" i="20"/>
  <c r="W2" i="20"/>
  <c r="V2" i="20"/>
  <c r="U115" i="15"/>
  <c r="V115" i="15" l="1"/>
  <c r="W115" i="15" l="1"/>
  <c r="X115" i="15" l="1"/>
  <c r="S116" i="15"/>
  <c r="H111" i="15"/>
  <c r="I111" i="15" s="1"/>
  <c r="J111" i="15" s="1"/>
  <c r="K111" i="15" s="1"/>
  <c r="L111" i="15" s="1"/>
  <c r="M111" i="15" s="1"/>
  <c r="N111" i="15" s="1"/>
  <c r="O111" i="15" s="1"/>
  <c r="P111" i="15" s="1"/>
  <c r="Q111" i="15" s="1"/>
  <c r="R111" i="15" s="1"/>
  <c r="S111" i="15" s="1"/>
  <c r="T111" i="15" s="1"/>
  <c r="U111" i="15" s="1"/>
  <c r="V111" i="15" s="1"/>
  <c r="W111" i="15" s="1"/>
  <c r="X111" i="15" s="1"/>
  <c r="Y111" i="15" s="1"/>
  <c r="Z111" i="15" s="1"/>
  <c r="AA111" i="15" s="1"/>
  <c r="AB111" i="15" s="1"/>
  <c r="AC111" i="15" s="1"/>
  <c r="AD111" i="15" s="1"/>
  <c r="AE111" i="15" s="1"/>
  <c r="AF111" i="15" s="1"/>
  <c r="AG111" i="15" s="1"/>
  <c r="AH111" i="15" s="1"/>
  <c r="AI111" i="15" s="1"/>
  <c r="AJ111" i="15" s="1"/>
  <c r="AK111" i="15" s="1"/>
  <c r="AL111" i="15" s="1"/>
  <c r="AM111" i="15" s="1"/>
  <c r="AN111" i="15" s="1"/>
  <c r="AO111" i="15" s="1"/>
  <c r="AP111" i="15" s="1"/>
  <c r="AQ111" i="15" s="1"/>
  <c r="AR111" i="15" s="1"/>
  <c r="AS111" i="15" s="1"/>
  <c r="AT111" i="15" s="1"/>
  <c r="AU111" i="15" s="1"/>
  <c r="AV111" i="15" s="1"/>
  <c r="AW111" i="15" s="1"/>
  <c r="AX111" i="15" s="1"/>
  <c r="AY111" i="15" s="1"/>
  <c r="AZ111" i="15" s="1"/>
  <c r="BA111" i="15" s="1"/>
  <c r="BB111" i="15" s="1"/>
  <c r="BC111" i="15" s="1"/>
  <c r="BD111" i="15" s="1"/>
  <c r="BE111" i="15" s="1"/>
  <c r="BF111" i="15" s="1"/>
  <c r="BG111" i="15" s="1"/>
  <c r="BH111" i="15" s="1"/>
  <c r="BI111" i="15" s="1"/>
  <c r="BJ111" i="15" s="1"/>
  <c r="BK111" i="15" s="1"/>
  <c r="C16" i="15"/>
  <c r="D16" i="15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C14" i="15"/>
  <c r="D14" i="15" s="1"/>
  <c r="C13" i="15"/>
  <c r="D13" i="15" s="1"/>
  <c r="C12" i="15"/>
  <c r="D12" i="15" s="1"/>
  <c r="C11" i="15"/>
  <c r="D11" i="15" s="1"/>
  <c r="C10" i="15"/>
  <c r="D10" i="15" s="1"/>
  <c r="C9" i="15"/>
  <c r="D9" i="15" s="1"/>
  <c r="C8" i="15"/>
  <c r="D8" i="15" s="1"/>
  <c r="C7" i="15"/>
  <c r="D7" i="15" s="1"/>
  <c r="C6" i="15"/>
  <c r="D6" i="15" s="1"/>
  <c r="C5" i="15"/>
  <c r="D5" i="15" s="1"/>
  <c r="C4" i="15"/>
  <c r="D4" i="15" s="1"/>
  <c r="C15" i="15"/>
  <c r="D15" i="15" s="1"/>
  <c r="T112" i="15" l="1"/>
  <c r="S117" i="15"/>
  <c r="BN5" i="15"/>
  <c r="BN7" i="15" s="1"/>
  <c r="BO5" i="15"/>
  <c r="BO7" i="15" s="1"/>
  <c r="BP5" i="15"/>
  <c r="I27" i="18"/>
  <c r="D27" i="18"/>
  <c r="I26" i="18"/>
  <c r="D26" i="18"/>
  <c r="I22" i="18"/>
  <c r="D22" i="18"/>
  <c r="I21" i="18"/>
  <c r="D21" i="18"/>
  <c r="I20" i="18"/>
  <c r="D20" i="18"/>
  <c r="I19" i="18"/>
  <c r="D19" i="18"/>
  <c r="I18" i="18"/>
  <c r="D18" i="18"/>
  <c r="I17" i="18"/>
  <c r="D17" i="18"/>
  <c r="I16" i="18"/>
  <c r="D16" i="18"/>
  <c r="I15" i="18"/>
  <c r="D15" i="18"/>
  <c r="N14" i="18"/>
  <c r="I14" i="18"/>
  <c r="D14" i="18"/>
  <c r="N13" i="18"/>
  <c r="I13" i="18"/>
  <c r="D13" i="18"/>
  <c r="D6" i="18"/>
  <c r="E6" i="18" s="1"/>
  <c r="D5" i="18"/>
  <c r="D4" i="18"/>
  <c r="E5" i="18" l="1"/>
  <c r="E4" i="18"/>
  <c r="F6" i="18"/>
  <c r="F4" i="18"/>
  <c r="F5" i="18"/>
  <c r="T116" i="15"/>
  <c r="T117" i="15"/>
  <c r="U112" i="15"/>
  <c r="U116" i="15" s="1"/>
  <c r="U117" i="15" l="1"/>
  <c r="V112" i="15"/>
  <c r="V116" i="15" l="1"/>
  <c r="V117" i="15"/>
  <c r="W112" i="15"/>
  <c r="W116" i="15" l="1"/>
  <c r="W117" i="15"/>
  <c r="X112" i="15"/>
  <c r="Y112" i="15" s="1"/>
  <c r="Z112" i="15" s="1"/>
  <c r="AA112" i="15" s="1"/>
  <c r="AB112" i="15" s="1"/>
  <c r="AC112" i="15" s="1"/>
  <c r="AD112" i="15" s="1"/>
  <c r="AE112" i="15" s="1"/>
  <c r="AF112" i="15" s="1"/>
  <c r="AG112" i="15" s="1"/>
  <c r="AH112" i="15" s="1"/>
  <c r="AI112" i="15" s="1"/>
  <c r="AJ112" i="15" s="1"/>
  <c r="AK112" i="15" s="1"/>
  <c r="AL112" i="15" s="1"/>
  <c r="AM112" i="15" s="1"/>
  <c r="AN112" i="15" s="1"/>
  <c r="AO112" i="15" s="1"/>
  <c r="AP112" i="15" s="1"/>
  <c r="AQ112" i="15" s="1"/>
  <c r="AR112" i="15" s="1"/>
  <c r="AS112" i="15" s="1"/>
  <c r="AT112" i="15" s="1"/>
  <c r="AU112" i="15" s="1"/>
  <c r="AV112" i="15" s="1"/>
  <c r="AW112" i="15" s="1"/>
  <c r="AX112" i="15" s="1"/>
  <c r="AY112" i="15" s="1"/>
  <c r="AZ112" i="15" s="1"/>
  <c r="BA112" i="15" s="1"/>
  <c r="BB112" i="15" s="1"/>
  <c r="BC112" i="15" s="1"/>
  <c r="BD112" i="15" s="1"/>
  <c r="BE112" i="15" s="1"/>
  <c r="BF112" i="15" s="1"/>
  <c r="BG112" i="15" s="1"/>
  <c r="BH112" i="15" s="1"/>
  <c r="BI112" i="15" s="1"/>
  <c r="BJ112" i="15" s="1"/>
  <c r="BK112" i="15" s="1"/>
  <c r="X117" i="15" l="1"/>
  <c r="X116" i="15"/>
  <c r="S103" i="15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AJ103" i="15" s="1"/>
  <c r="AK103" i="15" s="1"/>
  <c r="AL103" i="15" s="1"/>
  <c r="AM103" i="15" s="1"/>
  <c r="AN103" i="15" s="1"/>
  <c r="AO103" i="15" s="1"/>
  <c r="AP103" i="15" s="1"/>
  <c r="AQ103" i="15" s="1"/>
  <c r="AR103" i="15" s="1"/>
  <c r="AS103" i="15" s="1"/>
  <c r="AT103" i="15" s="1"/>
  <c r="AU103" i="15" s="1"/>
  <c r="AV103" i="15" s="1"/>
  <c r="AW103" i="15" s="1"/>
  <c r="AX103" i="15" s="1"/>
  <c r="AY103" i="15" s="1"/>
  <c r="AZ103" i="15" s="1"/>
  <c r="BA103" i="15" s="1"/>
  <c r="BB103" i="15" s="1"/>
  <c r="BC103" i="15" s="1"/>
  <c r="BD103" i="15" s="1"/>
  <c r="BE103" i="15" s="1"/>
  <c r="BF103" i="15" s="1"/>
  <c r="BG103" i="15" s="1"/>
  <c r="BH103" i="15" s="1"/>
  <c r="BI103" i="15" s="1"/>
  <c r="BJ103" i="15" s="1"/>
  <c r="BK103" i="15" s="1"/>
  <c r="H102" i="15"/>
  <c r="I102" i="15" s="1"/>
  <c r="J102" i="15" s="1"/>
  <c r="K102" i="15" s="1"/>
  <c r="L102" i="15" s="1"/>
  <c r="M102" i="15" s="1"/>
  <c r="N102" i="15" s="1"/>
  <c r="O102" i="15" s="1"/>
  <c r="P102" i="15" s="1"/>
  <c r="Q102" i="15" s="1"/>
  <c r="R102" i="15" s="1"/>
  <c r="S102" i="15" s="1"/>
  <c r="T102" i="15" s="1"/>
  <c r="U102" i="15" s="1"/>
  <c r="V102" i="15" s="1"/>
  <c r="W102" i="15" s="1"/>
  <c r="X102" i="15" s="1"/>
  <c r="Y102" i="15" s="1"/>
  <c r="Z102" i="15" s="1"/>
  <c r="AA102" i="15" s="1"/>
  <c r="AB102" i="15" s="1"/>
  <c r="AC102" i="15" s="1"/>
  <c r="AD102" i="15" s="1"/>
  <c r="AE102" i="15" s="1"/>
  <c r="AF102" i="15" s="1"/>
  <c r="AG102" i="15" s="1"/>
  <c r="AH102" i="15" s="1"/>
  <c r="AI102" i="15" s="1"/>
  <c r="AJ102" i="15" s="1"/>
  <c r="AK102" i="15" s="1"/>
  <c r="AL102" i="15" s="1"/>
  <c r="AM102" i="15" s="1"/>
  <c r="AN102" i="15" s="1"/>
  <c r="AO102" i="15" s="1"/>
  <c r="AP102" i="15" s="1"/>
  <c r="AQ102" i="15" s="1"/>
  <c r="AR102" i="15" s="1"/>
  <c r="AS102" i="15" s="1"/>
  <c r="AT102" i="15" s="1"/>
  <c r="AU102" i="15" s="1"/>
  <c r="AV102" i="15" s="1"/>
  <c r="AW102" i="15" s="1"/>
  <c r="AX102" i="15" s="1"/>
  <c r="AY102" i="15" s="1"/>
  <c r="AZ102" i="15" s="1"/>
  <c r="BA102" i="15" s="1"/>
  <c r="BB102" i="15" s="1"/>
  <c r="BC102" i="15" s="1"/>
  <c r="BD102" i="15" s="1"/>
  <c r="BE102" i="15" s="1"/>
  <c r="BF102" i="15" s="1"/>
  <c r="BG102" i="15" s="1"/>
  <c r="BH102" i="15" s="1"/>
  <c r="BI102" i="15" s="1"/>
  <c r="BJ102" i="15" s="1"/>
  <c r="BK102" i="15" s="1"/>
  <c r="R108" i="15" l="1"/>
  <c r="R107" i="15"/>
  <c r="Z97" i="15" l="1"/>
  <c r="Z106" i="15"/>
  <c r="Z115" i="15"/>
  <c r="Z52" i="15"/>
  <c r="Y97" i="15"/>
  <c r="Y115" i="15"/>
  <c r="Y52" i="15"/>
  <c r="Y106" i="15"/>
  <c r="X97" i="15"/>
  <c r="X106" i="15"/>
  <c r="X52" i="15"/>
  <c r="R94" i="15"/>
  <c r="S94" i="15" s="1"/>
  <c r="T94" i="15" s="1"/>
  <c r="U94" i="15" s="1"/>
  <c r="V94" i="15" s="1"/>
  <c r="W94" i="15" s="1"/>
  <c r="X94" i="15" s="1"/>
  <c r="Y94" i="15" s="1"/>
  <c r="Z94" i="15" s="1"/>
  <c r="AA94" i="15" s="1"/>
  <c r="AB94" i="15" s="1"/>
  <c r="AC94" i="15" s="1"/>
  <c r="AD94" i="15" s="1"/>
  <c r="AE94" i="15" s="1"/>
  <c r="AF94" i="15" s="1"/>
  <c r="AG94" i="15" s="1"/>
  <c r="AH94" i="15" s="1"/>
  <c r="AI94" i="15" s="1"/>
  <c r="AJ94" i="15" s="1"/>
  <c r="AK94" i="15" s="1"/>
  <c r="AL94" i="15" s="1"/>
  <c r="AM94" i="15" s="1"/>
  <c r="AN94" i="15" s="1"/>
  <c r="AO94" i="15" s="1"/>
  <c r="AP94" i="15" s="1"/>
  <c r="AQ94" i="15" s="1"/>
  <c r="AR94" i="15" s="1"/>
  <c r="AS94" i="15" s="1"/>
  <c r="AT94" i="15" s="1"/>
  <c r="AU94" i="15" s="1"/>
  <c r="AV94" i="15" s="1"/>
  <c r="AW94" i="15" s="1"/>
  <c r="AX94" i="15" s="1"/>
  <c r="AY94" i="15" s="1"/>
  <c r="AZ94" i="15" s="1"/>
  <c r="BA94" i="15" s="1"/>
  <c r="BB94" i="15" s="1"/>
  <c r="BC94" i="15" s="1"/>
  <c r="BD94" i="15" s="1"/>
  <c r="BE94" i="15" s="1"/>
  <c r="BF94" i="15" s="1"/>
  <c r="BG94" i="15" s="1"/>
  <c r="BH94" i="15" s="1"/>
  <c r="BI94" i="15" s="1"/>
  <c r="BJ94" i="15" s="1"/>
  <c r="BK94" i="15" s="1"/>
  <c r="H93" i="15"/>
  <c r="I93" i="15" s="1"/>
  <c r="J93" i="15" s="1"/>
  <c r="K93" i="15" s="1"/>
  <c r="L93" i="15" s="1"/>
  <c r="M93" i="15" s="1"/>
  <c r="N93" i="15" s="1"/>
  <c r="O93" i="15" s="1"/>
  <c r="P93" i="15" s="1"/>
  <c r="Q93" i="15" s="1"/>
  <c r="R93" i="15" s="1"/>
  <c r="S93" i="15" s="1"/>
  <c r="T93" i="15" s="1"/>
  <c r="U93" i="15" s="1"/>
  <c r="V93" i="15" s="1"/>
  <c r="W93" i="15" s="1"/>
  <c r="X93" i="15" s="1"/>
  <c r="Y93" i="15" s="1"/>
  <c r="Z93" i="15" s="1"/>
  <c r="AA93" i="15" s="1"/>
  <c r="AB93" i="15" s="1"/>
  <c r="AC93" i="15" s="1"/>
  <c r="AD93" i="15" s="1"/>
  <c r="AE93" i="15" s="1"/>
  <c r="AF93" i="15" s="1"/>
  <c r="AG93" i="15" s="1"/>
  <c r="AH93" i="15" s="1"/>
  <c r="AI93" i="15" s="1"/>
  <c r="AJ93" i="15" s="1"/>
  <c r="AK93" i="15" s="1"/>
  <c r="AL93" i="15" s="1"/>
  <c r="AM93" i="15" s="1"/>
  <c r="AN93" i="15" s="1"/>
  <c r="AO93" i="15" s="1"/>
  <c r="AP93" i="15" s="1"/>
  <c r="AQ93" i="15" s="1"/>
  <c r="AR93" i="15" s="1"/>
  <c r="AS93" i="15" s="1"/>
  <c r="AT93" i="15" s="1"/>
  <c r="AU93" i="15" s="1"/>
  <c r="AV93" i="15" s="1"/>
  <c r="AW93" i="15" s="1"/>
  <c r="AX93" i="15" s="1"/>
  <c r="AY93" i="15" s="1"/>
  <c r="AZ93" i="15" s="1"/>
  <c r="BA93" i="15" s="1"/>
  <c r="BB93" i="15" s="1"/>
  <c r="BC93" i="15" s="1"/>
  <c r="BD93" i="15" s="1"/>
  <c r="BE93" i="15" s="1"/>
  <c r="BF93" i="15" s="1"/>
  <c r="BG93" i="15" s="1"/>
  <c r="BH93" i="15" s="1"/>
  <c r="BI93" i="15" s="1"/>
  <c r="BJ93" i="15" s="1"/>
  <c r="BK93" i="15" s="1"/>
  <c r="Z25" i="15" l="1"/>
  <c r="Z117" i="15"/>
  <c r="Z116" i="15"/>
  <c r="Z88" i="15"/>
  <c r="Z16" i="15"/>
  <c r="Z61" i="15"/>
  <c r="Z107" i="15"/>
  <c r="Z108" i="15"/>
  <c r="Z79" i="15"/>
  <c r="Z70" i="15"/>
  <c r="Z98" i="15"/>
  <c r="Z99" i="15"/>
  <c r="Y70" i="15"/>
  <c r="Y107" i="15"/>
  <c r="Y108" i="15"/>
  <c r="Y16" i="15"/>
  <c r="Y79" i="15"/>
  <c r="Y25" i="15"/>
  <c r="Y88" i="15"/>
  <c r="Y61" i="15"/>
  <c r="Y117" i="15"/>
  <c r="Y116" i="15"/>
  <c r="Y98" i="15"/>
  <c r="Y99" i="15"/>
  <c r="X79" i="15"/>
  <c r="X70" i="15"/>
  <c r="X25" i="15"/>
  <c r="X88" i="15"/>
  <c r="X16" i="15"/>
  <c r="X61" i="15"/>
  <c r="X107" i="15"/>
  <c r="X108" i="15"/>
  <c r="X99" i="15"/>
  <c r="X98" i="15"/>
  <c r="W107" i="15"/>
  <c r="W108" i="15"/>
  <c r="W98" i="15"/>
  <c r="W99" i="15"/>
  <c r="V108" i="15"/>
  <c r="V107" i="15"/>
  <c r="V99" i="15"/>
  <c r="V98" i="15"/>
  <c r="U108" i="15"/>
  <c r="U107" i="15"/>
  <c r="U99" i="15"/>
  <c r="U98" i="15"/>
  <c r="T108" i="15"/>
  <c r="T107" i="15"/>
  <c r="T99" i="15"/>
  <c r="T98" i="15"/>
  <c r="P29" i="12" l="1"/>
  <c r="Z7" i="15"/>
  <c r="Y7" i="15"/>
  <c r="X7" i="15"/>
  <c r="P85" i="15" l="1"/>
  <c r="Q85" i="15" s="1"/>
  <c r="R85" i="15" s="1"/>
  <c r="S85" i="15" s="1"/>
  <c r="T85" i="15" s="1"/>
  <c r="U85" i="15" s="1"/>
  <c r="V85" i="15" s="1"/>
  <c r="W85" i="15" s="1"/>
  <c r="X85" i="15" s="1"/>
  <c r="Y85" i="15" s="1"/>
  <c r="Z85" i="15" s="1"/>
  <c r="AA85" i="15" s="1"/>
  <c r="AB85" i="15" s="1"/>
  <c r="AC85" i="15" s="1"/>
  <c r="AD85" i="15" s="1"/>
  <c r="AE85" i="15" s="1"/>
  <c r="AF85" i="15" s="1"/>
  <c r="AG85" i="15" s="1"/>
  <c r="AH85" i="15" s="1"/>
  <c r="AI85" i="15" s="1"/>
  <c r="AJ85" i="15" s="1"/>
  <c r="AK85" i="15" s="1"/>
  <c r="AL85" i="15" s="1"/>
  <c r="AM85" i="15" s="1"/>
  <c r="AN85" i="15" s="1"/>
  <c r="AO85" i="15" s="1"/>
  <c r="AP85" i="15" s="1"/>
  <c r="AQ85" i="15" s="1"/>
  <c r="AR85" i="15" s="1"/>
  <c r="AS85" i="15" s="1"/>
  <c r="AT85" i="15" s="1"/>
  <c r="AU85" i="15" s="1"/>
  <c r="AV85" i="15" s="1"/>
  <c r="AW85" i="15" s="1"/>
  <c r="AX85" i="15" s="1"/>
  <c r="AY85" i="15" s="1"/>
  <c r="AZ85" i="15" s="1"/>
  <c r="BA85" i="15" s="1"/>
  <c r="BB85" i="15" s="1"/>
  <c r="BC85" i="15" s="1"/>
  <c r="BD85" i="15" s="1"/>
  <c r="BE85" i="15" s="1"/>
  <c r="BF85" i="15" s="1"/>
  <c r="BG85" i="15" s="1"/>
  <c r="BH85" i="15" s="1"/>
  <c r="BI85" i="15" s="1"/>
  <c r="BJ85" i="15" s="1"/>
  <c r="BK85" i="15" s="1"/>
  <c r="H84" i="15"/>
  <c r="I84" i="15" s="1"/>
  <c r="J84" i="15" s="1"/>
  <c r="K84" i="15" s="1"/>
  <c r="L84" i="15" s="1"/>
  <c r="M84" i="15" s="1"/>
  <c r="N84" i="15" s="1"/>
  <c r="O84" i="15" s="1"/>
  <c r="P84" i="15" s="1"/>
  <c r="Q84" i="15" s="1"/>
  <c r="R84" i="15" s="1"/>
  <c r="S84" i="15" s="1"/>
  <c r="T84" i="15" s="1"/>
  <c r="U84" i="15" s="1"/>
  <c r="V84" i="15" s="1"/>
  <c r="W84" i="15" s="1"/>
  <c r="X84" i="15" s="1"/>
  <c r="Y84" i="15" s="1"/>
  <c r="Z84" i="15" s="1"/>
  <c r="AA84" i="15" s="1"/>
  <c r="AB84" i="15" s="1"/>
  <c r="AC84" i="15" s="1"/>
  <c r="AD84" i="15" s="1"/>
  <c r="AE84" i="15" s="1"/>
  <c r="AF84" i="15" s="1"/>
  <c r="AG84" i="15" s="1"/>
  <c r="AH84" i="15" s="1"/>
  <c r="AI84" i="15" s="1"/>
  <c r="AJ84" i="15" s="1"/>
  <c r="AK84" i="15" s="1"/>
  <c r="AL84" i="15" s="1"/>
  <c r="AM84" i="15" s="1"/>
  <c r="AN84" i="15" s="1"/>
  <c r="AO84" i="15" s="1"/>
  <c r="AP84" i="15" s="1"/>
  <c r="AQ84" i="15" s="1"/>
  <c r="AR84" i="15" s="1"/>
  <c r="AS84" i="15" s="1"/>
  <c r="AT84" i="15" s="1"/>
  <c r="AU84" i="15" s="1"/>
  <c r="AV84" i="15" s="1"/>
  <c r="AW84" i="15" s="1"/>
  <c r="AX84" i="15" s="1"/>
  <c r="AY84" i="15" s="1"/>
  <c r="AZ84" i="15" s="1"/>
  <c r="BA84" i="15" s="1"/>
  <c r="BB84" i="15" s="1"/>
  <c r="BC84" i="15" s="1"/>
  <c r="BD84" i="15" s="1"/>
  <c r="BE84" i="15" s="1"/>
  <c r="BF84" i="15" s="1"/>
  <c r="BG84" i="15" s="1"/>
  <c r="BH84" i="15" s="1"/>
  <c r="BI84" i="15" s="1"/>
  <c r="BJ84" i="15" s="1"/>
  <c r="BK84" i="15" s="1"/>
  <c r="Z90" i="15" l="1"/>
  <c r="Z89" i="15"/>
  <c r="Y90" i="15"/>
  <c r="Y89" i="15"/>
  <c r="X90" i="15"/>
  <c r="X89" i="15"/>
  <c r="W90" i="15"/>
  <c r="W89" i="15"/>
  <c r="V90" i="15"/>
  <c r="V89" i="15"/>
  <c r="U89" i="15"/>
  <c r="U90" i="15"/>
  <c r="T90" i="15"/>
  <c r="T89" i="15"/>
  <c r="O76" i="15" l="1"/>
  <c r="P76" i="15" s="1"/>
  <c r="Q76" i="15" s="1"/>
  <c r="R76" i="15" s="1"/>
  <c r="S76" i="15" s="1"/>
  <c r="T76" i="15" s="1"/>
  <c r="U76" i="15" s="1"/>
  <c r="V76" i="15" s="1"/>
  <c r="W76" i="15" s="1"/>
  <c r="X76" i="15" s="1"/>
  <c r="Y76" i="15" s="1"/>
  <c r="Z76" i="15" s="1"/>
  <c r="AA76" i="15" s="1"/>
  <c r="AB76" i="15" s="1"/>
  <c r="AC76" i="15" s="1"/>
  <c r="AD76" i="15" s="1"/>
  <c r="AE76" i="15" s="1"/>
  <c r="AF76" i="15" s="1"/>
  <c r="AG76" i="15" s="1"/>
  <c r="AH76" i="15" s="1"/>
  <c r="AI76" i="15" s="1"/>
  <c r="AJ76" i="15" s="1"/>
  <c r="AK76" i="15" s="1"/>
  <c r="AL76" i="15" s="1"/>
  <c r="AM76" i="15" s="1"/>
  <c r="AN76" i="15" s="1"/>
  <c r="AO76" i="15" s="1"/>
  <c r="AP76" i="15" s="1"/>
  <c r="AQ76" i="15" s="1"/>
  <c r="AR76" i="15" s="1"/>
  <c r="AS76" i="15" s="1"/>
  <c r="AT76" i="15" s="1"/>
  <c r="AU76" i="15" s="1"/>
  <c r="AV76" i="15" s="1"/>
  <c r="AW76" i="15" s="1"/>
  <c r="AX76" i="15" s="1"/>
  <c r="AY76" i="15" s="1"/>
  <c r="AZ76" i="15" s="1"/>
  <c r="BA76" i="15" s="1"/>
  <c r="BB76" i="15" s="1"/>
  <c r="BC76" i="15" s="1"/>
  <c r="BD76" i="15" s="1"/>
  <c r="BE76" i="15" s="1"/>
  <c r="BF76" i="15" s="1"/>
  <c r="BG76" i="15" s="1"/>
  <c r="BH76" i="15" s="1"/>
  <c r="BI76" i="15" s="1"/>
  <c r="BJ76" i="15" s="1"/>
  <c r="BK76" i="15" s="1"/>
  <c r="H75" i="15"/>
  <c r="I75" i="15" s="1"/>
  <c r="J75" i="15" s="1"/>
  <c r="K75" i="15" s="1"/>
  <c r="L75" i="15" s="1"/>
  <c r="M75" i="15" s="1"/>
  <c r="N75" i="15" s="1"/>
  <c r="O75" i="15" s="1"/>
  <c r="P75" i="15" s="1"/>
  <c r="Q75" i="15" s="1"/>
  <c r="R75" i="15" s="1"/>
  <c r="S75" i="15" s="1"/>
  <c r="T75" i="15" s="1"/>
  <c r="U75" i="15" s="1"/>
  <c r="V75" i="15" s="1"/>
  <c r="W75" i="15" s="1"/>
  <c r="X75" i="15" s="1"/>
  <c r="Y75" i="15" s="1"/>
  <c r="Z75" i="15" s="1"/>
  <c r="AA75" i="15" s="1"/>
  <c r="AB75" i="15" s="1"/>
  <c r="AC75" i="15" s="1"/>
  <c r="AD75" i="15" s="1"/>
  <c r="AE75" i="15" s="1"/>
  <c r="AF75" i="15" s="1"/>
  <c r="AG75" i="15" s="1"/>
  <c r="AH75" i="15" s="1"/>
  <c r="AI75" i="15" s="1"/>
  <c r="AJ75" i="15" s="1"/>
  <c r="AK75" i="15" s="1"/>
  <c r="AL75" i="15" s="1"/>
  <c r="AM75" i="15" s="1"/>
  <c r="AN75" i="15" s="1"/>
  <c r="AO75" i="15" s="1"/>
  <c r="AP75" i="15" s="1"/>
  <c r="AQ75" i="15" s="1"/>
  <c r="AR75" i="15" s="1"/>
  <c r="AS75" i="15" s="1"/>
  <c r="AT75" i="15" s="1"/>
  <c r="AU75" i="15" s="1"/>
  <c r="AV75" i="15" s="1"/>
  <c r="AW75" i="15" s="1"/>
  <c r="AX75" i="15" s="1"/>
  <c r="AY75" i="15" s="1"/>
  <c r="AZ75" i="15" s="1"/>
  <c r="BA75" i="15" s="1"/>
  <c r="BB75" i="15" s="1"/>
  <c r="BC75" i="15" s="1"/>
  <c r="BD75" i="15" s="1"/>
  <c r="BE75" i="15" s="1"/>
  <c r="BF75" i="15" s="1"/>
  <c r="BG75" i="15" s="1"/>
  <c r="BH75" i="15" s="1"/>
  <c r="BI75" i="15" s="1"/>
  <c r="BJ75" i="15" s="1"/>
  <c r="BK75" i="15" s="1"/>
  <c r="Z81" i="15" l="1"/>
  <c r="Z80" i="15"/>
  <c r="Y80" i="15"/>
  <c r="Y81" i="15"/>
  <c r="X81" i="15"/>
  <c r="X80" i="15"/>
  <c r="W81" i="15"/>
  <c r="W80" i="15"/>
  <c r="V81" i="15"/>
  <c r="V80" i="15"/>
  <c r="U80" i="15"/>
  <c r="U81" i="15"/>
  <c r="T81" i="15"/>
  <c r="T80" i="15"/>
  <c r="O67" i="15"/>
  <c r="P67" i="15" s="1"/>
  <c r="Q67" i="15" s="1"/>
  <c r="R67" i="15" s="1"/>
  <c r="S67" i="15" s="1"/>
  <c r="T67" i="15" s="1"/>
  <c r="U67" i="15" s="1"/>
  <c r="V67" i="15" s="1"/>
  <c r="W67" i="15" s="1"/>
  <c r="X67" i="15" s="1"/>
  <c r="Y67" i="15" s="1"/>
  <c r="Z67" i="15" s="1"/>
  <c r="AA67" i="15" s="1"/>
  <c r="AB67" i="15" s="1"/>
  <c r="AC67" i="15" s="1"/>
  <c r="AD67" i="15" s="1"/>
  <c r="AE67" i="15" s="1"/>
  <c r="AF67" i="15" s="1"/>
  <c r="AG67" i="15" s="1"/>
  <c r="AH67" i="15" s="1"/>
  <c r="AI67" i="15" s="1"/>
  <c r="AJ67" i="15" s="1"/>
  <c r="AK67" i="15" s="1"/>
  <c r="AL67" i="15" s="1"/>
  <c r="AM67" i="15" s="1"/>
  <c r="AN67" i="15" s="1"/>
  <c r="AO67" i="15" s="1"/>
  <c r="AP67" i="15" s="1"/>
  <c r="AQ67" i="15" s="1"/>
  <c r="AR67" i="15" s="1"/>
  <c r="AS67" i="15" s="1"/>
  <c r="AT67" i="15" s="1"/>
  <c r="AU67" i="15" s="1"/>
  <c r="AV67" i="15" s="1"/>
  <c r="AW67" i="15" s="1"/>
  <c r="AX67" i="15" s="1"/>
  <c r="AY67" i="15" s="1"/>
  <c r="AZ67" i="15" s="1"/>
  <c r="BA67" i="15" s="1"/>
  <c r="BB67" i="15" s="1"/>
  <c r="BC67" i="15" s="1"/>
  <c r="BD67" i="15" s="1"/>
  <c r="BE67" i="15" s="1"/>
  <c r="BF67" i="15" s="1"/>
  <c r="BG67" i="15" s="1"/>
  <c r="BH67" i="15" s="1"/>
  <c r="BI67" i="15" s="1"/>
  <c r="BJ67" i="15" s="1"/>
  <c r="BK67" i="15" s="1"/>
  <c r="Z72" i="15" l="1"/>
  <c r="Z71" i="15"/>
  <c r="Y71" i="15"/>
  <c r="Y72" i="15"/>
  <c r="X72" i="15"/>
  <c r="X71" i="15"/>
  <c r="W72" i="15"/>
  <c r="W71" i="15"/>
  <c r="V72" i="15"/>
  <c r="V71" i="15"/>
  <c r="U71" i="15"/>
  <c r="U72" i="15"/>
  <c r="T72" i="15"/>
  <c r="T71" i="15"/>
  <c r="N58" i="15" l="1"/>
  <c r="M49" i="15"/>
  <c r="N49" i="15" s="1"/>
  <c r="L40" i="15"/>
  <c r="M40" i="15" s="1"/>
  <c r="N40" i="15" s="1"/>
  <c r="K31" i="15"/>
  <c r="L31" i="15" s="1"/>
  <c r="M31" i="15" s="1"/>
  <c r="N31" i="15" s="1"/>
  <c r="J22" i="15"/>
  <c r="K22" i="15" s="1"/>
  <c r="L22" i="15" s="1"/>
  <c r="M22" i="15" s="1"/>
  <c r="N22" i="15" s="1"/>
  <c r="I13" i="15"/>
  <c r="J13" i="15" s="1"/>
  <c r="K13" i="15" s="1"/>
  <c r="L13" i="15" s="1"/>
  <c r="M13" i="15" s="1"/>
  <c r="N13" i="15" s="1"/>
  <c r="H4" i="15"/>
  <c r="I4" i="15" s="1"/>
  <c r="J4" i="15" s="1"/>
  <c r="K4" i="15" s="1"/>
  <c r="L4" i="15" s="1"/>
  <c r="M4" i="15" s="1"/>
  <c r="N4" i="15" s="1"/>
  <c r="O13" i="15" l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Z13" i="15" s="1"/>
  <c r="O22" i="15"/>
  <c r="P22" i="15" s="1"/>
  <c r="Q22" i="15" s="1"/>
  <c r="R22" i="15" s="1"/>
  <c r="S22" i="15" s="1"/>
  <c r="T22" i="15" s="1"/>
  <c r="U22" i="15" s="1"/>
  <c r="V22" i="15" s="1"/>
  <c r="W22" i="15" s="1"/>
  <c r="X22" i="15" s="1"/>
  <c r="Y22" i="15" s="1"/>
  <c r="Z22" i="15" s="1"/>
  <c r="AA22" i="15" s="1"/>
  <c r="AB22" i="15" s="1"/>
  <c r="AC22" i="15" s="1"/>
  <c r="AD22" i="15" s="1"/>
  <c r="AE22" i="15" s="1"/>
  <c r="AF22" i="15" s="1"/>
  <c r="AG22" i="15" s="1"/>
  <c r="AH22" i="15" s="1"/>
  <c r="AI22" i="15" s="1"/>
  <c r="AJ22" i="15" s="1"/>
  <c r="AK22" i="15" s="1"/>
  <c r="AL22" i="15" s="1"/>
  <c r="AM22" i="15" s="1"/>
  <c r="AN22" i="15" s="1"/>
  <c r="AO22" i="15" s="1"/>
  <c r="AP22" i="15" s="1"/>
  <c r="AQ22" i="15" s="1"/>
  <c r="AR22" i="15" s="1"/>
  <c r="AS22" i="15" s="1"/>
  <c r="AT22" i="15" s="1"/>
  <c r="AU22" i="15" s="1"/>
  <c r="AV22" i="15" s="1"/>
  <c r="AW22" i="15" s="1"/>
  <c r="AX22" i="15" s="1"/>
  <c r="AY22" i="15" s="1"/>
  <c r="AZ22" i="15" s="1"/>
  <c r="BA22" i="15" s="1"/>
  <c r="BB22" i="15" s="1"/>
  <c r="BC22" i="15" s="1"/>
  <c r="BD22" i="15" s="1"/>
  <c r="BE22" i="15" s="1"/>
  <c r="BF22" i="15" s="1"/>
  <c r="BG22" i="15" s="1"/>
  <c r="BH22" i="15" s="1"/>
  <c r="BI22" i="15" s="1"/>
  <c r="BJ22" i="15" s="1"/>
  <c r="BK22" i="15" s="1"/>
  <c r="O31" i="15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Z31" i="15" s="1"/>
  <c r="AA31" i="15" s="1"/>
  <c r="AB31" i="15" s="1"/>
  <c r="AC31" i="15" s="1"/>
  <c r="AD31" i="15" s="1"/>
  <c r="AE31" i="15" s="1"/>
  <c r="AF31" i="15" s="1"/>
  <c r="AG31" i="15" s="1"/>
  <c r="AH31" i="15" s="1"/>
  <c r="AI31" i="15" s="1"/>
  <c r="AJ31" i="15" s="1"/>
  <c r="AK31" i="15" s="1"/>
  <c r="AL31" i="15" s="1"/>
  <c r="AM31" i="15" s="1"/>
  <c r="AN31" i="15" s="1"/>
  <c r="AO31" i="15" s="1"/>
  <c r="AP31" i="15" s="1"/>
  <c r="AQ31" i="15" s="1"/>
  <c r="AR31" i="15" s="1"/>
  <c r="AS31" i="15" s="1"/>
  <c r="AT31" i="15" s="1"/>
  <c r="AU31" i="15" s="1"/>
  <c r="AV31" i="15" s="1"/>
  <c r="AW31" i="15" s="1"/>
  <c r="AX31" i="15" s="1"/>
  <c r="AY31" i="15" s="1"/>
  <c r="AZ31" i="15" s="1"/>
  <c r="BA31" i="15" s="1"/>
  <c r="BB31" i="15" s="1"/>
  <c r="BC31" i="15" s="1"/>
  <c r="BD31" i="15" s="1"/>
  <c r="BE31" i="15" s="1"/>
  <c r="BF31" i="15" s="1"/>
  <c r="BG31" i="15" s="1"/>
  <c r="BH31" i="15" s="1"/>
  <c r="BI31" i="15" s="1"/>
  <c r="BJ31" i="15" s="1"/>
  <c r="BK31" i="15" s="1"/>
  <c r="O40" i="15"/>
  <c r="P40" i="15" s="1"/>
  <c r="Q40" i="15" s="1"/>
  <c r="R40" i="15" s="1"/>
  <c r="S40" i="15" s="1"/>
  <c r="T40" i="15" s="1"/>
  <c r="U40" i="15" s="1"/>
  <c r="V40" i="15" s="1"/>
  <c r="W40" i="15" s="1"/>
  <c r="X40" i="15" s="1"/>
  <c r="Y40" i="15" s="1"/>
  <c r="Z40" i="15" s="1"/>
  <c r="AA40" i="15" s="1"/>
  <c r="AB40" i="15" s="1"/>
  <c r="AC40" i="15" s="1"/>
  <c r="AD40" i="15" s="1"/>
  <c r="AE40" i="15" s="1"/>
  <c r="AF40" i="15" s="1"/>
  <c r="AG40" i="15" s="1"/>
  <c r="AH40" i="15" s="1"/>
  <c r="AI40" i="15" s="1"/>
  <c r="AJ40" i="15" s="1"/>
  <c r="AK40" i="15" s="1"/>
  <c r="AL40" i="15" s="1"/>
  <c r="AM40" i="15" s="1"/>
  <c r="AN40" i="15" s="1"/>
  <c r="AO40" i="15" s="1"/>
  <c r="AP40" i="15" s="1"/>
  <c r="AQ40" i="15" s="1"/>
  <c r="AR40" i="15" s="1"/>
  <c r="AS40" i="15" s="1"/>
  <c r="AT40" i="15" s="1"/>
  <c r="AU40" i="15" s="1"/>
  <c r="AV40" i="15" s="1"/>
  <c r="AW40" i="15" s="1"/>
  <c r="AX40" i="15" s="1"/>
  <c r="AY40" i="15" s="1"/>
  <c r="AZ40" i="15" s="1"/>
  <c r="BA40" i="15" s="1"/>
  <c r="BB40" i="15" s="1"/>
  <c r="BC40" i="15" s="1"/>
  <c r="BD40" i="15" s="1"/>
  <c r="BE40" i="15" s="1"/>
  <c r="BF40" i="15" s="1"/>
  <c r="BG40" i="15" s="1"/>
  <c r="BH40" i="15" s="1"/>
  <c r="BI40" i="15" s="1"/>
  <c r="BJ40" i="15" s="1"/>
  <c r="BK40" i="15" s="1"/>
  <c r="O49" i="15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AG49" i="15" s="1"/>
  <c r="AH49" i="15" s="1"/>
  <c r="AI49" i="15" s="1"/>
  <c r="AJ49" i="15" s="1"/>
  <c r="AK49" i="15" s="1"/>
  <c r="AL49" i="15" s="1"/>
  <c r="AM49" i="15" s="1"/>
  <c r="AN49" i="15" s="1"/>
  <c r="AO49" i="15" s="1"/>
  <c r="AP49" i="15" s="1"/>
  <c r="AQ49" i="15" s="1"/>
  <c r="AR49" i="15" s="1"/>
  <c r="AS49" i="15" s="1"/>
  <c r="AT49" i="15" s="1"/>
  <c r="AU49" i="15" s="1"/>
  <c r="AV49" i="15" s="1"/>
  <c r="AW49" i="15" s="1"/>
  <c r="AX49" i="15" s="1"/>
  <c r="AY49" i="15" s="1"/>
  <c r="AZ49" i="15" s="1"/>
  <c r="BA49" i="15" s="1"/>
  <c r="BB49" i="15" s="1"/>
  <c r="BC49" i="15" s="1"/>
  <c r="BD49" i="15" s="1"/>
  <c r="BE49" i="15" s="1"/>
  <c r="BF49" i="15" s="1"/>
  <c r="BG49" i="15" s="1"/>
  <c r="BH49" i="15" s="1"/>
  <c r="BI49" i="15" s="1"/>
  <c r="BJ49" i="15" s="1"/>
  <c r="BK49" i="15" s="1"/>
  <c r="O58" i="15"/>
  <c r="P58" i="15" s="1"/>
  <c r="Q58" i="15" s="1"/>
  <c r="R58" i="15" s="1"/>
  <c r="S58" i="15" s="1"/>
  <c r="T58" i="15" s="1"/>
  <c r="U58" i="15" s="1"/>
  <c r="V58" i="15" s="1"/>
  <c r="W58" i="15" s="1"/>
  <c r="X58" i="15" s="1"/>
  <c r="Y58" i="15" s="1"/>
  <c r="Z58" i="15" s="1"/>
  <c r="AA58" i="15" s="1"/>
  <c r="AB58" i="15" s="1"/>
  <c r="AC58" i="15" s="1"/>
  <c r="AD58" i="15" s="1"/>
  <c r="AE58" i="15" s="1"/>
  <c r="AF58" i="15" s="1"/>
  <c r="AG58" i="15" s="1"/>
  <c r="AH58" i="15" s="1"/>
  <c r="AI58" i="15" s="1"/>
  <c r="AJ58" i="15" s="1"/>
  <c r="AK58" i="15" s="1"/>
  <c r="AL58" i="15" s="1"/>
  <c r="AM58" i="15" s="1"/>
  <c r="AN58" i="15" s="1"/>
  <c r="AO58" i="15" s="1"/>
  <c r="AP58" i="15" s="1"/>
  <c r="AQ58" i="15" s="1"/>
  <c r="AR58" i="15" s="1"/>
  <c r="AS58" i="15" s="1"/>
  <c r="AT58" i="15" s="1"/>
  <c r="AU58" i="15" s="1"/>
  <c r="AV58" i="15" s="1"/>
  <c r="AW58" i="15" s="1"/>
  <c r="AX58" i="15" s="1"/>
  <c r="AY58" i="15" s="1"/>
  <c r="AZ58" i="15" s="1"/>
  <c r="BA58" i="15" s="1"/>
  <c r="BB58" i="15" s="1"/>
  <c r="BC58" i="15" s="1"/>
  <c r="BD58" i="15" s="1"/>
  <c r="BE58" i="15" s="1"/>
  <c r="BF58" i="15" s="1"/>
  <c r="BG58" i="15" s="1"/>
  <c r="BH58" i="15" s="1"/>
  <c r="BI58" i="15" s="1"/>
  <c r="BJ58" i="15" s="1"/>
  <c r="BK58" i="15" s="1"/>
  <c r="O4" i="15"/>
  <c r="P4" i="15" s="1"/>
  <c r="Q4" i="15" s="1"/>
  <c r="R4" i="15" s="1"/>
  <c r="H8" i="15"/>
  <c r="M18" i="15"/>
  <c r="J27" i="15"/>
  <c r="K27" i="15"/>
  <c r="L36" i="15"/>
  <c r="H9" i="15"/>
  <c r="I17" i="15"/>
  <c r="L27" i="15"/>
  <c r="J17" i="15"/>
  <c r="K36" i="15"/>
  <c r="L17" i="15"/>
  <c r="L45" i="15"/>
  <c r="I9" i="15"/>
  <c r="K17" i="15"/>
  <c r="L18" i="15"/>
  <c r="M45" i="15"/>
  <c r="I8" i="15"/>
  <c r="J9" i="15"/>
  <c r="J8" i="15"/>
  <c r="K9" i="15"/>
  <c r="M17" i="15"/>
  <c r="J26" i="15"/>
  <c r="M27" i="15"/>
  <c r="M36" i="15"/>
  <c r="M53" i="15"/>
  <c r="K8" i="15"/>
  <c r="L9" i="15"/>
  <c r="K26" i="15"/>
  <c r="L8" i="15"/>
  <c r="M9" i="15"/>
  <c r="I18" i="15"/>
  <c r="L26" i="15"/>
  <c r="K35" i="15"/>
  <c r="L44" i="15"/>
  <c r="M54" i="15"/>
  <c r="M8" i="15"/>
  <c r="J18" i="15"/>
  <c r="M26" i="15"/>
  <c r="L35" i="15"/>
  <c r="M44" i="15"/>
  <c r="K18" i="15"/>
  <c r="M35" i="15"/>
  <c r="AA13" i="15" l="1"/>
  <c r="AB13" i="15" s="1"/>
  <c r="AC13" i="15" s="1"/>
  <c r="AD13" i="15" s="1"/>
  <c r="AE13" i="15" s="1"/>
  <c r="AF13" i="15" s="1"/>
  <c r="AG13" i="15" s="1"/>
  <c r="AH13" i="15" s="1"/>
  <c r="AI13" i="15" s="1"/>
  <c r="AJ13" i="15" s="1"/>
  <c r="AK13" i="15" s="1"/>
  <c r="AL13" i="15" s="1"/>
  <c r="AM13" i="15" s="1"/>
  <c r="AN13" i="15" s="1"/>
  <c r="AO13" i="15" s="1"/>
  <c r="AP13" i="15" s="1"/>
  <c r="AQ13" i="15" s="1"/>
  <c r="AR13" i="15" s="1"/>
  <c r="AS13" i="15" s="1"/>
  <c r="AT13" i="15" s="1"/>
  <c r="AU13" i="15" s="1"/>
  <c r="AV13" i="15" s="1"/>
  <c r="AW13" i="15" s="1"/>
  <c r="AX13" i="15" s="1"/>
  <c r="AY13" i="15" s="1"/>
  <c r="AZ13" i="15" s="1"/>
  <c r="BA13" i="15" s="1"/>
  <c r="BB13" i="15" s="1"/>
  <c r="BC13" i="15" s="1"/>
  <c r="BD13" i="15" s="1"/>
  <c r="BE13" i="15" s="1"/>
  <c r="BF13" i="15" s="1"/>
  <c r="BG13" i="15" s="1"/>
  <c r="BH13" i="15" s="1"/>
  <c r="BI13" i="15" s="1"/>
  <c r="BJ13" i="15" s="1"/>
  <c r="BK13" i="15" s="1"/>
  <c r="Z18" i="15"/>
  <c r="Z17" i="15"/>
  <c r="Z53" i="15"/>
  <c r="Z54" i="15"/>
  <c r="Z63" i="15"/>
  <c r="Z62" i="15"/>
  <c r="Z26" i="15"/>
  <c r="Z27" i="15"/>
  <c r="Y63" i="15"/>
  <c r="Y62" i="15"/>
  <c r="Y54" i="15"/>
  <c r="Y53" i="15"/>
  <c r="Y26" i="15"/>
  <c r="Y27" i="15"/>
  <c r="Y18" i="15"/>
  <c r="Y17" i="15"/>
  <c r="X62" i="15"/>
  <c r="X63" i="15"/>
  <c r="X54" i="15"/>
  <c r="X53" i="15"/>
  <c r="X26" i="15"/>
  <c r="X27" i="15"/>
  <c r="X18" i="15"/>
  <c r="X17" i="15"/>
  <c r="W63" i="15"/>
  <c r="W62" i="15"/>
  <c r="W54" i="15"/>
  <c r="W53" i="15"/>
  <c r="W27" i="15"/>
  <c r="W26" i="15"/>
  <c r="W17" i="15"/>
  <c r="W18" i="15"/>
  <c r="V62" i="15"/>
  <c r="V63" i="15"/>
  <c r="V54" i="15"/>
  <c r="V53" i="15"/>
  <c r="V27" i="15"/>
  <c r="V26" i="15"/>
  <c r="V17" i="15"/>
  <c r="V18" i="15"/>
  <c r="U62" i="15"/>
  <c r="U63" i="15"/>
  <c r="U54" i="15"/>
  <c r="U53" i="15"/>
  <c r="U27" i="15"/>
  <c r="U26" i="15"/>
  <c r="U17" i="15"/>
  <c r="U18" i="15"/>
  <c r="S4" i="15"/>
  <c r="T4" i="15" s="1"/>
  <c r="R8" i="15"/>
  <c r="T54" i="15"/>
  <c r="T53" i="15"/>
  <c r="T62" i="15"/>
  <c r="T63" i="15"/>
  <c r="T26" i="15"/>
  <c r="T27" i="15"/>
  <c r="T18" i="15"/>
  <c r="T17" i="15"/>
  <c r="H66" i="15"/>
  <c r="I66" i="15" s="1"/>
  <c r="J66" i="15" s="1"/>
  <c r="K66" i="15" s="1"/>
  <c r="L66" i="15" s="1"/>
  <c r="M66" i="15" s="1"/>
  <c r="N66" i="15" s="1"/>
  <c r="H57" i="15"/>
  <c r="I57" i="15" s="1"/>
  <c r="J57" i="15" s="1"/>
  <c r="K57" i="15" s="1"/>
  <c r="L57" i="15" s="1"/>
  <c r="M57" i="15" s="1"/>
  <c r="N57" i="15" s="1"/>
  <c r="H48" i="15"/>
  <c r="I48" i="15" s="1"/>
  <c r="J48" i="15" s="1"/>
  <c r="K48" i="15" s="1"/>
  <c r="L48" i="15" s="1"/>
  <c r="M48" i="15" s="1"/>
  <c r="N48" i="15" s="1"/>
  <c r="H39" i="15"/>
  <c r="I39" i="15" s="1"/>
  <c r="J39" i="15" s="1"/>
  <c r="K39" i="15" s="1"/>
  <c r="L39" i="15" s="1"/>
  <c r="M39" i="15" s="1"/>
  <c r="N39" i="15" s="1"/>
  <c r="H30" i="15"/>
  <c r="I30" i="15" s="1"/>
  <c r="J30" i="15" s="1"/>
  <c r="K30" i="15" s="1"/>
  <c r="L30" i="15" s="1"/>
  <c r="M30" i="15" s="1"/>
  <c r="N30" i="15" s="1"/>
  <c r="H21" i="15"/>
  <c r="I21" i="15" s="1"/>
  <c r="J21" i="15" s="1"/>
  <c r="K21" i="15" s="1"/>
  <c r="L21" i="15" s="1"/>
  <c r="M21" i="15" s="1"/>
  <c r="N21" i="15" s="1"/>
  <c r="H12" i="15"/>
  <c r="I12" i="15" s="1"/>
  <c r="J12" i="15" s="1"/>
  <c r="K12" i="15" s="1"/>
  <c r="L12" i="15" s="1"/>
  <c r="M12" i="15" s="1"/>
  <c r="N12" i="15" s="1"/>
  <c r="H3" i="15"/>
  <c r="I3" i="15" s="1"/>
  <c r="J3" i="15" s="1"/>
  <c r="K3" i="15" s="1"/>
  <c r="L3" i="15" s="1"/>
  <c r="M3" i="15" s="1"/>
  <c r="N3" i="15" s="1"/>
  <c r="T8" i="15" l="1"/>
  <c r="U4" i="15"/>
  <c r="V4" i="15" s="1"/>
  <c r="W4" i="15" s="1"/>
  <c r="X4" i="15" s="1"/>
  <c r="Y4" i="15" s="1"/>
  <c r="Z4" i="15" s="1"/>
  <c r="T9" i="15"/>
  <c r="O57" i="15"/>
  <c r="P57" i="15" s="1"/>
  <c r="Q57" i="15" s="1"/>
  <c r="R57" i="15" s="1"/>
  <c r="S57" i="15" s="1"/>
  <c r="T57" i="15" s="1"/>
  <c r="U57" i="15" s="1"/>
  <c r="V57" i="15" s="1"/>
  <c r="W57" i="15" s="1"/>
  <c r="X57" i="15" s="1"/>
  <c r="Y57" i="15" s="1"/>
  <c r="Z57" i="15" s="1"/>
  <c r="AA57" i="15" s="1"/>
  <c r="AB57" i="15" s="1"/>
  <c r="AC57" i="15" s="1"/>
  <c r="AD57" i="15" s="1"/>
  <c r="AE57" i="15" s="1"/>
  <c r="AF57" i="15" s="1"/>
  <c r="AG57" i="15" s="1"/>
  <c r="AH57" i="15" s="1"/>
  <c r="AI57" i="15" s="1"/>
  <c r="AJ57" i="15" s="1"/>
  <c r="AK57" i="15" s="1"/>
  <c r="AL57" i="15" s="1"/>
  <c r="AM57" i="15" s="1"/>
  <c r="AN57" i="15" s="1"/>
  <c r="AO57" i="15" s="1"/>
  <c r="AP57" i="15" s="1"/>
  <c r="AQ57" i="15" s="1"/>
  <c r="AR57" i="15" s="1"/>
  <c r="AS57" i="15" s="1"/>
  <c r="AT57" i="15" s="1"/>
  <c r="AU57" i="15" s="1"/>
  <c r="AV57" i="15" s="1"/>
  <c r="AW57" i="15" s="1"/>
  <c r="AX57" i="15" s="1"/>
  <c r="AY57" i="15" s="1"/>
  <c r="AZ57" i="15" s="1"/>
  <c r="BA57" i="15" s="1"/>
  <c r="BB57" i="15" s="1"/>
  <c r="BC57" i="15" s="1"/>
  <c r="BD57" i="15" s="1"/>
  <c r="BE57" i="15" s="1"/>
  <c r="BF57" i="15" s="1"/>
  <c r="BG57" i="15" s="1"/>
  <c r="BH57" i="15" s="1"/>
  <c r="BI57" i="15" s="1"/>
  <c r="BJ57" i="15" s="1"/>
  <c r="BK57" i="15" s="1"/>
  <c r="O3" i="15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BI3" i="15" s="1"/>
  <c r="BJ3" i="15" s="1"/>
  <c r="BK3" i="15" s="1"/>
  <c r="O12" i="15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Z12" i="15" s="1"/>
  <c r="AA12" i="15" s="1"/>
  <c r="AB12" i="15" s="1"/>
  <c r="AC12" i="15" s="1"/>
  <c r="AD12" i="15" s="1"/>
  <c r="AE12" i="15" s="1"/>
  <c r="AF12" i="15" s="1"/>
  <c r="AG12" i="15" s="1"/>
  <c r="AH12" i="15" s="1"/>
  <c r="AI12" i="15" s="1"/>
  <c r="AJ12" i="15" s="1"/>
  <c r="AK12" i="15" s="1"/>
  <c r="AL12" i="15" s="1"/>
  <c r="AM12" i="15" s="1"/>
  <c r="AN12" i="15" s="1"/>
  <c r="AO12" i="15" s="1"/>
  <c r="AP12" i="15" s="1"/>
  <c r="AQ12" i="15" s="1"/>
  <c r="AR12" i="15" s="1"/>
  <c r="AS12" i="15" s="1"/>
  <c r="AT12" i="15" s="1"/>
  <c r="AU12" i="15" s="1"/>
  <c r="AV12" i="15" s="1"/>
  <c r="AW12" i="15" s="1"/>
  <c r="AX12" i="15" s="1"/>
  <c r="AY12" i="15" s="1"/>
  <c r="AZ12" i="15" s="1"/>
  <c r="BA12" i="15" s="1"/>
  <c r="BB12" i="15" s="1"/>
  <c r="BC12" i="15" s="1"/>
  <c r="BD12" i="15" s="1"/>
  <c r="BE12" i="15" s="1"/>
  <c r="BF12" i="15" s="1"/>
  <c r="BG12" i="15" s="1"/>
  <c r="BH12" i="15" s="1"/>
  <c r="BI12" i="15" s="1"/>
  <c r="BJ12" i="15" s="1"/>
  <c r="BK12" i="15" s="1"/>
  <c r="O21" i="15"/>
  <c r="P21" i="15" s="1"/>
  <c r="Q21" i="15" s="1"/>
  <c r="R21" i="15" s="1"/>
  <c r="S21" i="15" s="1"/>
  <c r="T21" i="15" s="1"/>
  <c r="U21" i="15" s="1"/>
  <c r="V21" i="15" s="1"/>
  <c r="W21" i="15" s="1"/>
  <c r="X21" i="15" s="1"/>
  <c r="Y21" i="15" s="1"/>
  <c r="Z21" i="15" s="1"/>
  <c r="AA21" i="15" s="1"/>
  <c r="AB21" i="15" s="1"/>
  <c r="AC21" i="15" s="1"/>
  <c r="AD21" i="15" s="1"/>
  <c r="AE21" i="15" s="1"/>
  <c r="AF21" i="15" s="1"/>
  <c r="AG21" i="15" s="1"/>
  <c r="AH21" i="15" s="1"/>
  <c r="AI21" i="15" s="1"/>
  <c r="AJ21" i="15" s="1"/>
  <c r="AK21" i="15" s="1"/>
  <c r="AL21" i="15" s="1"/>
  <c r="AM21" i="15" s="1"/>
  <c r="AN21" i="15" s="1"/>
  <c r="AO21" i="15" s="1"/>
  <c r="AP21" i="15" s="1"/>
  <c r="AQ21" i="15" s="1"/>
  <c r="AR21" i="15" s="1"/>
  <c r="AS21" i="15" s="1"/>
  <c r="AT21" i="15" s="1"/>
  <c r="AU21" i="15" s="1"/>
  <c r="AV21" i="15" s="1"/>
  <c r="AW21" i="15" s="1"/>
  <c r="AX21" i="15" s="1"/>
  <c r="AY21" i="15" s="1"/>
  <c r="AZ21" i="15" s="1"/>
  <c r="BA21" i="15" s="1"/>
  <c r="BB21" i="15" s="1"/>
  <c r="BC21" i="15" s="1"/>
  <c r="BD21" i="15" s="1"/>
  <c r="BE21" i="15" s="1"/>
  <c r="BF21" i="15" s="1"/>
  <c r="BG21" i="15" s="1"/>
  <c r="BH21" i="15" s="1"/>
  <c r="BI21" i="15" s="1"/>
  <c r="BJ21" i="15" s="1"/>
  <c r="BK21" i="15" s="1"/>
  <c r="O30" i="15"/>
  <c r="P30" i="15" s="1"/>
  <c r="Q30" i="15" s="1"/>
  <c r="R30" i="15" s="1"/>
  <c r="S30" i="15" s="1"/>
  <c r="T30" i="15" s="1"/>
  <c r="U30" i="15" s="1"/>
  <c r="V30" i="15" s="1"/>
  <c r="W30" i="15" s="1"/>
  <c r="X30" i="15" s="1"/>
  <c r="Y30" i="15" s="1"/>
  <c r="Z30" i="15" s="1"/>
  <c r="AA30" i="15" s="1"/>
  <c r="AB30" i="15" s="1"/>
  <c r="AC30" i="15" s="1"/>
  <c r="AD30" i="15" s="1"/>
  <c r="AE30" i="15" s="1"/>
  <c r="AF30" i="15" s="1"/>
  <c r="AG30" i="15" s="1"/>
  <c r="AH30" i="15" s="1"/>
  <c r="AI30" i="15" s="1"/>
  <c r="AJ30" i="15" s="1"/>
  <c r="AK30" i="15" s="1"/>
  <c r="AL30" i="15" s="1"/>
  <c r="AM30" i="15" s="1"/>
  <c r="AN30" i="15" s="1"/>
  <c r="AO30" i="15" s="1"/>
  <c r="AP30" i="15" s="1"/>
  <c r="AQ30" i="15" s="1"/>
  <c r="AR30" i="15" s="1"/>
  <c r="AS30" i="15" s="1"/>
  <c r="AT30" i="15" s="1"/>
  <c r="AU30" i="15" s="1"/>
  <c r="AV30" i="15" s="1"/>
  <c r="AW30" i="15" s="1"/>
  <c r="AX30" i="15" s="1"/>
  <c r="AY30" i="15" s="1"/>
  <c r="AZ30" i="15" s="1"/>
  <c r="BA30" i="15" s="1"/>
  <c r="BB30" i="15" s="1"/>
  <c r="BC30" i="15" s="1"/>
  <c r="BD30" i="15" s="1"/>
  <c r="BE30" i="15" s="1"/>
  <c r="BF30" i="15" s="1"/>
  <c r="BG30" i="15" s="1"/>
  <c r="BH30" i="15" s="1"/>
  <c r="BI30" i="15" s="1"/>
  <c r="BJ30" i="15" s="1"/>
  <c r="BK30" i="15" s="1"/>
  <c r="O66" i="15"/>
  <c r="P66" i="15" s="1"/>
  <c r="Q66" i="15" s="1"/>
  <c r="R66" i="15" s="1"/>
  <c r="S66" i="15" s="1"/>
  <c r="T66" i="15" s="1"/>
  <c r="U66" i="15" s="1"/>
  <c r="V66" i="15" s="1"/>
  <c r="W66" i="15" s="1"/>
  <c r="X66" i="15" s="1"/>
  <c r="Y66" i="15" s="1"/>
  <c r="Z66" i="15" s="1"/>
  <c r="AA66" i="15" s="1"/>
  <c r="AB66" i="15" s="1"/>
  <c r="AC66" i="15" s="1"/>
  <c r="AD66" i="15" s="1"/>
  <c r="AE66" i="15" s="1"/>
  <c r="AF66" i="15" s="1"/>
  <c r="AG66" i="15" s="1"/>
  <c r="AH66" i="15" s="1"/>
  <c r="AI66" i="15" s="1"/>
  <c r="AJ66" i="15" s="1"/>
  <c r="AK66" i="15" s="1"/>
  <c r="AL66" i="15" s="1"/>
  <c r="AM66" i="15" s="1"/>
  <c r="AN66" i="15" s="1"/>
  <c r="AO66" i="15" s="1"/>
  <c r="AP66" i="15" s="1"/>
  <c r="AQ66" i="15" s="1"/>
  <c r="AR66" i="15" s="1"/>
  <c r="AS66" i="15" s="1"/>
  <c r="AT66" i="15" s="1"/>
  <c r="AU66" i="15" s="1"/>
  <c r="AV66" i="15" s="1"/>
  <c r="AW66" i="15" s="1"/>
  <c r="AX66" i="15" s="1"/>
  <c r="AY66" i="15" s="1"/>
  <c r="AZ66" i="15" s="1"/>
  <c r="BA66" i="15" s="1"/>
  <c r="BB66" i="15" s="1"/>
  <c r="BC66" i="15" s="1"/>
  <c r="BD66" i="15" s="1"/>
  <c r="BE66" i="15" s="1"/>
  <c r="BF66" i="15" s="1"/>
  <c r="BG66" i="15" s="1"/>
  <c r="BH66" i="15" s="1"/>
  <c r="BI66" i="15" s="1"/>
  <c r="BJ66" i="15" s="1"/>
  <c r="BK66" i="15" s="1"/>
  <c r="O39" i="15"/>
  <c r="P39" i="15" s="1"/>
  <c r="Q39" i="15" s="1"/>
  <c r="R39" i="15" s="1"/>
  <c r="S39" i="15" s="1"/>
  <c r="T39" i="15" s="1"/>
  <c r="U39" i="15" s="1"/>
  <c r="V39" i="15" s="1"/>
  <c r="W39" i="15" s="1"/>
  <c r="X39" i="15" s="1"/>
  <c r="Y39" i="15" s="1"/>
  <c r="Z39" i="15" s="1"/>
  <c r="AA39" i="15" s="1"/>
  <c r="AB39" i="15" s="1"/>
  <c r="AC39" i="15" s="1"/>
  <c r="AD39" i="15" s="1"/>
  <c r="AE39" i="15" s="1"/>
  <c r="AF39" i="15" s="1"/>
  <c r="AG39" i="15" s="1"/>
  <c r="AH39" i="15" s="1"/>
  <c r="AI39" i="15" s="1"/>
  <c r="AJ39" i="15" s="1"/>
  <c r="AK39" i="15" s="1"/>
  <c r="AL39" i="15" s="1"/>
  <c r="AM39" i="15" s="1"/>
  <c r="AN39" i="15" s="1"/>
  <c r="AO39" i="15" s="1"/>
  <c r="AP39" i="15" s="1"/>
  <c r="AQ39" i="15" s="1"/>
  <c r="AR39" i="15" s="1"/>
  <c r="AS39" i="15" s="1"/>
  <c r="AT39" i="15" s="1"/>
  <c r="AU39" i="15" s="1"/>
  <c r="AV39" i="15" s="1"/>
  <c r="AW39" i="15" s="1"/>
  <c r="AX39" i="15" s="1"/>
  <c r="AY39" i="15" s="1"/>
  <c r="AZ39" i="15" s="1"/>
  <c r="BA39" i="15" s="1"/>
  <c r="BB39" i="15" s="1"/>
  <c r="BC39" i="15" s="1"/>
  <c r="BD39" i="15" s="1"/>
  <c r="BE39" i="15" s="1"/>
  <c r="BF39" i="15" s="1"/>
  <c r="BG39" i="15" s="1"/>
  <c r="BH39" i="15" s="1"/>
  <c r="BI39" i="15" s="1"/>
  <c r="BJ39" i="15" s="1"/>
  <c r="BK39" i="15" s="1"/>
  <c r="O48" i="15"/>
  <c r="P48" i="15" s="1"/>
  <c r="Q48" i="15" s="1"/>
  <c r="R48" i="15" s="1"/>
  <c r="S48" i="15" s="1"/>
  <c r="T48" i="15" s="1"/>
  <c r="U48" i="15" s="1"/>
  <c r="V48" i="15" s="1"/>
  <c r="W48" i="15" s="1"/>
  <c r="X48" i="15" s="1"/>
  <c r="Y48" i="15" s="1"/>
  <c r="Z48" i="15" s="1"/>
  <c r="AA48" i="15" s="1"/>
  <c r="AB48" i="15" s="1"/>
  <c r="AC48" i="15" s="1"/>
  <c r="AD48" i="15" s="1"/>
  <c r="AE48" i="15" s="1"/>
  <c r="AF48" i="15" s="1"/>
  <c r="AG48" i="15" s="1"/>
  <c r="AH48" i="15" s="1"/>
  <c r="AI48" i="15" s="1"/>
  <c r="AJ48" i="15" s="1"/>
  <c r="AK48" i="15" s="1"/>
  <c r="AL48" i="15" s="1"/>
  <c r="AM48" i="15" s="1"/>
  <c r="AN48" i="15" s="1"/>
  <c r="AO48" i="15" s="1"/>
  <c r="AP48" i="15" s="1"/>
  <c r="AQ48" i="15" s="1"/>
  <c r="AR48" i="15" s="1"/>
  <c r="AS48" i="15" s="1"/>
  <c r="AT48" i="15" s="1"/>
  <c r="AU48" i="15" s="1"/>
  <c r="AV48" i="15" s="1"/>
  <c r="AW48" i="15" s="1"/>
  <c r="AX48" i="15" s="1"/>
  <c r="AY48" i="15" s="1"/>
  <c r="AZ48" i="15" s="1"/>
  <c r="BA48" i="15" s="1"/>
  <c r="BB48" i="15" s="1"/>
  <c r="BC48" i="15" s="1"/>
  <c r="BD48" i="15" s="1"/>
  <c r="BE48" i="15" s="1"/>
  <c r="BF48" i="15" s="1"/>
  <c r="BG48" i="15" s="1"/>
  <c r="BH48" i="15" s="1"/>
  <c r="BI48" i="15" s="1"/>
  <c r="BJ48" i="15" s="1"/>
  <c r="BK48" i="15" s="1"/>
  <c r="AA4" i="15" l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AP4" i="15" s="1"/>
  <c r="AQ4" i="15" s="1"/>
  <c r="AR4" i="15" s="1"/>
  <c r="AS4" i="15" s="1"/>
  <c r="AT4" i="15" s="1"/>
  <c r="AU4" i="15" s="1"/>
  <c r="AV4" i="15" s="1"/>
  <c r="AW4" i="15" s="1"/>
  <c r="AX4" i="15" s="1"/>
  <c r="AY4" i="15" s="1"/>
  <c r="AZ4" i="15" s="1"/>
  <c r="BA4" i="15" s="1"/>
  <c r="BB4" i="15" s="1"/>
  <c r="BC4" i="15" s="1"/>
  <c r="BD4" i="15" s="1"/>
  <c r="BE4" i="15" s="1"/>
  <c r="BF4" i="15" s="1"/>
  <c r="BG4" i="15" s="1"/>
  <c r="BH4" i="15" s="1"/>
  <c r="BI4" i="15" s="1"/>
  <c r="BJ4" i="15" s="1"/>
  <c r="BK4" i="15" s="1"/>
  <c r="Z8" i="15"/>
  <c r="Z9" i="15"/>
  <c r="Y9" i="15"/>
  <c r="Y8" i="15"/>
  <c r="X9" i="15"/>
  <c r="X8" i="15"/>
  <c r="W8" i="15"/>
  <c r="W9" i="15"/>
  <c r="V9" i="15"/>
  <c r="V8" i="15"/>
  <c r="U9" i="15"/>
  <c r="U8" i="15"/>
  <c r="O39" i="12" l="1"/>
  <c r="N39" i="12"/>
  <c r="M39" i="12"/>
  <c r="L39" i="12"/>
  <c r="K39" i="12"/>
  <c r="N69" i="15"/>
  <c r="N68" i="15"/>
  <c r="N70" i="15" s="1"/>
  <c r="J39" i="12"/>
  <c r="I39" i="12"/>
  <c r="H39" i="12"/>
  <c r="D33" i="12"/>
  <c r="E33" i="12" s="1"/>
  <c r="F33" i="12" s="1"/>
  <c r="G33" i="12" s="1"/>
  <c r="H33" i="12" s="1"/>
  <c r="I33" i="12" s="1"/>
  <c r="J33" i="12" s="1"/>
  <c r="K33" i="12" s="1"/>
  <c r="L33" i="12" s="1"/>
  <c r="M33" i="12" s="1"/>
  <c r="N33" i="12" s="1"/>
  <c r="O33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S62" i="15" l="1"/>
  <c r="S63" i="15"/>
  <c r="S89" i="15"/>
  <c r="S90" i="15"/>
  <c r="S81" i="15"/>
  <c r="S80" i="15"/>
  <c r="S71" i="15"/>
  <c r="S72" i="15"/>
  <c r="S98" i="15"/>
  <c r="S53" i="15"/>
  <c r="S54" i="15"/>
  <c r="S108" i="15"/>
  <c r="S107" i="15"/>
  <c r="S44" i="15"/>
  <c r="S45" i="15"/>
  <c r="R62" i="15"/>
  <c r="R63" i="15"/>
  <c r="R90" i="15"/>
  <c r="R89" i="15"/>
  <c r="R99" i="15"/>
  <c r="R98" i="15"/>
  <c r="R71" i="15"/>
  <c r="R72" i="15"/>
  <c r="R54" i="15"/>
  <c r="R53" i="15"/>
  <c r="R45" i="15"/>
  <c r="R44" i="15"/>
  <c r="R80" i="15"/>
  <c r="R81" i="15"/>
  <c r="Q99" i="15"/>
  <c r="Q98" i="15"/>
  <c r="Q62" i="15"/>
  <c r="Q63" i="15"/>
  <c r="Q90" i="15"/>
  <c r="Q89" i="15"/>
  <c r="Q72" i="15"/>
  <c r="Q71" i="15"/>
  <c r="Q81" i="15"/>
  <c r="Q80" i="15"/>
  <c r="Q54" i="15"/>
  <c r="Q53" i="15"/>
  <c r="Q45" i="15"/>
  <c r="Q44" i="15"/>
  <c r="P81" i="15"/>
  <c r="P80" i="15"/>
  <c r="P54" i="15"/>
  <c r="P53" i="15"/>
  <c r="P63" i="15"/>
  <c r="P62" i="15"/>
  <c r="P72" i="15"/>
  <c r="P71" i="15"/>
  <c r="P45" i="15"/>
  <c r="P44" i="15"/>
  <c r="O9" i="15"/>
  <c r="O8" i="15"/>
  <c r="O54" i="15"/>
  <c r="O53" i="15"/>
  <c r="O62" i="15"/>
  <c r="O63" i="15"/>
  <c r="O72" i="15"/>
  <c r="O71" i="15"/>
  <c r="O45" i="15"/>
  <c r="O44" i="15"/>
  <c r="N54" i="15"/>
  <c r="N53" i="15"/>
  <c r="N62" i="15"/>
  <c r="N63" i="15"/>
  <c r="N44" i="15"/>
  <c r="N45" i="15"/>
  <c r="S99" i="15" l="1"/>
  <c r="C5" i="10" l="1"/>
  <c r="C59" i="10"/>
  <c r="C50" i="10"/>
  <c r="C44" i="10"/>
  <c r="C36" i="10"/>
  <c r="C25" i="10"/>
  <c r="S9" i="15" l="1"/>
  <c r="C39" i="12"/>
  <c r="E39" i="12"/>
  <c r="D39" i="12"/>
  <c r="P38" i="12" l="1"/>
  <c r="P37" i="12"/>
  <c r="P35" i="12"/>
  <c r="P34" i="12"/>
  <c r="P36" i="12"/>
  <c r="Z34" i="15"/>
  <c r="Z43" i="15"/>
  <c r="Y34" i="15"/>
  <c r="Y43" i="15"/>
  <c r="X34" i="15"/>
  <c r="X43" i="15"/>
  <c r="G39" i="12"/>
  <c r="T44" i="15"/>
  <c r="T45" i="15"/>
  <c r="F39" i="12"/>
  <c r="S27" i="15"/>
  <c r="S26" i="15"/>
  <c r="S8" i="15"/>
  <c r="S36" i="15"/>
  <c r="S35" i="15"/>
  <c r="S18" i="15"/>
  <c r="S17" i="15"/>
  <c r="R27" i="15"/>
  <c r="R26" i="15"/>
  <c r="R9" i="15"/>
  <c r="R35" i="15"/>
  <c r="R36" i="15"/>
  <c r="R17" i="15"/>
  <c r="R18" i="15"/>
  <c r="Q9" i="15"/>
  <c r="Q8" i="15"/>
  <c r="Q36" i="15"/>
  <c r="Q35" i="15"/>
  <c r="Q17" i="15"/>
  <c r="Q18" i="15"/>
  <c r="Q27" i="15"/>
  <c r="Q26" i="15"/>
  <c r="P9" i="15"/>
  <c r="P8" i="15"/>
  <c r="P35" i="15"/>
  <c r="P18" i="15"/>
  <c r="P17" i="15"/>
  <c r="P27" i="15"/>
  <c r="P26" i="15"/>
  <c r="O36" i="15"/>
  <c r="O35" i="15"/>
  <c r="O17" i="15"/>
  <c r="O18" i="15"/>
  <c r="O26" i="15"/>
  <c r="O27" i="15"/>
  <c r="N8" i="15"/>
  <c r="N9" i="15"/>
  <c r="N26" i="15"/>
  <c r="N27" i="15"/>
  <c r="N36" i="15"/>
  <c r="N35" i="15"/>
  <c r="N18" i="15"/>
  <c r="N17" i="15"/>
  <c r="P39" i="12" l="1"/>
  <c r="Z36" i="15"/>
  <c r="Z35" i="15"/>
  <c r="Z45" i="15"/>
  <c r="Z44" i="15"/>
  <c r="BS5" i="15"/>
  <c r="BS7" i="15" s="1"/>
  <c r="BR5" i="15"/>
  <c r="BR7" i="15" s="1"/>
  <c r="Y45" i="15"/>
  <c r="Y44" i="15"/>
  <c r="Y35" i="15"/>
  <c r="Y36" i="15"/>
  <c r="BQ5" i="15"/>
  <c r="BQ7" i="15" s="1"/>
  <c r="BP7" i="15"/>
  <c r="X45" i="15"/>
  <c r="X44" i="15"/>
  <c r="X36" i="15"/>
  <c r="X35" i="15"/>
  <c r="W44" i="15"/>
  <c r="W45" i="15"/>
  <c r="W36" i="15"/>
  <c r="W35" i="15"/>
  <c r="V45" i="15"/>
  <c r="V44" i="15"/>
  <c r="V35" i="15"/>
  <c r="V36" i="15"/>
  <c r="U45" i="15"/>
  <c r="U44" i="15"/>
  <c r="U35" i="15"/>
  <c r="U36" i="15"/>
  <c r="T36" i="15"/>
  <c r="T35" i="15"/>
  <c r="P36" i="15"/>
  <c r="BS8" i="15" l="1"/>
  <c r="BS11" i="15" s="1"/>
  <c r="BQ8" i="15"/>
  <c r="BQ10" i="15" s="1"/>
  <c r="BR8" i="15"/>
  <c r="BS9" i="15" l="1"/>
  <c r="BS10" i="15"/>
  <c r="BQ9" i="15"/>
  <c r="BQ11" i="15"/>
  <c r="BR10" i="15"/>
  <c r="BR11" i="15"/>
  <c r="BR9" i="15"/>
  <c r="D4" i="17" l="1"/>
  <c r="D5" i="17" s="1"/>
  <c r="D6" i="17" l="1"/>
  <c r="D7" i="17" s="1"/>
  <c r="AA34" i="15"/>
  <c r="AA52" i="15"/>
  <c r="AA61" i="15"/>
  <c r="AA88" i="15"/>
  <c r="AA115" i="15"/>
  <c r="AA79" i="15"/>
  <c r="AA16" i="15"/>
  <c r="AA106" i="15"/>
  <c r="AA25" i="15"/>
  <c r="AA7" i="15"/>
  <c r="AA43" i="15"/>
  <c r="AA97" i="15"/>
  <c r="AA70" i="15"/>
  <c r="D8" i="17" l="1"/>
  <c r="D9" i="17" s="1"/>
  <c r="D10" i="17" s="1"/>
  <c r="D11" i="17" s="1"/>
  <c r="C12" i="17" s="1"/>
  <c r="D12" i="17" s="1"/>
  <c r="BT5" i="15"/>
  <c r="BT7" i="15" s="1"/>
  <c r="AA107" i="15"/>
  <c r="AA108" i="15"/>
  <c r="AA54" i="15"/>
  <c r="AA53" i="15"/>
  <c r="AA80" i="15"/>
  <c r="AA81" i="15"/>
  <c r="AA35" i="15"/>
  <c r="AA36" i="15"/>
  <c r="AA44" i="15"/>
  <c r="AA45" i="15"/>
  <c r="AA26" i="15"/>
  <c r="AA27" i="15"/>
  <c r="AA8" i="15"/>
  <c r="AA9" i="15"/>
  <c r="AA17" i="15"/>
  <c r="AA18" i="15"/>
  <c r="AA98" i="15"/>
  <c r="AA99" i="15"/>
  <c r="AA117" i="15"/>
  <c r="AA116" i="15"/>
  <c r="AA63" i="15"/>
  <c r="AA62" i="15"/>
  <c r="AA71" i="15"/>
  <c r="AA72" i="15"/>
  <c r="AA89" i="15"/>
  <c r="AA90" i="15"/>
  <c r="BT8" i="15" l="1"/>
  <c r="BT11" i="15" s="1"/>
  <c r="BT9" i="15" l="1"/>
  <c r="BT10" i="15"/>
  <c r="AC79" i="15" l="1"/>
  <c r="AC52" i="15"/>
  <c r="AC61" i="15"/>
  <c r="AC70" i="15"/>
  <c r="AC43" i="15"/>
  <c r="AC115" i="15"/>
  <c r="AC16" i="15"/>
  <c r="AC97" i="15"/>
  <c r="AC88" i="15"/>
  <c r="AC25" i="15"/>
  <c r="AC7" i="15"/>
  <c r="AC106" i="15"/>
  <c r="AC34" i="15"/>
  <c r="AB79" i="15"/>
  <c r="AB52" i="15"/>
  <c r="AB61" i="15"/>
  <c r="AB70" i="15"/>
  <c r="AB43" i="15"/>
  <c r="AB115" i="15"/>
  <c r="AB16" i="15"/>
  <c r="AB97" i="15"/>
  <c r="AB88" i="15"/>
  <c r="AB106" i="15"/>
  <c r="AB25" i="15"/>
  <c r="AB7" i="15"/>
  <c r="AB34" i="15"/>
  <c r="AC98" i="15" l="1"/>
  <c r="AC99" i="15"/>
  <c r="AC9" i="15"/>
  <c r="AC8" i="15"/>
  <c r="AC18" i="15"/>
  <c r="AC17" i="15"/>
  <c r="AC62" i="15"/>
  <c r="AC63" i="15"/>
  <c r="AC107" i="15"/>
  <c r="AC108" i="15"/>
  <c r="AC117" i="15"/>
  <c r="AC116" i="15"/>
  <c r="AC54" i="15"/>
  <c r="AC53" i="15"/>
  <c r="AC72" i="15"/>
  <c r="AC71" i="15"/>
  <c r="BV5" i="15"/>
  <c r="BV7" i="15" s="1"/>
  <c r="AC45" i="15"/>
  <c r="AC44" i="15"/>
  <c r="AC81" i="15"/>
  <c r="AC80" i="15"/>
  <c r="AC27" i="15"/>
  <c r="AC26" i="15"/>
  <c r="AC36" i="15"/>
  <c r="AC35" i="15"/>
  <c r="AC90" i="15"/>
  <c r="AC89" i="15"/>
  <c r="AB63" i="15"/>
  <c r="AB62" i="15"/>
  <c r="AB36" i="15"/>
  <c r="AB35" i="15"/>
  <c r="AB99" i="15"/>
  <c r="AB98" i="15"/>
  <c r="AB9" i="15"/>
  <c r="AB8" i="15"/>
  <c r="AB54" i="15"/>
  <c r="AB53" i="15"/>
  <c r="AB81" i="15"/>
  <c r="AB80" i="15"/>
  <c r="AB45" i="15"/>
  <c r="AB44" i="15"/>
  <c r="AB107" i="15"/>
  <c r="AB108" i="15"/>
  <c r="AB27" i="15"/>
  <c r="AB26" i="15"/>
  <c r="AB18" i="15"/>
  <c r="AB17" i="15"/>
  <c r="AB71" i="15"/>
  <c r="AB72" i="15"/>
  <c r="BU5" i="15"/>
  <c r="BU7" i="15" s="1"/>
  <c r="AB89" i="15"/>
  <c r="AB90" i="15"/>
  <c r="AB116" i="15"/>
  <c r="AB117" i="15"/>
  <c r="BU8" i="15" l="1"/>
  <c r="BU11" i="15" s="1"/>
  <c r="BV8" i="15"/>
  <c r="BU10" i="15" l="1"/>
  <c r="BU9" i="15"/>
  <c r="BV10" i="15"/>
  <c r="BV9" i="15"/>
  <c r="BV11" i="15"/>
  <c r="AF61" i="15" l="1"/>
  <c r="AF79" i="15"/>
  <c r="AF97" i="15"/>
  <c r="AF43" i="15"/>
  <c r="AF25" i="15"/>
  <c r="AF88" i="15"/>
  <c r="AF16" i="15"/>
  <c r="AF52" i="15"/>
  <c r="AF115" i="15"/>
  <c r="AF70" i="15"/>
  <c r="AF106" i="15"/>
  <c r="AF34" i="15"/>
  <c r="AF7" i="15"/>
  <c r="AE79" i="15"/>
  <c r="AE97" i="15"/>
  <c r="AE43" i="15"/>
  <c r="AE25" i="15"/>
  <c r="AE88" i="15"/>
  <c r="AE16" i="15"/>
  <c r="AE70" i="15"/>
  <c r="AE106" i="15"/>
  <c r="AE61" i="15"/>
  <c r="AE115" i="15"/>
  <c r="AE34" i="15"/>
  <c r="AE52" i="15"/>
  <c r="AE7" i="15"/>
  <c r="AD7" i="15"/>
  <c r="AD97" i="15"/>
  <c r="AD43" i="15"/>
  <c r="AD25" i="15"/>
  <c r="AD61" i="15"/>
  <c r="AD88" i="15"/>
  <c r="AD16" i="15"/>
  <c r="AD70" i="15"/>
  <c r="AD106" i="15"/>
  <c r="AD34" i="15"/>
  <c r="AD79" i="15"/>
  <c r="AD115" i="15"/>
  <c r="AD52" i="15"/>
  <c r="AF116" i="15" l="1"/>
  <c r="AF117" i="15"/>
  <c r="AF35" i="15"/>
  <c r="AF36" i="15"/>
  <c r="AF45" i="15"/>
  <c r="AF44" i="15"/>
  <c r="AF71" i="15"/>
  <c r="AF72" i="15"/>
  <c r="AF53" i="15"/>
  <c r="AF54" i="15"/>
  <c r="AF107" i="15"/>
  <c r="AF108" i="15"/>
  <c r="AF17" i="15"/>
  <c r="AF18" i="15"/>
  <c r="AF99" i="15"/>
  <c r="AF98" i="15"/>
  <c r="AF80" i="15"/>
  <c r="AF81" i="15"/>
  <c r="AF90" i="15"/>
  <c r="AF89" i="15"/>
  <c r="AF27" i="15"/>
  <c r="AF26" i="15"/>
  <c r="AF62" i="15"/>
  <c r="AF63" i="15"/>
  <c r="BY5" i="15"/>
  <c r="BY7" i="15" s="1"/>
  <c r="AF9" i="15"/>
  <c r="AF8" i="15"/>
  <c r="AE26" i="15"/>
  <c r="AE27" i="15"/>
  <c r="AE9" i="15"/>
  <c r="AE8" i="15"/>
  <c r="AE54" i="15"/>
  <c r="AE53" i="15"/>
  <c r="AE72" i="15"/>
  <c r="AE71" i="15"/>
  <c r="AE45" i="15"/>
  <c r="AE44" i="15"/>
  <c r="AE36" i="15"/>
  <c r="AE35" i="15"/>
  <c r="AE99" i="15"/>
  <c r="AE98" i="15"/>
  <c r="AE18" i="15"/>
  <c r="AE17" i="15"/>
  <c r="AE63" i="15"/>
  <c r="AE62" i="15"/>
  <c r="AE90" i="15"/>
  <c r="AE89" i="15"/>
  <c r="AE81" i="15"/>
  <c r="AE80" i="15"/>
  <c r="AE107" i="15"/>
  <c r="AE108" i="15"/>
  <c r="AE117" i="15"/>
  <c r="AE116" i="15"/>
  <c r="BX5" i="15"/>
  <c r="BX7" i="15" s="1"/>
  <c r="AD44" i="15"/>
  <c r="AD45" i="15"/>
  <c r="AD72" i="15"/>
  <c r="AD71" i="15"/>
  <c r="AD53" i="15"/>
  <c r="AD54" i="15"/>
  <c r="AD18" i="15"/>
  <c r="AD17" i="15"/>
  <c r="AD99" i="15"/>
  <c r="AD98" i="15"/>
  <c r="AD90" i="15"/>
  <c r="AD89" i="15"/>
  <c r="AD27" i="15"/>
  <c r="AD26" i="15"/>
  <c r="AD36" i="15"/>
  <c r="AD35" i="15"/>
  <c r="AD116" i="15"/>
  <c r="AD117" i="15"/>
  <c r="AD8" i="15"/>
  <c r="AD9" i="15"/>
  <c r="AD108" i="15"/>
  <c r="AD107" i="15"/>
  <c r="BW5" i="15"/>
  <c r="BW7" i="15" s="1"/>
  <c r="AD81" i="15"/>
  <c r="AD80" i="15"/>
  <c r="AD63" i="15"/>
  <c r="AD62" i="15"/>
  <c r="BY8" i="15" l="1"/>
  <c r="BY11" i="15" s="1"/>
  <c r="BW8" i="15"/>
  <c r="BW11" i="15" s="1"/>
  <c r="BX8" i="15"/>
  <c r="BY9" i="15" l="1"/>
  <c r="BY10" i="15"/>
  <c r="BW9" i="15"/>
  <c r="BW10" i="15"/>
  <c r="BX10" i="15"/>
  <c r="BX9" i="15"/>
  <c r="BX11" i="15"/>
  <c r="AG7" i="15" l="1"/>
  <c r="AG8" i="15" l="1"/>
  <c r="AG9" i="15"/>
  <c r="AI7" i="15" l="1"/>
  <c r="AH7" i="15"/>
  <c r="AI25" i="15" l="1"/>
  <c r="AI52" i="15"/>
  <c r="AI16" i="15"/>
  <c r="AI88" i="15"/>
  <c r="AI115" i="15"/>
  <c r="AI70" i="15"/>
  <c r="AI106" i="15"/>
  <c r="AI8" i="15"/>
  <c r="AI9" i="15"/>
  <c r="AI43" i="15"/>
  <c r="AI79" i="15"/>
  <c r="AI61" i="15"/>
  <c r="AI34" i="15"/>
  <c r="AI97" i="15"/>
  <c r="AH9" i="15"/>
  <c r="AH8" i="15"/>
  <c r="AH88" i="15"/>
  <c r="AH106" i="15"/>
  <c r="AH79" i="15"/>
  <c r="AH61" i="15"/>
  <c r="AH34" i="15"/>
  <c r="AH97" i="15"/>
  <c r="AH43" i="15"/>
  <c r="AH52" i="15"/>
  <c r="AH16" i="15"/>
  <c r="AH25" i="15"/>
  <c r="AH115" i="15"/>
  <c r="AH70" i="15"/>
  <c r="AG88" i="15"/>
  <c r="AG106" i="15"/>
  <c r="AG115" i="15"/>
  <c r="AG79" i="15"/>
  <c r="AG61" i="15"/>
  <c r="AG34" i="15"/>
  <c r="AG97" i="15"/>
  <c r="AG43" i="15"/>
  <c r="AG52" i="15"/>
  <c r="AG70" i="15"/>
  <c r="AG16" i="15"/>
  <c r="AG25" i="15"/>
  <c r="CB5" i="15" l="1"/>
  <c r="CB7" i="15" s="1"/>
  <c r="AI90" i="15"/>
  <c r="AI89" i="15"/>
  <c r="AI63" i="15"/>
  <c r="AI62" i="15"/>
  <c r="AI108" i="15"/>
  <c r="AI107" i="15"/>
  <c r="AI18" i="15"/>
  <c r="AI17" i="15"/>
  <c r="AI80" i="15"/>
  <c r="AI81" i="15"/>
  <c r="AI71" i="15"/>
  <c r="AI72" i="15"/>
  <c r="AI54" i="15"/>
  <c r="AI53" i="15"/>
  <c r="AI35" i="15"/>
  <c r="AI36" i="15"/>
  <c r="AI44" i="15"/>
  <c r="AI45" i="15"/>
  <c r="AI27" i="15"/>
  <c r="AI26" i="15"/>
  <c r="AI99" i="15"/>
  <c r="AI98" i="15"/>
  <c r="AI116" i="15"/>
  <c r="AI117" i="15"/>
  <c r="AH71" i="15"/>
  <c r="AH72" i="15"/>
  <c r="AH62" i="15"/>
  <c r="AH63" i="15"/>
  <c r="AH45" i="15"/>
  <c r="AH44" i="15"/>
  <c r="AH80" i="15"/>
  <c r="AH81" i="15"/>
  <c r="AH117" i="15"/>
  <c r="AH116" i="15"/>
  <c r="AH27" i="15"/>
  <c r="AH26" i="15"/>
  <c r="AH99" i="15"/>
  <c r="AH98" i="15"/>
  <c r="AH107" i="15"/>
  <c r="AH108" i="15"/>
  <c r="AH54" i="15"/>
  <c r="AH53" i="15"/>
  <c r="AH17" i="15"/>
  <c r="AH18" i="15"/>
  <c r="AH36" i="15"/>
  <c r="AH35" i="15"/>
  <c r="CA5" i="15"/>
  <c r="CA7" i="15" s="1"/>
  <c r="AH90" i="15"/>
  <c r="AH89" i="15"/>
  <c r="BZ5" i="15"/>
  <c r="BZ7" i="15" s="1"/>
  <c r="AG44" i="15"/>
  <c r="AG45" i="15"/>
  <c r="AG63" i="15"/>
  <c r="AG62" i="15"/>
  <c r="AG18" i="15"/>
  <c r="AG17" i="15"/>
  <c r="AG81" i="15"/>
  <c r="AG80" i="15"/>
  <c r="AG71" i="15"/>
  <c r="AG72" i="15"/>
  <c r="AG99" i="15"/>
  <c r="AG98" i="15"/>
  <c r="AG107" i="15"/>
  <c r="AG108" i="15"/>
  <c r="AG89" i="15"/>
  <c r="AG90" i="15"/>
  <c r="AG26" i="15"/>
  <c r="AG27" i="15"/>
  <c r="AG54" i="15"/>
  <c r="AG53" i="15"/>
  <c r="AG36" i="15"/>
  <c r="AG35" i="15"/>
  <c r="AG117" i="15"/>
  <c r="AG116" i="15"/>
  <c r="CB8" i="15" l="1"/>
  <c r="BZ8" i="15"/>
  <c r="BZ11" i="15" s="1"/>
  <c r="CA8" i="15"/>
  <c r="BZ9" i="15" l="1"/>
  <c r="BZ10" i="15"/>
  <c r="CB11" i="15"/>
  <c r="CB10" i="15"/>
  <c r="CB9" i="15"/>
  <c r="CA11" i="15"/>
  <c r="CA10" i="15"/>
  <c r="CA9" i="15"/>
  <c r="AJ25" i="15" l="1"/>
  <c r="AJ79" i="15"/>
  <c r="AJ61" i="15"/>
  <c r="AJ115" i="15"/>
  <c r="AJ52" i="15"/>
  <c r="AJ70" i="15"/>
  <c r="AJ43" i="15"/>
  <c r="AJ97" i="15"/>
  <c r="AJ88" i="15"/>
  <c r="AJ106" i="15"/>
  <c r="AJ34" i="15"/>
  <c r="AJ16" i="15"/>
  <c r="CC5" i="15" l="1"/>
  <c r="CC7" i="15" s="1"/>
  <c r="AJ36" i="15"/>
  <c r="AJ35" i="15"/>
  <c r="AJ89" i="15"/>
  <c r="AJ90" i="15"/>
  <c r="AJ53" i="15"/>
  <c r="AJ54" i="15"/>
  <c r="AJ27" i="15"/>
  <c r="AJ26" i="15"/>
  <c r="AJ99" i="15"/>
  <c r="AJ98" i="15"/>
  <c r="AJ44" i="15"/>
  <c r="AJ45" i="15"/>
  <c r="AJ116" i="15"/>
  <c r="AJ117" i="15"/>
  <c r="AJ63" i="15"/>
  <c r="AJ62" i="15"/>
  <c r="AJ71" i="15"/>
  <c r="AJ72" i="15"/>
  <c r="AJ9" i="15"/>
  <c r="AJ8" i="15"/>
  <c r="AJ17" i="15"/>
  <c r="AJ18" i="15"/>
  <c r="AJ81" i="15"/>
  <c r="AJ80" i="15"/>
  <c r="AJ107" i="15"/>
  <c r="AJ108" i="15"/>
  <c r="CC8" i="15" l="1"/>
  <c r="CC11" i="15" s="1"/>
  <c r="CC10" i="15" l="1"/>
  <c r="CC9" i="15"/>
  <c r="AK106" i="15" l="1"/>
  <c r="AK43" i="15"/>
  <c r="AK97" i="15"/>
  <c r="AK115" i="15"/>
  <c r="AK34" i="15"/>
  <c r="AK61" i="15"/>
  <c r="AK88" i="15"/>
  <c r="AK70" i="15"/>
  <c r="AK52" i="15"/>
  <c r="AK25" i="15"/>
  <c r="AK79" i="15"/>
  <c r="AK7" i="15"/>
  <c r="AK16" i="15"/>
  <c r="CD5" i="15" l="1"/>
  <c r="CD7" i="15" s="1"/>
  <c r="AK53" i="15"/>
  <c r="AK54" i="15"/>
  <c r="AK36" i="15"/>
  <c r="AK35" i="15"/>
  <c r="AK44" i="15"/>
  <c r="AK45" i="15"/>
  <c r="AK26" i="15"/>
  <c r="AK27" i="15"/>
  <c r="AK117" i="15"/>
  <c r="AK116" i="15"/>
  <c r="AK72" i="15"/>
  <c r="AK71" i="15"/>
  <c r="AK90" i="15"/>
  <c r="AK89" i="15"/>
  <c r="AK98" i="15"/>
  <c r="AK99" i="15"/>
  <c r="AK9" i="15"/>
  <c r="AK8" i="15"/>
  <c r="AK63" i="15"/>
  <c r="AK62" i="15"/>
  <c r="AK107" i="15"/>
  <c r="AK108" i="15"/>
  <c r="AK18" i="15"/>
  <c r="AK17" i="15"/>
  <c r="AK80" i="15"/>
  <c r="AK81" i="15"/>
  <c r="CD8" i="15" l="1"/>
  <c r="CD10" i="15" s="1"/>
  <c r="CD9" i="15" l="1"/>
  <c r="CD11" i="15"/>
  <c r="AM34" i="15" l="1"/>
  <c r="AM115" i="15"/>
  <c r="AL34" i="15"/>
  <c r="AM116" i="15" l="1"/>
  <c r="AM117" i="15"/>
  <c r="AM35" i="15"/>
  <c r="AM36" i="15"/>
  <c r="AL36" i="15"/>
  <c r="AL35" i="15"/>
  <c r="AM25" i="15" l="1"/>
  <c r="AL25" i="15"/>
  <c r="AM26" i="15" l="1"/>
  <c r="AM27" i="15"/>
  <c r="AL26" i="15"/>
  <c r="AL27" i="15"/>
  <c r="AM43" i="15" l="1"/>
  <c r="AL43" i="15"/>
  <c r="AM44" i="15" l="1"/>
  <c r="AM45" i="15"/>
  <c r="AL44" i="15"/>
  <c r="AL45" i="15"/>
  <c r="AM7" i="15" l="1"/>
  <c r="AL7" i="15"/>
  <c r="AM8" i="15" l="1"/>
  <c r="AM9" i="15"/>
  <c r="AL9" i="15"/>
  <c r="AL8" i="15"/>
  <c r="AM61" i="15" l="1"/>
  <c r="AL61" i="15"/>
  <c r="AM63" i="15" l="1"/>
  <c r="AM62" i="15"/>
  <c r="AL63" i="15"/>
  <c r="AL62" i="15"/>
  <c r="AM52" i="15" l="1"/>
  <c r="AL52" i="15"/>
  <c r="AM54" i="15" l="1"/>
  <c r="AM53" i="15"/>
  <c r="AL53" i="15"/>
  <c r="AL54" i="15"/>
  <c r="AM16" i="15" l="1"/>
  <c r="AL16" i="15"/>
  <c r="AM18" i="15" l="1"/>
  <c r="AM17" i="15"/>
  <c r="AL18" i="15"/>
  <c r="AL17" i="15"/>
  <c r="AM88" i="15" l="1"/>
  <c r="AM70" i="15"/>
  <c r="AM79" i="15"/>
  <c r="AM97" i="15"/>
  <c r="AM106" i="15"/>
  <c r="AL79" i="15"/>
  <c r="AL88" i="15"/>
  <c r="AL97" i="15"/>
  <c r="AL70" i="15"/>
  <c r="AL106" i="15"/>
  <c r="AM80" i="15" l="1"/>
  <c r="AM81" i="15"/>
  <c r="AM72" i="15"/>
  <c r="AM71" i="15"/>
  <c r="CF5" i="15"/>
  <c r="CF7" i="15" s="1"/>
  <c r="AM90" i="15"/>
  <c r="AM89" i="15"/>
  <c r="AM99" i="15"/>
  <c r="AM98" i="15"/>
  <c r="AM107" i="15"/>
  <c r="AM108" i="15"/>
  <c r="AL99" i="15"/>
  <c r="AL98" i="15"/>
  <c r="AL90" i="15"/>
  <c r="AL89" i="15"/>
  <c r="AL80" i="15"/>
  <c r="AL81" i="15"/>
  <c r="AL108" i="15"/>
  <c r="AL107" i="15"/>
  <c r="AL71" i="15"/>
  <c r="AL72" i="15"/>
  <c r="CE5" i="15"/>
  <c r="CE7" i="15" s="1"/>
  <c r="CE8" i="15" l="1"/>
  <c r="CE10" i="15" s="1"/>
  <c r="CF8" i="15"/>
  <c r="CE9" i="15" l="1"/>
  <c r="CE11" i="15"/>
  <c r="CF9" i="15"/>
  <c r="CF11" i="15"/>
  <c r="CF10" i="15"/>
  <c r="AN61" i="15" l="1"/>
  <c r="AN34" i="15"/>
  <c r="AN97" i="15"/>
  <c r="AN88" i="15"/>
  <c r="AN43" i="15"/>
  <c r="AN52" i="15"/>
  <c r="AN7" i="15"/>
  <c r="AN16" i="15"/>
  <c r="AN106" i="15"/>
  <c r="AN115" i="15"/>
  <c r="AN70" i="15"/>
  <c r="AN79" i="15"/>
  <c r="AN25" i="15"/>
  <c r="CG5" i="15" l="1"/>
  <c r="CG7" i="15" s="1"/>
  <c r="AN90" i="15"/>
  <c r="AN89" i="15"/>
  <c r="AN99" i="15"/>
  <c r="AN98" i="15"/>
  <c r="AN72" i="15"/>
  <c r="AN71" i="15"/>
  <c r="AN18" i="15"/>
  <c r="AN17" i="15"/>
  <c r="AN54" i="15"/>
  <c r="AN53" i="15"/>
  <c r="AN35" i="15"/>
  <c r="AN36" i="15"/>
  <c r="AN107" i="15"/>
  <c r="AN108" i="15"/>
  <c r="AN45" i="15"/>
  <c r="AN44" i="15"/>
  <c r="AN26" i="15"/>
  <c r="AN27" i="15"/>
  <c r="AN63" i="15"/>
  <c r="AN62" i="15"/>
  <c r="AN80" i="15"/>
  <c r="AN81" i="15"/>
  <c r="AN116" i="15"/>
  <c r="AN117" i="15"/>
  <c r="AN9" i="15"/>
  <c r="AN8" i="15"/>
  <c r="CG8" i="15" l="1"/>
  <c r="CG10" i="15" s="1"/>
  <c r="AO43" i="15" l="1"/>
  <c r="AO45" i="15" s="1"/>
  <c r="CG11" i="15"/>
  <c r="CG9" i="15"/>
  <c r="AO44" i="15" l="1"/>
  <c r="AL115" i="15"/>
  <c r="AO115" i="15"/>
  <c r="AO34" i="15" l="1"/>
  <c r="AL117" i="15"/>
  <c r="AL116" i="15"/>
  <c r="AO116" i="15"/>
  <c r="AO117" i="15"/>
  <c r="AO52" i="15"/>
  <c r="AO35" i="15" l="1"/>
  <c r="AO36" i="15"/>
  <c r="AO53" i="15"/>
  <c r="AO54" i="15"/>
  <c r="AO16" i="15" l="1"/>
  <c r="AO70" i="15"/>
  <c r="AO18" i="15" l="1"/>
  <c r="AO17" i="15"/>
  <c r="AO72" i="15"/>
  <c r="AO71" i="15"/>
  <c r="AO106" i="15" l="1"/>
  <c r="AO7" i="15" l="1"/>
  <c r="AO107" i="15"/>
  <c r="AO108" i="15"/>
  <c r="AP70" i="15" l="1"/>
  <c r="AP97" i="15"/>
  <c r="AO97" i="15"/>
  <c r="AO8" i="15"/>
  <c r="AO9" i="15"/>
  <c r="AQ106" i="15" l="1"/>
  <c r="AQ52" i="15"/>
  <c r="AP34" i="15"/>
  <c r="AP115" i="15"/>
  <c r="AP52" i="15"/>
  <c r="AP7" i="15"/>
  <c r="AP106" i="15"/>
  <c r="AP72" i="15"/>
  <c r="AP71" i="15"/>
  <c r="AP99" i="15"/>
  <c r="AP98" i="15"/>
  <c r="AO98" i="15"/>
  <c r="AO99" i="15"/>
  <c r="AQ16" i="15" l="1"/>
  <c r="AQ17" i="15" s="1"/>
  <c r="AQ53" i="15"/>
  <c r="AQ54" i="15"/>
  <c r="AQ108" i="15"/>
  <c r="AQ107" i="15"/>
  <c r="AP116" i="15"/>
  <c r="AP117" i="15"/>
  <c r="AP107" i="15"/>
  <c r="AP108" i="15"/>
  <c r="AP9" i="15"/>
  <c r="AP8" i="15"/>
  <c r="AP36" i="15"/>
  <c r="AP35" i="15"/>
  <c r="AP54" i="15"/>
  <c r="AP53" i="15"/>
  <c r="AQ18" i="15" l="1"/>
  <c r="AQ115" i="15"/>
  <c r="AP43" i="15"/>
  <c r="AQ43" i="15"/>
  <c r="AR97" i="15" l="1"/>
  <c r="AR99" i="15" s="1"/>
  <c r="AR16" i="15"/>
  <c r="AQ34" i="15"/>
  <c r="AR34" i="15"/>
  <c r="AR70" i="15"/>
  <c r="AP44" i="15"/>
  <c r="AP45" i="15"/>
  <c r="AQ44" i="15"/>
  <c r="AQ45" i="15"/>
  <c r="AQ117" i="15"/>
  <c r="AQ116" i="15"/>
  <c r="AQ35" i="15" l="1"/>
  <c r="AQ36" i="15"/>
  <c r="AQ7" i="15"/>
  <c r="AR7" i="15"/>
  <c r="AR98" i="15"/>
  <c r="AR52" i="15"/>
  <c r="AR18" i="15"/>
  <c r="AR17" i="15"/>
  <c r="AR72" i="15"/>
  <c r="AR71" i="15"/>
  <c r="AR36" i="15"/>
  <c r="AR35" i="15"/>
  <c r="AS106" i="15" l="1"/>
  <c r="AS97" i="15"/>
  <c r="AS16" i="15"/>
  <c r="AR115" i="15"/>
  <c r="AS115" i="15"/>
  <c r="AQ70" i="15"/>
  <c r="AS70" i="15"/>
  <c r="AS34" i="15"/>
  <c r="AS61" i="15"/>
  <c r="AQ8" i="15"/>
  <c r="AQ9" i="15"/>
  <c r="AR54" i="15"/>
  <c r="AR53" i="15"/>
  <c r="AR9" i="15"/>
  <c r="AR8" i="15"/>
  <c r="AR61" i="15"/>
  <c r="AQ61" i="15"/>
  <c r="AP61" i="15"/>
  <c r="AO61" i="15"/>
  <c r="AR116" i="15" l="1"/>
  <c r="AR117" i="15"/>
  <c r="AQ71" i="15"/>
  <c r="AQ72" i="15"/>
  <c r="AS108" i="15"/>
  <c r="AS107" i="15"/>
  <c r="AS18" i="15"/>
  <c r="AS17" i="15"/>
  <c r="AR43" i="15"/>
  <c r="AS43" i="15"/>
  <c r="AS99" i="15"/>
  <c r="AS98" i="15"/>
  <c r="AS72" i="15"/>
  <c r="AS71" i="15"/>
  <c r="AS116" i="15"/>
  <c r="AS117" i="15"/>
  <c r="AS36" i="15"/>
  <c r="AS35" i="15"/>
  <c r="AS62" i="15"/>
  <c r="AS63" i="15"/>
  <c r="AR62" i="15"/>
  <c r="AR63" i="15"/>
  <c r="AQ63" i="15"/>
  <c r="AQ62" i="15"/>
  <c r="AP62" i="15"/>
  <c r="AP63" i="15"/>
  <c r="AO63" i="15"/>
  <c r="AO62" i="15"/>
  <c r="AR45" i="15" l="1"/>
  <c r="AR44" i="15"/>
  <c r="AS44" i="15"/>
  <c r="AS45" i="15"/>
  <c r="AS25" i="15" l="1"/>
  <c r="AS88" i="15"/>
  <c r="AS79" i="15"/>
  <c r="AR79" i="15"/>
  <c r="AR88" i="15"/>
  <c r="AR25" i="15"/>
  <c r="CK5" i="15"/>
  <c r="CK7" i="15" s="1"/>
  <c r="AQ88" i="15"/>
  <c r="AQ79" i="15"/>
  <c r="AQ25" i="15"/>
  <c r="CJ5" i="15"/>
  <c r="CJ7" i="15" s="1"/>
  <c r="AP25" i="15"/>
  <c r="AP88" i="15"/>
  <c r="AP79" i="15"/>
  <c r="AO88" i="15"/>
  <c r="AO79" i="15"/>
  <c r="CH5" i="15"/>
  <c r="CH7" i="15" s="1"/>
  <c r="AO25" i="15"/>
  <c r="AS89" i="15" l="1"/>
  <c r="AS90" i="15"/>
  <c r="AS80" i="15"/>
  <c r="AS81" i="15"/>
  <c r="AS27" i="15"/>
  <c r="AS26" i="15"/>
  <c r="CL5" i="15"/>
  <c r="CL7" i="15" s="1"/>
  <c r="AR89" i="15"/>
  <c r="AR90" i="15"/>
  <c r="AR81" i="15"/>
  <c r="AR80" i="15"/>
  <c r="AR26" i="15"/>
  <c r="AR27" i="15"/>
  <c r="AQ26" i="15"/>
  <c r="AQ27" i="15"/>
  <c r="AQ89" i="15"/>
  <c r="AQ90" i="15"/>
  <c r="AQ80" i="15"/>
  <c r="AQ81" i="15"/>
  <c r="AP81" i="15"/>
  <c r="AP80" i="15"/>
  <c r="AP90" i="15"/>
  <c r="AP89" i="15"/>
  <c r="AP27" i="15"/>
  <c r="AP26" i="15"/>
  <c r="CI5" i="15"/>
  <c r="CI7" i="15" s="1"/>
  <c r="CH8" i="15"/>
  <c r="CH11" i="15" s="1"/>
  <c r="AO27" i="15"/>
  <c r="AO26" i="15"/>
  <c r="AO89" i="15"/>
  <c r="AO90" i="15"/>
  <c r="AO81" i="15"/>
  <c r="AO80" i="15"/>
  <c r="CL8" i="15" l="1"/>
  <c r="CL10" i="15" s="1"/>
  <c r="CI8" i="15"/>
  <c r="CI11" i="15" s="1"/>
  <c r="CK8" i="15"/>
  <c r="CJ8" i="15"/>
  <c r="CH9" i="15"/>
  <c r="CH10" i="15"/>
  <c r="CL9" i="15" l="1"/>
  <c r="CL11" i="15"/>
  <c r="CI9" i="15"/>
  <c r="CI10" i="15"/>
  <c r="CK11" i="15"/>
  <c r="CK10" i="15"/>
  <c r="CK9" i="15"/>
  <c r="CJ11" i="15"/>
  <c r="CJ10" i="15"/>
  <c r="CJ9" i="15"/>
  <c r="AS7" i="15" l="1"/>
  <c r="AT7" i="15"/>
  <c r="AT115" i="15"/>
  <c r="AT25" i="15"/>
  <c r="AT106" i="15"/>
  <c r="AT70" i="15"/>
  <c r="AT88" i="15"/>
  <c r="AT79" i="15"/>
  <c r="AT16" i="15"/>
  <c r="AT97" i="15"/>
  <c r="AT52" i="15"/>
  <c r="AT61" i="15"/>
  <c r="AS8" i="15" l="1"/>
  <c r="AS9" i="15"/>
  <c r="AT8" i="15"/>
  <c r="AT9" i="15"/>
  <c r="AT81" i="15"/>
  <c r="AT80" i="15"/>
  <c r="AT98" i="15"/>
  <c r="AT99" i="15"/>
  <c r="CM5" i="15"/>
  <c r="CM7" i="15" s="1"/>
  <c r="AT62" i="15"/>
  <c r="AT63" i="15"/>
  <c r="AT17" i="15"/>
  <c r="AT18" i="15"/>
  <c r="AT27" i="15"/>
  <c r="AT26" i="15"/>
  <c r="AT54" i="15"/>
  <c r="AT53" i="15"/>
  <c r="AT89" i="15"/>
  <c r="AT90" i="15"/>
  <c r="AT72" i="15"/>
  <c r="AT71" i="15"/>
  <c r="AT107" i="15"/>
  <c r="AT108" i="15"/>
  <c r="AT116" i="15"/>
  <c r="AT117" i="15"/>
  <c r="CM8" i="15" l="1"/>
  <c r="CM11" i="15" s="1"/>
  <c r="CM9" i="15" l="1"/>
  <c r="CM10" i="15"/>
  <c r="BA88" i="15" l="1"/>
  <c r="BA7" i="15"/>
  <c r="BA16" i="15"/>
  <c r="BA97" i="15"/>
  <c r="BA79" i="15"/>
  <c r="BA25" i="15"/>
  <c r="BA61" i="15"/>
  <c r="BA106" i="15"/>
  <c r="BA34" i="15"/>
  <c r="BA70" i="15"/>
  <c r="BA115" i="15"/>
  <c r="BA52" i="15"/>
  <c r="BA43" i="15"/>
  <c r="AZ88" i="15"/>
  <c r="AZ97" i="15"/>
  <c r="AZ7" i="15"/>
  <c r="AZ16" i="15"/>
  <c r="AZ79" i="15"/>
  <c r="AZ25" i="15"/>
  <c r="AZ52" i="15"/>
  <c r="AZ61" i="15"/>
  <c r="AZ106" i="15"/>
  <c r="AZ34" i="15"/>
  <c r="AZ70" i="15"/>
  <c r="AZ115" i="15"/>
  <c r="AZ43" i="15"/>
  <c r="AY34" i="15"/>
  <c r="AY88" i="15"/>
  <c r="AY7" i="15"/>
  <c r="AY16" i="15"/>
  <c r="AY52" i="15"/>
  <c r="AY97" i="15"/>
  <c r="AY79" i="15"/>
  <c r="AY25" i="15"/>
  <c r="AY61" i="15"/>
  <c r="AY115" i="15"/>
  <c r="AY106" i="15"/>
  <c r="AY70" i="15"/>
  <c r="AY43" i="15"/>
  <c r="AX115" i="15"/>
  <c r="AX88" i="15"/>
  <c r="AX97" i="15"/>
  <c r="AX7" i="15"/>
  <c r="AX16" i="15"/>
  <c r="AX79" i="15"/>
  <c r="AX25" i="15"/>
  <c r="AX61" i="15"/>
  <c r="AX34" i="15"/>
  <c r="AX52" i="15"/>
  <c r="AX106" i="15"/>
  <c r="AX70" i="15"/>
  <c r="AX43" i="15"/>
  <c r="AW79" i="15"/>
  <c r="AW34" i="15"/>
  <c r="AW7" i="15"/>
  <c r="AW61" i="15"/>
  <c r="AW97" i="15"/>
  <c r="AW70" i="15"/>
  <c r="AW52" i="15"/>
  <c r="AW25" i="15"/>
  <c r="AW43" i="15"/>
  <c r="AW106" i="15"/>
  <c r="AW88" i="15"/>
  <c r="AW16" i="15"/>
  <c r="AW115" i="15"/>
  <c r="AV106" i="15"/>
  <c r="AV88" i="15"/>
  <c r="AV115" i="15"/>
  <c r="AV79" i="15"/>
  <c r="AV34" i="15"/>
  <c r="AV7" i="15"/>
  <c r="AV61" i="15"/>
  <c r="AV97" i="15"/>
  <c r="AV70" i="15"/>
  <c r="AV52" i="15"/>
  <c r="AV25" i="15"/>
  <c r="AV43" i="15"/>
  <c r="AV16" i="15"/>
  <c r="AU43" i="15"/>
  <c r="AU115" i="15"/>
  <c r="AU61" i="15"/>
  <c r="AU79" i="15"/>
  <c r="AU34" i="15"/>
  <c r="AU97" i="15"/>
  <c r="AU7" i="15"/>
  <c r="AU70" i="15"/>
  <c r="AU52" i="15"/>
  <c r="AU25" i="15"/>
  <c r="AU106" i="15"/>
  <c r="AU88" i="15"/>
  <c r="AU16" i="15"/>
  <c r="BA54" i="15" l="1"/>
  <c r="BA53" i="15"/>
  <c r="BA26" i="15"/>
  <c r="BA27" i="15"/>
  <c r="BA116" i="15"/>
  <c r="BA117" i="15"/>
  <c r="BA71" i="15"/>
  <c r="BA72" i="15"/>
  <c r="BA81" i="15"/>
  <c r="BA80" i="15"/>
  <c r="BA98" i="15"/>
  <c r="BA99" i="15"/>
  <c r="BA17" i="15"/>
  <c r="BA18" i="15"/>
  <c r="BA36" i="15"/>
  <c r="BA35" i="15"/>
  <c r="BA108" i="15"/>
  <c r="BA107" i="15"/>
  <c r="BA9" i="15"/>
  <c r="BA8" i="15"/>
  <c r="CT5" i="15"/>
  <c r="CT7" i="15" s="1"/>
  <c r="BA90" i="15"/>
  <c r="BA89" i="15"/>
  <c r="BA45" i="15"/>
  <c r="BA44" i="15"/>
  <c r="BA63" i="15"/>
  <c r="BA62" i="15"/>
  <c r="AZ27" i="15"/>
  <c r="AZ26" i="15"/>
  <c r="AZ72" i="15"/>
  <c r="AZ71" i="15"/>
  <c r="AZ36" i="15"/>
  <c r="AZ35" i="15"/>
  <c r="AZ107" i="15"/>
  <c r="AZ108" i="15"/>
  <c r="AZ9" i="15"/>
  <c r="AZ8" i="15"/>
  <c r="AZ99" i="15"/>
  <c r="AZ98" i="15"/>
  <c r="AZ45" i="15"/>
  <c r="AZ44" i="15"/>
  <c r="AZ89" i="15"/>
  <c r="AZ90" i="15"/>
  <c r="AZ117" i="15"/>
  <c r="AZ116" i="15"/>
  <c r="AZ81" i="15"/>
  <c r="AZ80" i="15"/>
  <c r="AZ17" i="15"/>
  <c r="AZ18" i="15"/>
  <c r="CS5" i="15"/>
  <c r="CS7" i="15" s="1"/>
  <c r="AZ63" i="15"/>
  <c r="AZ62" i="15"/>
  <c r="AZ53" i="15"/>
  <c r="AZ54" i="15"/>
  <c r="CR5" i="15"/>
  <c r="CR7" i="15" s="1"/>
  <c r="AY45" i="15"/>
  <c r="AY44" i="15"/>
  <c r="AY35" i="15"/>
  <c r="AY36" i="15"/>
  <c r="AY98" i="15"/>
  <c r="AY99" i="15"/>
  <c r="AY53" i="15"/>
  <c r="AY54" i="15"/>
  <c r="AY63" i="15"/>
  <c r="AY62" i="15"/>
  <c r="AY81" i="15"/>
  <c r="AY80" i="15"/>
  <c r="AY72" i="15"/>
  <c r="AY71" i="15"/>
  <c r="AY116" i="15"/>
  <c r="AY117" i="15"/>
  <c r="AY9" i="15"/>
  <c r="AY8" i="15"/>
  <c r="AY108" i="15"/>
  <c r="AY107" i="15"/>
  <c r="AY17" i="15"/>
  <c r="AY18" i="15"/>
  <c r="AY27" i="15"/>
  <c r="AY26" i="15"/>
  <c r="AY90" i="15"/>
  <c r="AY89" i="15"/>
  <c r="AX72" i="15"/>
  <c r="AX71" i="15"/>
  <c r="AX81" i="15"/>
  <c r="AX80" i="15"/>
  <c r="AX107" i="15"/>
  <c r="AX108" i="15"/>
  <c r="AX17" i="15"/>
  <c r="AX18" i="15"/>
  <c r="AX8" i="15"/>
  <c r="AX9" i="15"/>
  <c r="AX54" i="15"/>
  <c r="AX53" i="15"/>
  <c r="CQ5" i="15"/>
  <c r="CQ7" i="15" s="1"/>
  <c r="AX36" i="15"/>
  <c r="AX35" i="15"/>
  <c r="AX98" i="15"/>
  <c r="AX99" i="15"/>
  <c r="AX62" i="15"/>
  <c r="AX63" i="15"/>
  <c r="AX90" i="15"/>
  <c r="AX89" i="15"/>
  <c r="AX27" i="15"/>
  <c r="AX26" i="15"/>
  <c r="AX117" i="15"/>
  <c r="AX116" i="15"/>
  <c r="AX45" i="15"/>
  <c r="AX44" i="15"/>
  <c r="AW18" i="15"/>
  <c r="AW17" i="15"/>
  <c r="AW27" i="15"/>
  <c r="AW26" i="15"/>
  <c r="AW62" i="15"/>
  <c r="AW63" i="15"/>
  <c r="AW54" i="15"/>
  <c r="AW53" i="15"/>
  <c r="AW9" i="15"/>
  <c r="AW8" i="15"/>
  <c r="AW90" i="15"/>
  <c r="AW89" i="15"/>
  <c r="CP5" i="15"/>
  <c r="CP7" i="15" s="1"/>
  <c r="AW71" i="15"/>
  <c r="AW72" i="15"/>
  <c r="AW107" i="15"/>
  <c r="AW108" i="15"/>
  <c r="AW36" i="15"/>
  <c r="AW35" i="15"/>
  <c r="AW116" i="15"/>
  <c r="AW117" i="15"/>
  <c r="AW99" i="15"/>
  <c r="AW98" i="15"/>
  <c r="AW81" i="15"/>
  <c r="AW80" i="15"/>
  <c r="AW45" i="15"/>
  <c r="AW44" i="15"/>
  <c r="AV98" i="15"/>
  <c r="AV99" i="15"/>
  <c r="AV81" i="15"/>
  <c r="AV80" i="15"/>
  <c r="AV27" i="15"/>
  <c r="AV26" i="15"/>
  <c r="AV63" i="15"/>
  <c r="AV62" i="15"/>
  <c r="AV116" i="15"/>
  <c r="AV117" i="15"/>
  <c r="CO5" i="15"/>
  <c r="CO7" i="15" s="1"/>
  <c r="AV90" i="15"/>
  <c r="AV89" i="15"/>
  <c r="AV45" i="15"/>
  <c r="AV44" i="15"/>
  <c r="AV53" i="15"/>
  <c r="AV54" i="15"/>
  <c r="AV9" i="15"/>
  <c r="AV8" i="15"/>
  <c r="AV71" i="15"/>
  <c r="AV72" i="15"/>
  <c r="AV108" i="15"/>
  <c r="AV107" i="15"/>
  <c r="AV18" i="15"/>
  <c r="AV17" i="15"/>
  <c r="AV35" i="15"/>
  <c r="AV36" i="15"/>
  <c r="CN5" i="15"/>
  <c r="CN7" i="15" s="1"/>
  <c r="AU63" i="15"/>
  <c r="AU62" i="15"/>
  <c r="AU89" i="15"/>
  <c r="AU90" i="15"/>
  <c r="AU81" i="15"/>
  <c r="AU80" i="15"/>
  <c r="AU117" i="15"/>
  <c r="AU116" i="15"/>
  <c r="AU54" i="15"/>
  <c r="AU53" i="15"/>
  <c r="AU17" i="15"/>
  <c r="AU18" i="15"/>
  <c r="AU71" i="15"/>
  <c r="AU72" i="15"/>
  <c r="AU9" i="15"/>
  <c r="AU8" i="15"/>
  <c r="AU108" i="15"/>
  <c r="AU107" i="15"/>
  <c r="AU99" i="15"/>
  <c r="AU98" i="15"/>
  <c r="AU27" i="15"/>
  <c r="AU26" i="15"/>
  <c r="AU36" i="15"/>
  <c r="AU35" i="15"/>
  <c r="AU45" i="15"/>
  <c r="AU44" i="15"/>
  <c r="AP16" i="15" l="1"/>
  <c r="CR8" i="15"/>
  <c r="CR10" i="15" s="1"/>
  <c r="CT8" i="15"/>
  <c r="CT11" i="15" s="1"/>
  <c r="CS8" i="15"/>
  <c r="CS11" i="15" s="1"/>
  <c r="CR9" i="15"/>
  <c r="CQ8" i="15"/>
  <c r="CQ11" i="15" s="1"/>
  <c r="CP8" i="15"/>
  <c r="CP11" i="15" s="1"/>
  <c r="CN8" i="15"/>
  <c r="CN9" i="15" s="1"/>
  <c r="CO8" i="15"/>
  <c r="CR11" i="15" l="1"/>
  <c r="AP17" i="15"/>
  <c r="AP18" i="15"/>
  <c r="CT9" i="15"/>
  <c r="CT10" i="15"/>
  <c r="CS9" i="15"/>
  <c r="CS10" i="15"/>
  <c r="CQ9" i="15"/>
  <c r="CQ10" i="15"/>
  <c r="CP10" i="15"/>
  <c r="CP9" i="15"/>
  <c r="CN11" i="15"/>
  <c r="CN10" i="15"/>
  <c r="CO11" i="15"/>
  <c r="CO10" i="15"/>
  <c r="CO9" i="15"/>
  <c r="BD88" i="15" l="1"/>
  <c r="BD106" i="15"/>
  <c r="BD52" i="15"/>
  <c r="BD7" i="15"/>
  <c r="BD79" i="15"/>
  <c r="BD34" i="15"/>
  <c r="BD115" i="15"/>
  <c r="BD61" i="15"/>
  <c r="BD70" i="15"/>
  <c r="BD97" i="15"/>
  <c r="BD16" i="15"/>
  <c r="BD43" i="15"/>
  <c r="BD25" i="15"/>
  <c r="BC52" i="15"/>
  <c r="BC7" i="15"/>
  <c r="BC34" i="15"/>
  <c r="BC79" i="15"/>
  <c r="BC115" i="15"/>
  <c r="BC88" i="15"/>
  <c r="BC61" i="15"/>
  <c r="BC70" i="15"/>
  <c r="BC97" i="15"/>
  <c r="BC16" i="15"/>
  <c r="BC43" i="15"/>
  <c r="BC106" i="15"/>
  <c r="BC25" i="15"/>
  <c r="BB106" i="15"/>
  <c r="BB25" i="15"/>
  <c r="BB34" i="15"/>
  <c r="BB52" i="15"/>
  <c r="BB7" i="15"/>
  <c r="BB79" i="15"/>
  <c r="BB115" i="15"/>
  <c r="BB70" i="15"/>
  <c r="BB61" i="15"/>
  <c r="BB97" i="15"/>
  <c r="BB16" i="15"/>
  <c r="BB43" i="15"/>
  <c r="BB88" i="15"/>
  <c r="BD35" i="15" l="1"/>
  <c r="BD36" i="15"/>
  <c r="BD44" i="15"/>
  <c r="BD45" i="15"/>
  <c r="BD17" i="15"/>
  <c r="BD18" i="15"/>
  <c r="BD80" i="15"/>
  <c r="BD81" i="15"/>
  <c r="BD8" i="15"/>
  <c r="BD9" i="15"/>
  <c r="BD98" i="15"/>
  <c r="BD99" i="15"/>
  <c r="CW5" i="15"/>
  <c r="CW7" i="15" s="1"/>
  <c r="BD72" i="15"/>
  <c r="BD71" i="15"/>
  <c r="BD54" i="15"/>
  <c r="BD53" i="15"/>
  <c r="BD62" i="15"/>
  <c r="BD63" i="15"/>
  <c r="BD107" i="15"/>
  <c r="BD108" i="15"/>
  <c r="BD27" i="15"/>
  <c r="BD26" i="15"/>
  <c r="BD117" i="15"/>
  <c r="BD116" i="15"/>
  <c r="BD90" i="15"/>
  <c r="BD89" i="15"/>
  <c r="BC90" i="15"/>
  <c r="BC89" i="15"/>
  <c r="BC107" i="15"/>
  <c r="BC108" i="15"/>
  <c r="BC18" i="15"/>
  <c r="BC17" i="15"/>
  <c r="BC53" i="15"/>
  <c r="BC54" i="15"/>
  <c r="BC62" i="15"/>
  <c r="BC63" i="15"/>
  <c r="BC45" i="15"/>
  <c r="BC44" i="15"/>
  <c r="BC36" i="15"/>
  <c r="BC35" i="15"/>
  <c r="BC116" i="15"/>
  <c r="BC117" i="15"/>
  <c r="BC99" i="15"/>
  <c r="BC98" i="15"/>
  <c r="BC71" i="15"/>
  <c r="BC72" i="15"/>
  <c r="CV5" i="15"/>
  <c r="CV7" i="15" s="1"/>
  <c r="BC26" i="15"/>
  <c r="BC27" i="15"/>
  <c r="BC81" i="15"/>
  <c r="BC80" i="15"/>
  <c r="BC8" i="15"/>
  <c r="BC9" i="15"/>
  <c r="BB53" i="15"/>
  <c r="BB54" i="15"/>
  <c r="BB35" i="15"/>
  <c r="BB36" i="15"/>
  <c r="BB98" i="15"/>
  <c r="BB99" i="15"/>
  <c r="BB27" i="15"/>
  <c r="BB26" i="15"/>
  <c r="BB8" i="15"/>
  <c r="BB9" i="15"/>
  <c r="BB107" i="15"/>
  <c r="BB108" i="15"/>
  <c r="BB117" i="15"/>
  <c r="BB116" i="15"/>
  <c r="BB81" i="15"/>
  <c r="BB80" i="15"/>
  <c r="CU5" i="15"/>
  <c r="CU7" i="15" s="1"/>
  <c r="BB44" i="15"/>
  <c r="BB45" i="15"/>
  <c r="BB17" i="15"/>
  <c r="BB18" i="15"/>
  <c r="BB63" i="15"/>
  <c r="BB62" i="15"/>
  <c r="BB71" i="15"/>
  <c r="BB72" i="15"/>
  <c r="BB89" i="15"/>
  <c r="BB90" i="15"/>
  <c r="CV8" i="15" l="1"/>
  <c r="CW8" i="15"/>
  <c r="CW11" i="15" s="1"/>
  <c r="CU8" i="15"/>
  <c r="CU11" i="15" s="1"/>
  <c r="CU10" i="15" l="1"/>
  <c r="CU9" i="15"/>
  <c r="CW9" i="15"/>
  <c r="CW10" i="15"/>
  <c r="CV11" i="15"/>
  <c r="CV10" i="15"/>
  <c r="CV9" i="15"/>
  <c r="BE7" i="15" l="1"/>
  <c r="BE70" i="15"/>
  <c r="BE25" i="15"/>
  <c r="BE106" i="15"/>
  <c r="BE97" i="15"/>
  <c r="BE88" i="15"/>
  <c r="BE34" i="15"/>
  <c r="BE79" i="15"/>
  <c r="BE115" i="15"/>
  <c r="BE116" i="15" s="1"/>
  <c r="BE43" i="15"/>
  <c r="BE52" i="15"/>
  <c r="BE61" i="15"/>
  <c r="BE16" i="15"/>
  <c r="BE8" i="15" l="1"/>
  <c r="BE9" i="15"/>
  <c r="BE80" i="15"/>
  <c r="BE81" i="15"/>
  <c r="BE62" i="15"/>
  <c r="BE63" i="15"/>
  <c r="BE26" i="15"/>
  <c r="BE27" i="15"/>
  <c r="BE90" i="15"/>
  <c r="BE89" i="15"/>
  <c r="BE45" i="15"/>
  <c r="BE44" i="15"/>
  <c r="BE99" i="15"/>
  <c r="BE98" i="15"/>
  <c r="BE108" i="15"/>
  <c r="BE107" i="15"/>
  <c r="BE54" i="15"/>
  <c r="BE53" i="15"/>
  <c r="BE117" i="15"/>
  <c r="CX5" i="15"/>
  <c r="CX7" i="15" s="1"/>
  <c r="BE36" i="15"/>
  <c r="BE35" i="15"/>
  <c r="BE17" i="15"/>
  <c r="BE18" i="15"/>
  <c r="BE72" i="15"/>
  <c r="BE71" i="15"/>
  <c r="CX8" i="15" l="1"/>
  <c r="CX10" i="15" s="1"/>
  <c r="CX9" i="15" l="1"/>
  <c r="CX11" i="15"/>
  <c r="BG25" i="15" l="1"/>
  <c r="BG34" i="15"/>
  <c r="BG52" i="15"/>
  <c r="BG79" i="15"/>
  <c r="BG88" i="15"/>
  <c r="BG70" i="15"/>
  <c r="BG106" i="15"/>
  <c r="BG7" i="15"/>
  <c r="BG43" i="15"/>
  <c r="BG97" i="15"/>
  <c r="BG61" i="15"/>
  <c r="BG115" i="15"/>
  <c r="BG16" i="15"/>
  <c r="BF115" i="15"/>
  <c r="BF70" i="15"/>
  <c r="BF25" i="15"/>
  <c r="BF106" i="15"/>
  <c r="BF88" i="15"/>
  <c r="BF34" i="15"/>
  <c r="BF7" i="15"/>
  <c r="BF43" i="15"/>
  <c r="BF97" i="15"/>
  <c r="BF52" i="15"/>
  <c r="BF79" i="15"/>
  <c r="BF16" i="15"/>
  <c r="BF61" i="15"/>
  <c r="BG9" i="15" l="1"/>
  <c r="BG8" i="15"/>
  <c r="BG116" i="15"/>
  <c r="BG117" i="15"/>
  <c r="BG62" i="15"/>
  <c r="BG63" i="15"/>
  <c r="BG80" i="15"/>
  <c r="BG81" i="15"/>
  <c r="BG45" i="15"/>
  <c r="BG44" i="15"/>
  <c r="BG71" i="15"/>
  <c r="BG72" i="15"/>
  <c r="BG90" i="15"/>
  <c r="BG89" i="15"/>
  <c r="BG98" i="15"/>
  <c r="BG99" i="15"/>
  <c r="BG54" i="15"/>
  <c r="BG53" i="15"/>
  <c r="BG36" i="15"/>
  <c r="BG35" i="15"/>
  <c r="CZ5" i="15"/>
  <c r="CZ7" i="15" s="1"/>
  <c r="BG17" i="15"/>
  <c r="BG18" i="15"/>
  <c r="BG26" i="15"/>
  <c r="BG27" i="15"/>
  <c r="BG108" i="15"/>
  <c r="BG107" i="15"/>
  <c r="BF98" i="15"/>
  <c r="BF99" i="15"/>
  <c r="BF44" i="15"/>
  <c r="BF45" i="15"/>
  <c r="CY5" i="15"/>
  <c r="CY7" i="15" s="1"/>
  <c r="BF81" i="15"/>
  <c r="BF80" i="15"/>
  <c r="BF35" i="15"/>
  <c r="BF36" i="15"/>
  <c r="BF63" i="15"/>
  <c r="BF62" i="15"/>
  <c r="BF18" i="15"/>
  <c r="BF17" i="15"/>
  <c r="BF108" i="15"/>
  <c r="BF107" i="15"/>
  <c r="BF8" i="15"/>
  <c r="BF9" i="15"/>
  <c r="BF27" i="15"/>
  <c r="BF26" i="15"/>
  <c r="BF72" i="15"/>
  <c r="BF71" i="15"/>
  <c r="BF53" i="15"/>
  <c r="BF54" i="15"/>
  <c r="BF89" i="15"/>
  <c r="BF90" i="15"/>
  <c r="BF117" i="15"/>
  <c r="BF116" i="15"/>
  <c r="DA8" i="15" l="1"/>
  <c r="DA10" i="15" s="1"/>
  <c r="CY8" i="15"/>
  <c r="CY11" i="15" s="1"/>
  <c r="CZ8" i="15"/>
  <c r="CY9" i="15" l="1"/>
  <c r="CY10" i="15"/>
  <c r="DA9" i="15"/>
  <c r="DA11" i="15"/>
  <c r="CZ11" i="15"/>
  <c r="CZ10" i="15"/>
  <c r="CZ9" i="15"/>
  <c r="BH52" i="15" l="1"/>
  <c r="BH115" i="15"/>
  <c r="BH43" i="15" l="1"/>
  <c r="BH44" i="15" s="1"/>
  <c r="BH16" i="15"/>
  <c r="BH7" i="15"/>
  <c r="BH53" i="15"/>
  <c r="BH54" i="15"/>
  <c r="BH34" i="15"/>
  <c r="BH116" i="15"/>
  <c r="BH117" i="15"/>
  <c r="BH45" i="15" l="1"/>
  <c r="BH9" i="15"/>
  <c r="BH8" i="15"/>
  <c r="BH17" i="15"/>
  <c r="BH18" i="15"/>
  <c r="BH35" i="15"/>
  <c r="BH36" i="15"/>
  <c r="BH25" i="15" l="1"/>
  <c r="BH26" i="15" l="1"/>
  <c r="BH27" i="15"/>
  <c r="BH70" i="15"/>
  <c r="BH71" i="15" l="1"/>
  <c r="BH72" i="15"/>
  <c r="BH97" i="15"/>
  <c r="BH98" i="15" l="1"/>
  <c r="BH99" i="15"/>
  <c r="BI52" i="15" l="1"/>
  <c r="BI7" i="15" l="1"/>
  <c r="BI54" i="15"/>
  <c r="BI53" i="15"/>
  <c r="BI8" i="15" l="1"/>
  <c r="BI9" i="15"/>
  <c r="AS54" i="15" l="1"/>
  <c r="AS53" i="15"/>
  <c r="BJ52" i="15"/>
  <c r="BJ54" i="15" l="1"/>
  <c r="BJ53" i="15"/>
  <c r="BH61" i="15" l="1"/>
  <c r="BH62" i="15" l="1"/>
  <c r="BH63" i="15"/>
  <c r="BH79" i="15" l="1"/>
  <c r="BH81" i="15" l="1"/>
  <c r="BH80" i="15"/>
  <c r="AR106" i="15" l="1"/>
  <c r="BH106" i="15"/>
  <c r="AR108" i="15" l="1"/>
  <c r="AR107" i="15"/>
  <c r="BH107" i="15"/>
  <c r="BH108" i="15"/>
  <c r="BI115" i="15" l="1"/>
  <c r="BJ34" i="15" l="1"/>
  <c r="AT36" i="15"/>
  <c r="AT35" i="15"/>
  <c r="BI116" i="15"/>
  <c r="BI117" i="15"/>
  <c r="BI34" i="15"/>
  <c r="BJ36" i="15" l="1"/>
  <c r="BJ35" i="15"/>
  <c r="BI36" i="15"/>
  <c r="BI35" i="15"/>
  <c r="BH88" i="15" l="1"/>
  <c r="BH90" i="15" l="1"/>
  <c r="BH89" i="15"/>
  <c r="BI25" i="15" l="1"/>
  <c r="BI27" i="15" l="1"/>
  <c r="BI26" i="15"/>
  <c r="BJ43" i="15" l="1"/>
  <c r="AT45" i="15"/>
  <c r="AT44" i="15"/>
  <c r="BI43" i="15"/>
  <c r="BJ44" i="15" l="1"/>
  <c r="BJ45" i="15"/>
  <c r="BI45" i="15"/>
  <c r="BI44" i="15"/>
  <c r="BK14" i="15" l="1"/>
  <c r="BK16" i="15" s="1"/>
  <c r="BK15" i="15"/>
  <c r="BJ16" i="15"/>
  <c r="D48" i="12"/>
  <c r="BI16" i="15"/>
  <c r="BK18" i="15" l="1"/>
  <c r="BK17" i="15"/>
  <c r="BJ17" i="15"/>
  <c r="BJ18" i="15"/>
  <c r="BI18" i="15"/>
  <c r="BI17" i="15"/>
  <c r="BI61" i="15" l="1"/>
  <c r="BI62" i="15" l="1"/>
  <c r="BI63" i="15"/>
  <c r="BI106" i="15" l="1"/>
  <c r="BI70" i="15"/>
  <c r="BI79" i="15"/>
  <c r="BI97" i="15"/>
  <c r="BI88" i="15"/>
  <c r="BK114" i="15" l="1"/>
  <c r="BK113" i="15"/>
  <c r="BK115" i="15" s="1"/>
  <c r="O48" i="12"/>
  <c r="BJ115" i="15"/>
  <c r="BI81" i="15"/>
  <c r="BI80" i="15"/>
  <c r="BI90" i="15"/>
  <c r="BI89" i="15"/>
  <c r="BI108" i="15"/>
  <c r="BI107" i="15"/>
  <c r="DB5" i="15"/>
  <c r="DB7" i="15" s="1"/>
  <c r="BI71" i="15"/>
  <c r="BI72" i="15"/>
  <c r="BI98" i="15"/>
  <c r="BI99" i="15"/>
  <c r="BK117" i="15" l="1"/>
  <c r="BK116" i="15"/>
  <c r="BJ116" i="15"/>
  <c r="BJ117" i="15"/>
  <c r="DB8" i="15"/>
  <c r="DB10" i="15" s="1"/>
  <c r="DB9" i="15"/>
  <c r="DB11" i="15" l="1"/>
  <c r="E48" i="12" l="1"/>
  <c r="BK24" i="15"/>
  <c r="BK23" i="15"/>
  <c r="BK25" i="15" s="1"/>
  <c r="BJ25" i="15"/>
  <c r="BK68" i="15" l="1"/>
  <c r="BK70" i="15" s="1"/>
  <c r="BK69" i="15"/>
  <c r="BK27" i="15"/>
  <c r="BK26" i="15"/>
  <c r="BJ27" i="15"/>
  <c r="BJ26" i="15"/>
  <c r="J48" i="12"/>
  <c r="BJ70" i="15"/>
  <c r="BK6" i="15" l="1"/>
  <c r="BK5" i="15"/>
  <c r="BK7" i="15" s="1"/>
  <c r="BK71" i="15"/>
  <c r="BK72" i="15"/>
  <c r="BJ71" i="15"/>
  <c r="BJ72" i="15"/>
  <c r="AQ97" i="15"/>
  <c r="C48" i="12"/>
  <c r="BJ7" i="15"/>
  <c r="BK96" i="15" l="1"/>
  <c r="BK95" i="15"/>
  <c r="BK97" i="15" s="1"/>
  <c r="BK8" i="15"/>
  <c r="BK9" i="15"/>
  <c r="AQ98" i="15"/>
  <c r="AQ99" i="15"/>
  <c r="BJ97" i="15"/>
  <c r="M48" i="12"/>
  <c r="BJ9" i="15"/>
  <c r="BJ8" i="15"/>
  <c r="BK99" i="15" l="1"/>
  <c r="BK98" i="15"/>
  <c r="BJ99" i="15"/>
  <c r="BJ98" i="15"/>
  <c r="BK78" i="15" l="1"/>
  <c r="BK77" i="15"/>
  <c r="BK79" i="15" s="1"/>
  <c r="K48" i="12"/>
  <c r="BJ79" i="15"/>
  <c r="BK60" i="15" l="1"/>
  <c r="BK59" i="15"/>
  <c r="BK61" i="15" s="1"/>
  <c r="BK81" i="15"/>
  <c r="BK80" i="15"/>
  <c r="I48" i="12"/>
  <c r="BJ61" i="15"/>
  <c r="BJ81" i="15"/>
  <c r="BJ80" i="15"/>
  <c r="BK63" i="15" l="1"/>
  <c r="BK62" i="15"/>
  <c r="BJ62" i="15"/>
  <c r="BJ63" i="15"/>
  <c r="AS52" i="15" l="1"/>
  <c r="AT34" i="15"/>
  <c r="AT43" i="15"/>
  <c r="BK105" i="15"/>
  <c r="BK104" i="15"/>
  <c r="BK106" i="15" s="1"/>
  <c r="N48" i="12"/>
  <c r="BJ106" i="15"/>
  <c r="H48" i="12" l="1"/>
  <c r="BK33" i="15"/>
  <c r="BK32" i="15"/>
  <c r="BK34" i="15" s="1"/>
  <c r="F48" i="12"/>
  <c r="BK42" i="15"/>
  <c r="BK41" i="15"/>
  <c r="BK43" i="15" s="1"/>
  <c r="BK51" i="15"/>
  <c r="BK50" i="15"/>
  <c r="BK52" i="15" s="1"/>
  <c r="G48" i="12"/>
  <c r="BK108" i="15"/>
  <c r="BK107" i="15"/>
  <c r="BJ107" i="15"/>
  <c r="BJ108" i="15"/>
  <c r="BK36" i="15" l="1"/>
  <c r="BK35" i="15"/>
  <c r="BK53" i="15"/>
  <c r="BK54" i="15"/>
  <c r="BK44" i="15"/>
  <c r="BK45" i="15"/>
  <c r="P44" i="12" l="1"/>
  <c r="P47" i="12"/>
  <c r="P45" i="12"/>
  <c r="BK87" i="15" l="1"/>
  <c r="DD5" i="15" s="1"/>
  <c r="DD7" i="15" s="1"/>
  <c r="BK86" i="15"/>
  <c r="BK88" i="15" s="1"/>
  <c r="DC5" i="15"/>
  <c r="DC7" i="15" s="1"/>
  <c r="BJ88" i="15"/>
  <c r="P46" i="12"/>
  <c r="L48" i="12"/>
  <c r="P43" i="12"/>
  <c r="BK90" i="15" l="1"/>
  <c r="BK89" i="15"/>
  <c r="DC8" i="15"/>
  <c r="DD8" i="15"/>
  <c r="BJ90" i="15"/>
  <c r="BJ89" i="15"/>
  <c r="F7" i="12"/>
  <c r="P48" i="12"/>
  <c r="F6" i="12"/>
  <c r="DC11" i="15"/>
  <c r="DC10" i="15"/>
  <c r="DC9" i="15"/>
  <c r="DD11" i="15" l="1"/>
  <c r="DD10" i="15"/>
  <c r="DD9" i="15"/>
</calcChain>
</file>

<file path=xl/sharedStrings.xml><?xml version="1.0" encoding="utf-8"?>
<sst xmlns="http://schemas.openxmlformats.org/spreadsheetml/2006/main" count="6780" uniqueCount="213">
  <si>
    <t>Contrato</t>
  </si>
  <si>
    <t>Liquidacao - Pagto. Antecipado</t>
  </si>
  <si>
    <t>1 a 30 dias</t>
  </si>
  <si>
    <t>31 a 60 dias</t>
  </si>
  <si>
    <t>61 a 90 dias</t>
  </si>
  <si>
    <t>Empréstimo cancelado pelo banco</t>
  </si>
  <si>
    <t>Benefício cessado/suspenso</t>
  </si>
  <si>
    <t>Benefício cessado por óbito</t>
  </si>
  <si>
    <t>Empréstimo suspenso pela APS</t>
  </si>
  <si>
    <t>Margem consignável excedida para o mutuário dentro do prazo do contrato</t>
  </si>
  <si>
    <t>Liquidacao - Correspondente</t>
  </si>
  <si>
    <t>Baixa por recompra</t>
  </si>
  <si>
    <t>Operação: Consignados BMG</t>
  </si>
  <si>
    <t>Data Base</t>
  </si>
  <si>
    <t>Saldo de Ativos Adimplentes pós pagamento</t>
  </si>
  <si>
    <t>Saldo de Ativos Inadimplentes</t>
  </si>
  <si>
    <t>Saldo de Direitos Creditórios por Taxa e Originação praticada</t>
  </si>
  <si>
    <t>Taxa de Originação</t>
  </si>
  <si>
    <t>Saldo</t>
  </si>
  <si>
    <t>10% a 15%</t>
  </si>
  <si>
    <t>15,01% a 20%</t>
  </si>
  <si>
    <t>20,01% a 25%</t>
  </si>
  <si>
    <t>&gt;25%</t>
  </si>
  <si>
    <t xml:space="preserve"> Total</t>
  </si>
  <si>
    <t>Saldo de Direitos Creditórios Inadimplidos (Aging)</t>
  </si>
  <si>
    <t>Aging</t>
  </si>
  <si>
    <t>0 a 30</t>
  </si>
  <si>
    <t>31 a 60</t>
  </si>
  <si>
    <t>61 a 90</t>
  </si>
  <si>
    <t>91 a 120</t>
  </si>
  <si>
    <t>121 a 150</t>
  </si>
  <si>
    <t>151 a 180</t>
  </si>
  <si>
    <t>Acima de 180</t>
  </si>
  <si>
    <t>Total</t>
  </si>
  <si>
    <t>Saldo Direitos Creditórios Recuperados</t>
  </si>
  <si>
    <t>Recebimentos segregados por tipo de operação</t>
  </si>
  <si>
    <t>Tipo de Operação</t>
  </si>
  <si>
    <t>Valor Pago</t>
  </si>
  <si>
    <t>Liquidação - Caixa</t>
  </si>
  <si>
    <t>Saldo de Investimentos Permitidos</t>
  </si>
  <si>
    <t>Valor</t>
  </si>
  <si>
    <t>Fundo de Reserva</t>
  </si>
  <si>
    <t>Fundo de Litígios</t>
  </si>
  <si>
    <t>Fundo Aplicação Recebíveis</t>
  </si>
  <si>
    <t>Saldo de Direitos Creditórios sujeitos a Glosa</t>
  </si>
  <si>
    <t>Ocorrência Dataprev</t>
  </si>
  <si>
    <t>(xxix).(a)</t>
  </si>
  <si>
    <t>Valor por Integralização e respectivo uso dos recursos conforme cláusula 5.6.1</t>
  </si>
  <si>
    <t>(xxix).(b)</t>
  </si>
  <si>
    <t>Saldo de Ativos Adimplentes Pós Pagamento</t>
  </si>
  <si>
    <t>(xxix).(c)</t>
  </si>
  <si>
    <t>(xxix).(d)</t>
  </si>
  <si>
    <t>(xxix).(e)</t>
  </si>
  <si>
    <t>Saldo de Direitos Creditórios Inadimplidos, com aging</t>
  </si>
  <si>
    <t>(xxix).(f)</t>
  </si>
  <si>
    <t>(xxix).(g)</t>
  </si>
  <si>
    <t>Volume de recursos recebidos segregados por repasse direto e Pre Pgto</t>
  </si>
  <si>
    <t>(xxix).(h)</t>
  </si>
  <si>
    <t>Colchão de Garantia</t>
  </si>
  <si>
    <t>(xxix).(i)</t>
  </si>
  <si>
    <t>Perda Líquida Acumulada</t>
  </si>
  <si>
    <t>(xxix).(j)</t>
  </si>
  <si>
    <t>Perda Líquida Móvel</t>
  </si>
  <si>
    <t>(xxix).(k)</t>
  </si>
  <si>
    <t>Taxa de Inadimplência Acumulada</t>
  </si>
  <si>
    <t>(xxix).(l)</t>
  </si>
  <si>
    <t>Taxa de Inadimplência Móvel</t>
  </si>
  <si>
    <t>(xxix).(m)</t>
  </si>
  <si>
    <t>Saldo de Direitos Creditórios recuperados</t>
  </si>
  <si>
    <t>1ª Série</t>
  </si>
  <si>
    <t>2ª Série</t>
  </si>
  <si>
    <t>Aging de Inadimplencia</t>
  </si>
  <si>
    <t>Integralizações Debêntures</t>
  </si>
  <si>
    <t>Código
Ativo</t>
  </si>
  <si>
    <t>Série</t>
  </si>
  <si>
    <t>Quantidades
Emitidas</t>
  </si>
  <si>
    <t>Quantidades
Integralizadas</t>
  </si>
  <si>
    <t>Quantidades
Faltantes</t>
  </si>
  <si>
    <t>CSCF11</t>
  </si>
  <si>
    <t>CSCF21</t>
  </si>
  <si>
    <t>CSCF31</t>
  </si>
  <si>
    <t>Total
Integralizado $</t>
  </si>
  <si>
    <t>Quantidade</t>
  </si>
  <si>
    <t>P.U</t>
  </si>
  <si>
    <t>Financeiro</t>
  </si>
  <si>
    <t>100% INTEGRALIZADA</t>
  </si>
  <si>
    <t>Data</t>
  </si>
  <si>
    <t>CSCF21 - Série 2</t>
  </si>
  <si>
    <t>CSCF31 - Série 3</t>
  </si>
  <si>
    <t>CSCF11 - Série 1</t>
  </si>
  <si>
    <t>Taxa Inadimplência Acumulada</t>
  </si>
  <si>
    <t>Taxa Inadimplência Móvel</t>
  </si>
  <si>
    <t>91 a 120 dias</t>
  </si>
  <si>
    <t>Acima de 120 dias</t>
  </si>
  <si>
    <t>Saldo de Ativos Adimplentes pós pagamento, por Data de Entrada, VP taxa Originação</t>
  </si>
  <si>
    <t>Saldo de Ativos Inadimplentes, por Data de Entrada e com Aging de Inadimplência, VP taxa originação</t>
  </si>
  <si>
    <t>TRUE SECURITIZADORA</t>
  </si>
  <si>
    <t>DataReferencia</t>
  </si>
  <si>
    <t>CNPJFundo</t>
  </si>
  <si>
    <t>NomeFundo</t>
  </si>
  <si>
    <t>DataEntrada</t>
  </si>
  <si>
    <t>ValorFace</t>
  </si>
  <si>
    <t>DataVencimento(menor)</t>
  </si>
  <si>
    <t>DiasVencimento(menor)</t>
  </si>
  <si>
    <t>DataVencimento(maior)</t>
  </si>
  <si>
    <t>DiasVencimento(maior)</t>
  </si>
  <si>
    <t>QuantidadeParcelas</t>
  </si>
  <si>
    <t>NomeCliente</t>
  </si>
  <si>
    <t>CPFCliente</t>
  </si>
  <si>
    <t>TaxaCessao</t>
  </si>
  <si>
    <t>ValorPresente</t>
  </si>
  <si>
    <t>ValorAquisicao</t>
  </si>
  <si>
    <t>TaxaCessaoContrato</t>
  </si>
  <si>
    <t>VPTaxaCessao</t>
  </si>
  <si>
    <t>TaxaOriginacao</t>
  </si>
  <si>
    <t>VPTaxaOriginacao</t>
  </si>
  <si>
    <t>Mês de Verificação</t>
  </si>
  <si>
    <t>Mês</t>
  </si>
  <si>
    <t>VP Taxa Originação Fim Mês Aquisição</t>
  </si>
  <si>
    <t>Safra 11/2019</t>
  </si>
  <si>
    <t>Taxa Inadimplência Móvel (Média Últimos 3 meses)</t>
  </si>
  <si>
    <t>Safra 12/2019</t>
  </si>
  <si>
    <t>n/a</t>
  </si>
  <si>
    <t>Safra 01/2020</t>
  </si>
  <si>
    <t>Safra 02/2020</t>
  </si>
  <si>
    <t>Safra 03/2020</t>
  </si>
  <si>
    <t>Safra 04/2020</t>
  </si>
  <si>
    <t>Safra 05/2020</t>
  </si>
  <si>
    <t>Safra 06/2020</t>
  </si>
  <si>
    <t>SAFRAS</t>
  </si>
  <si>
    <t>Período Decorrido</t>
  </si>
  <si>
    <t>Evento Gatilho Nível I</t>
  </si>
  <si>
    <t>Evento Gatilho Nível II</t>
  </si>
  <si>
    <t>Evento Gatilho Nível III</t>
  </si>
  <si>
    <t>Gatilho de Perda Líquida Acumulada Nível II</t>
  </si>
  <si>
    <t>Nível II</t>
  </si>
  <si>
    <t>Nível III</t>
  </si>
  <si>
    <t>71+</t>
  </si>
  <si>
    <t>Gatilho de Perda Líquida Acumulada</t>
  </si>
  <si>
    <t>Gatilho de Perda Líquida Acumulada Nível III</t>
  </si>
  <si>
    <t>3ª Série</t>
  </si>
  <si>
    <t>Safra 07/2020</t>
  </si>
  <si>
    <t>Itaú Soberano (Valor Líquido)</t>
  </si>
  <si>
    <t>Saldos Disponíveis</t>
  </si>
  <si>
    <t>Recebíveis Conta Corrente</t>
  </si>
  <si>
    <t>Remuneração 1ª Série</t>
  </si>
  <si>
    <t>Amortização Ordinária 1ª Série</t>
  </si>
  <si>
    <t>Remuneração 2ª Série</t>
  </si>
  <si>
    <t>Amortização Obrigatória 1ª Série (Amortização Ideal)</t>
  </si>
  <si>
    <t>Safra 08/2020</t>
  </si>
  <si>
    <t>DATA DO EVENTO</t>
  </si>
  <si>
    <t>SÉRIE</t>
  </si>
  <si>
    <t>% AMORTIZAÇÃO</t>
  </si>
  <si>
    <t>JUROS</t>
  </si>
  <si>
    <t>% AMORT. EXTRA.</t>
  </si>
  <si>
    <t>1ª</t>
  </si>
  <si>
    <t>INDEXADOR</t>
  </si>
  <si>
    <t>CÓDIGO CETIP</t>
  </si>
  <si>
    <t>AMORTIZAÇÃO</t>
  </si>
  <si>
    <t>RESIDUAL</t>
  </si>
  <si>
    <t>AMORT. EXTRA.</t>
  </si>
  <si>
    <t>2ª</t>
  </si>
  <si>
    <t>Cascata de Pagamentos</t>
  </si>
  <si>
    <t>Delta</t>
  </si>
  <si>
    <t>Despesas</t>
  </si>
  <si>
    <t>Amortização Obrigatória 2ª Série</t>
  </si>
  <si>
    <t>Saldo Devedor 1ª Série Pro Forma (pgtos ordinários)</t>
  </si>
  <si>
    <t>Atual</t>
  </si>
  <si>
    <t>Teto</t>
  </si>
  <si>
    <t>Safra 09/2020</t>
  </si>
  <si>
    <t>Safra 10/2020</t>
  </si>
  <si>
    <t>Saldo Devedor Debêntures (Data Base acima)</t>
  </si>
  <si>
    <t>Mês Apuração (Data Base Fim Mês- Utilizando relatório intermediário mês seguinte)</t>
  </si>
  <si>
    <t>Safra Elegível?</t>
  </si>
  <si>
    <t>Taxa Inadimplência Móvel Pós AGT de 12/04/2021</t>
  </si>
  <si>
    <t>Data Base Relatório Intermediário</t>
  </si>
  <si>
    <t>Meses na operação</t>
  </si>
  <si>
    <t>PLM (Perda Líquida Móvel Safras Elegíveis)</t>
  </si>
  <si>
    <t>SLD (Saldo Liquido Direitos Creditórios Safras Elegíveis 3º Mês Anterior)</t>
  </si>
  <si>
    <t>Mês Entrada</t>
  </si>
  <si>
    <t>Saldo de Ativos Inadimplentes - Relatório Óbito</t>
  </si>
  <si>
    <t>Safra 11/2020</t>
  </si>
  <si>
    <t>Data da Informação</t>
  </si>
  <si>
    <t>Mês Informação</t>
  </si>
  <si>
    <t>Rótulos de Linha</t>
  </si>
  <si>
    <t>102020</t>
  </si>
  <si>
    <t>112020</t>
  </si>
  <si>
    <t>12020</t>
  </si>
  <si>
    <t>22020</t>
  </si>
  <si>
    <t>32020</t>
  </si>
  <si>
    <t>42020</t>
  </si>
  <si>
    <t>52020</t>
  </si>
  <si>
    <t>62020</t>
  </si>
  <si>
    <t>72020</t>
  </si>
  <si>
    <t>82020</t>
  </si>
  <si>
    <t>92020</t>
  </si>
  <si>
    <t>Total Geral</t>
  </si>
  <si>
    <t>112019</t>
  </si>
  <si>
    <t>122019</t>
  </si>
  <si>
    <t>Soma de VPTaxaOriginacao</t>
  </si>
  <si>
    <t>(Vários itens)</t>
  </si>
  <si>
    <t>Para as Datas de Apuração anteriores à este relatório, os saldos dos Ativos Adimplentes considera inclusive os inadimplentes até 90 dias + Óbitos até 90 dias.</t>
  </si>
  <si>
    <t>Data Base Fim Mês</t>
  </si>
  <si>
    <t>-</t>
  </si>
  <si>
    <t>DI (defasagem de 2 DU)</t>
  </si>
  <si>
    <t>OK</t>
  </si>
  <si>
    <t>PMTs Ordinárias Validadas com Agente Fiduciário</t>
  </si>
  <si>
    <t>PMT's finais que serão pagas no evento do mês</t>
  </si>
  <si>
    <t>Composição Fundo de Reserva</t>
  </si>
  <si>
    <t>Fundo de Reserva (Valor Bruto 16/08/2024)</t>
  </si>
  <si>
    <t>Fundo de Litígio (Valor Bruto 16/08/2024)</t>
  </si>
  <si>
    <t>Fundo Soberano (Aplicações recebimentos até 09/08/2024) Valor Líquido 16/08/2024</t>
  </si>
  <si>
    <t>Recebíveis Conta Corrente (Créditos até 09/08/2024)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</si>
</sst>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16]mmmm\-yy;@"/>
    <numFmt numFmtId="165" formatCode="#,##0.00000000"/>
    <numFmt numFmtId="166" formatCode="0.00000%"/>
    <numFmt numFmtId="167" formatCode="0.0000%"/>
    <numFmt numFmtId="168" formatCode="_-* #,##0.00000000_-;\-* #,##0.00000000_-;_-* &quot;-&quot;????????_-;_-@_-"/>
    <numFmt numFmtId="169" formatCode="_-* #,##0.000000_-;\-* #,##0.00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5" fillId="0" borderId="0">
      <alignment vertical="center"/>
    </xf>
    <xf numFmtId="43" fontId="5" fillId="0" borderId="0" applyFont="0" applyFill="0" applyBorder="0" applyAlignment="0" applyProtection="0"/>
    <xf numFmtId="0" fontId="7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9" applyNumberFormat="0" applyAlignment="0" applyProtection="0"/>
    <xf numFmtId="0" fontId="18" fillId="9" borderId="20" applyNumberFormat="0" applyAlignment="0" applyProtection="0"/>
    <xf numFmtId="0" fontId="19" fillId="9" borderId="19" applyNumberFormat="0" applyAlignment="0" applyProtection="0"/>
    <xf numFmtId="0" fontId="20" fillId="0" borderId="21" applyNumberFormat="0" applyFill="0" applyAlignment="0" applyProtection="0"/>
    <xf numFmtId="0" fontId="6" fillId="10" borderId="22" applyNumberFormat="0" applyAlignment="0" applyProtection="0"/>
    <xf numFmtId="0" fontId="1" fillId="0" borderId="0" applyNumberFormat="0" applyFill="0" applyBorder="0" applyAlignment="0" applyProtection="0"/>
    <xf numFmtId="0" fontId="3" fillId="11" borderId="23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9" fontId="3" fillId="0" borderId="0" applyFont="0" applyFill="0" applyBorder="0" applyAlignment="0" applyProtection="0"/>
  </cellStyleXfs>
  <cellXfs count="114">
    <xf numFmtId="0" fontId="0" fillId="0" borderId="0" xfId="0"/>
    <xf numFmtId="0" fontId="0" fillId="0" borderId="0" xfId="0" applyAlignment="1">
      <alignment horizontal="center" vertical="center"/>
    </xf>
    <xf numFmtId="0" fontId="6" fillId="3" borderId="2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6" fillId="0" borderId="0" xfId="4" applyFont="1" applyFill="1" applyBorder="1" applyAlignment="1">
      <alignment horizontal="left" vertical="center"/>
    </xf>
    <xf numFmtId="4" fontId="6" fillId="3" borderId="2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" fontId="6" fillId="0" borderId="0" xfId="4" applyNumberFormat="1" applyFont="1" applyFill="1" applyBorder="1" applyAlignment="1">
      <alignment horizontal="left" vertical="center"/>
    </xf>
    <xf numFmtId="0" fontId="0" fillId="4" borderId="0" xfId="0" applyFill="1"/>
    <xf numFmtId="0" fontId="6" fillId="3" borderId="3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4" fontId="2" fillId="0" borderId="0" xfId="4" applyNumberFormat="1" applyFont="1" applyFill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4" fontId="6" fillId="3" borderId="7" xfId="0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 wrapText="1"/>
    </xf>
    <xf numFmtId="4" fontId="6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left" vertical="center"/>
    </xf>
    <xf numFmtId="4" fontId="0" fillId="0" borderId="1" xfId="0" applyNumberFormat="1" applyBorder="1" applyAlignment="1">
      <alignment horizontal="left" vertical="center"/>
    </xf>
    <xf numFmtId="164" fontId="6" fillId="3" borderId="3" xfId="4" applyNumberFormat="1" applyFont="1" applyFill="1" applyBorder="1" applyAlignment="1">
      <alignment horizontal="left" vertical="center"/>
    </xf>
    <xf numFmtId="164" fontId="6" fillId="0" borderId="0" xfId="4" applyNumberFormat="1" applyFont="1" applyFill="1" applyBorder="1" applyAlignment="1">
      <alignment horizontal="left" vertical="center"/>
    </xf>
    <xf numFmtId="4" fontId="4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left" vertical="center"/>
    </xf>
    <xf numFmtId="164" fontId="6" fillId="3" borderId="0" xfId="0" applyNumberFormat="1" applyFont="1" applyFill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4" fontId="6" fillId="3" borderId="10" xfId="4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7" fontId="0" fillId="0" borderId="0" xfId="0" applyNumberFormat="1" applyAlignment="1">
      <alignment horizontal="left"/>
    </xf>
    <xf numFmtId="0" fontId="4" fillId="0" borderId="0" xfId="0" applyFont="1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3" fontId="6" fillId="3" borderId="0" xfId="0" applyNumberFormat="1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9" fillId="0" borderId="1" xfId="0" applyNumberFormat="1" applyFont="1" applyBorder="1" applyAlignment="1">
      <alignment horizontal="center" vertical="center"/>
    </xf>
    <xf numFmtId="0" fontId="6" fillId="3" borderId="2" xfId="4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14" fontId="0" fillId="0" borderId="0" xfId="0" applyNumberFormat="1"/>
    <xf numFmtId="0" fontId="22" fillId="3" borderId="1" xfId="0" applyFont="1" applyFill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7" fontId="23" fillId="0" borderId="1" xfId="45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43" fontId="23" fillId="0" borderId="1" xfId="0" applyNumberFormat="1" applyFont="1" applyBorder="1" applyAlignment="1">
      <alignment horizontal="center" vertical="center"/>
    </xf>
    <xf numFmtId="169" fontId="23" fillId="0" borderId="1" xfId="0" applyNumberFormat="1" applyFont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168" fontId="0" fillId="0" borderId="0" xfId="0" applyNumberFormat="1"/>
    <xf numFmtId="0" fontId="6" fillId="3" borderId="0" xfId="4" applyFont="1" applyFill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43" fontId="0" fillId="0" borderId="0" xfId="1" applyFont="1" applyAlignment="1">
      <alignment horizontal="left"/>
    </xf>
    <xf numFmtId="0" fontId="6" fillId="0" borderId="0" xfId="0" applyFont="1" applyAlignment="1">
      <alignment horizontal="center" vertical="center"/>
    </xf>
    <xf numFmtId="3" fontId="6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3" fontId="0" fillId="0" borderId="0" xfId="0" applyNumberForma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 wrapText="1"/>
    </xf>
    <xf numFmtId="0" fontId="6" fillId="3" borderId="0" xfId="0" applyFont="1" applyFill="1" applyAlignment="1">
      <alignment horizontal="left"/>
    </xf>
    <xf numFmtId="14" fontId="6" fillId="3" borderId="0" xfId="0" applyNumberFormat="1" applyFont="1" applyFill="1" applyAlignment="1">
      <alignment horizontal="left"/>
    </xf>
    <xf numFmtId="4" fontId="0" fillId="0" borderId="0" xfId="1" applyNumberFormat="1" applyFont="1" applyAlignment="1">
      <alignment horizontal="left"/>
    </xf>
    <xf numFmtId="43" fontId="0" fillId="0" borderId="0" xfId="1" applyFont="1"/>
    <xf numFmtId="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 indent="1"/>
    </xf>
    <xf numFmtId="0" fontId="0" fillId="35" borderId="0" xfId="0" applyFill="1" applyAlignment="1">
      <alignment horizontal="left" indent="1"/>
    </xf>
    <xf numFmtId="4" fontId="0" fillId="35" borderId="0" xfId="0" applyNumberFormat="1" applyFill="1"/>
    <xf numFmtId="4" fontId="2" fillId="0" borderId="0" xfId="4" applyNumberFormat="1" applyFont="1" applyFill="1" applyBorder="1" applyAlignment="1">
      <alignment horizontal="center" vertical="center"/>
    </xf>
    <xf numFmtId="14" fontId="2" fillId="0" borderId="0" xfId="4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9" fontId="2" fillId="0" borderId="0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 wrapText="1"/>
    </xf>
    <xf numFmtId="4" fontId="8" fillId="0" borderId="0" xfId="4" applyNumberFormat="1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horizontal="left" vertical="center"/>
    </xf>
    <xf numFmtId="167" fontId="23" fillId="0" borderId="1" xfId="0" applyNumberFormat="1" applyFont="1" applyBorder="1" applyAlignment="1">
      <alignment horizontal="center" vertical="center"/>
    </xf>
    <xf numFmtId="4" fontId="0" fillId="4" borderId="0" xfId="0" applyNumberFormat="1" applyFill="1"/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6" fillId="3" borderId="11" xfId="4" applyFont="1" applyFill="1" applyBorder="1" applyAlignment="1">
      <alignment horizontal="center" vertical="center"/>
    </xf>
    <xf numFmtId="0" fontId="6" fillId="3" borderId="12" xfId="4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3" fontId="6" fillId="3" borderId="13" xfId="0" applyNumberFormat="1" applyFont="1" applyFill="1" applyBorder="1" applyAlignment="1">
      <alignment horizontal="center" vertical="center"/>
    </xf>
    <xf numFmtId="3" fontId="6" fillId="3" borderId="14" xfId="0" applyNumberFormat="1" applyFont="1" applyFill="1" applyBorder="1" applyAlignment="1">
      <alignment horizontal="center" vertical="center"/>
    </xf>
    <xf numFmtId="3" fontId="6" fillId="3" borderId="15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6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6" fillId="0" borderId="0" xfId="4" applyFont="1" applyFill="1" applyBorder="1" applyAlignment="1">
      <alignment horizontal="left" vertical="center" wrapText="1"/>
    </xf>
    <xf numFmtId="9" fontId="0" fillId="0" borderId="0" xfId="45" applyFont="1" applyFill="1" applyBorder="1" applyAlignment="1">
      <alignment horizontal="left" vertical="center"/>
    </xf>
    <xf numFmtId="14" fontId="0" fillId="0" borderId="0" xfId="0" applyNumberFormat="1" applyFill="1" applyBorder="1" applyAlignment="1">
      <alignment horizontal="left" vertical="center"/>
    </xf>
    <xf numFmtId="4" fontId="0" fillId="0" borderId="0" xfId="0" applyNumberFormat="1" applyFill="1" applyBorder="1" applyAlignment="1">
      <alignment horizontal="left" vertical="center"/>
    </xf>
  </cellXfs>
  <cellStyles count="46">
    <cellStyle name="20% - Ênfase1" xfId="22" builtinId="30" customBuiltin="1"/>
    <cellStyle name="20% - Ênfase2" xfId="26" builtinId="34" customBuiltin="1"/>
    <cellStyle name="20% - Ênfase3" xfId="30" builtinId="38" customBuiltin="1"/>
    <cellStyle name="20% - Ênfase4" xfId="34" builtinId="42" customBuiltin="1"/>
    <cellStyle name="20% - Ênfase5" xfId="38" builtinId="46" customBuiltin="1"/>
    <cellStyle name="20% - Ênfase6" xfId="42" builtinId="50" customBuiltin="1"/>
    <cellStyle name="40% - Ênfase1" xfId="23" builtinId="31" customBuiltin="1"/>
    <cellStyle name="40% - Ênfase2" xfId="27" builtinId="35" customBuiltin="1"/>
    <cellStyle name="40% - Ênfase3" xfId="31" builtinId="39" customBuiltin="1"/>
    <cellStyle name="40% - Ênfase4" xfId="35" builtinId="43" customBuiltin="1"/>
    <cellStyle name="40% - Ênfase5" xfId="39" builtinId="47" customBuiltin="1"/>
    <cellStyle name="40% - Ênfase6" xfId="43" builtinId="51" customBuiltin="1"/>
    <cellStyle name="60% - Ênfase1" xfId="24" builtinId="32" customBuiltin="1"/>
    <cellStyle name="60% - Ênfase2" xfId="28" builtinId="36" customBuiltin="1"/>
    <cellStyle name="60% - Ênfase3" xfId="32" builtinId="40" customBuiltin="1"/>
    <cellStyle name="60% - Ênfase4" xfId="36" builtinId="44" customBuiltin="1"/>
    <cellStyle name="60% - Ênfase5" xfId="40" builtinId="48" customBuiltin="1"/>
    <cellStyle name="60% - Ênfase6" xfId="44" builtinId="52" customBuiltin="1"/>
    <cellStyle name="Bom" xfId="10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Ênfase1" xfId="4" builtinId="29" customBuiltin="1"/>
    <cellStyle name="Ênfase2" xfId="25" builtinId="33" customBuiltin="1"/>
    <cellStyle name="Ênfase3" xfId="29" builtinId="37" customBuiltin="1"/>
    <cellStyle name="Ênfase4" xfId="33" builtinId="41" customBuiltin="1"/>
    <cellStyle name="Ênfase5" xfId="37" builtinId="45" customBuiltin="1"/>
    <cellStyle name="Ênfase6" xfId="41" builtinId="49" customBuiltin="1"/>
    <cellStyle name="Entrada" xfId="13" builtinId="20" customBuiltin="1"/>
    <cellStyle name="Neutro" xfId="12" builtinId="28" customBuiltin="1"/>
    <cellStyle name="Normal" xfId="0" builtinId="0"/>
    <cellStyle name="Normal 5" xfId="2" xr:uid="{185EC960-A7D0-4E70-8656-422472D60F4D}"/>
    <cellStyle name="Nota" xfId="19" builtinId="10" customBuiltin="1"/>
    <cellStyle name="Porcentagem" xfId="45" builtinId="5"/>
    <cellStyle name="Ruim" xfId="11" builtinId="27" customBuiltin="1"/>
    <cellStyle name="Saída" xfId="14" builtinId="21" customBuiltin="1"/>
    <cellStyle name="Texto de Aviso" xfId="18" builtinId="11" customBuiltin="1"/>
    <cellStyle name="Texto Explicativo" xfId="20" builtinId="53" customBuiltin="1"/>
    <cellStyle name="Título" xfId="5" builtinId="15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otal" xfId="21" builtinId="25" customBuiltin="1"/>
    <cellStyle name="Vírgula" xfId="1" builtinId="3"/>
    <cellStyle name="Vírgula 2" xfId="3" xr:uid="{02028DD9-1B79-4E92-A958-B240283AF6B8}"/>
  </cellStyles>
  <dxfs count="40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34637</xdr:colOff>
      <xdr:row>0</xdr:row>
      <xdr:rowOff>46182</xdr:rowOff>
    </xdr:from>
    <xdr:to>
      <xdr:col>17</xdr:col>
      <xdr:colOff>180687</xdr:colOff>
      <xdr:row>13</xdr:row>
      <xdr:rowOff>147782</xdr:rowOff>
    </xdr:to>
    <xdr:pic>
      <xdr:nvPicPr>
        <xdr:cNvPr id="2" name="Imagem 5" descr="cid:image010.png@01D5D600.A84C1480">
          <a:extLst>
            <a:ext uri="{FF2B5EF4-FFF2-40B4-BE49-F238E27FC236}">
              <a16:creationId xmlns:a16="http://schemas.microsoft.com/office/drawing/2014/main" id="{2406E328-4936-4E5A-A63F-F9089B56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182" y="46182"/>
          <a:ext cx="4429414" cy="266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399142</xdr:colOff>
      <xdr:row>13</xdr:row>
      <xdr:rowOff>166585</xdr:rowOff>
    </xdr:from>
    <xdr:to>
      <xdr:col>16</xdr:col>
      <xdr:colOff>595992</xdr:colOff>
      <xdr:row>38</xdr:row>
      <xdr:rowOff>80405</xdr:rowOff>
    </xdr:to>
    <xdr:pic>
      <xdr:nvPicPr>
        <xdr:cNvPr id="3" name="Imagem 6">
          <a:extLst>
            <a:ext uri="{FF2B5EF4-FFF2-40B4-BE49-F238E27FC236}">
              <a16:creationId xmlns:a16="http://schemas.microsoft.com/office/drawing/2014/main" id="{4A4B6BB4-0E83-449E-890F-89BBEFAF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2687" y="2729676"/>
          <a:ext cx="3868305" cy="4693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25</xdr:col>
      <xdr:colOff>393700</xdr:colOff>
      <xdr:row>25</xdr:row>
      <xdr:rowOff>25400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C91F7C-9FF7-4F5F-BB3C-D6B88CC5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0"/>
          <a:ext cx="405130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344715</xdr:colOff>
      <xdr:row>25</xdr:row>
      <xdr:rowOff>27214</xdr:rowOff>
    </xdr:from>
    <xdr:to>
      <xdr:col>25</xdr:col>
      <xdr:colOff>302079</xdr:colOff>
      <xdr:row>51</xdr:row>
      <xdr:rowOff>179614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52B35D-998F-4512-A46E-DC05A1B9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9515" y="4630964"/>
          <a:ext cx="3614964" cy="494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112</xdr:col>
      <xdr:colOff>204374</xdr:colOff>
      <xdr:row>18</xdr:row>
      <xdr:rowOff>39486</xdr:rowOff>
    </xdr:from>
    <xdr:to>
      <xdr:col>120</xdr:col>
      <xdr:colOff>358830</xdr:colOff>
      <xdr:row>22</xdr:row>
      <xdr:rowOff>78263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6560D41-46E5-49B5-8727-8CE15A3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30756" y="3468486"/>
          <a:ext cx="4808484" cy="800777"/>
        </a:xfrm>
        <a:prstGeom prst="rect">
          <a:avLst/>
        </a:prstGeom>
      </xdr:spPr>
    </xdr:pic>
    <xdr:clientData/>
  </xdr:twoCellAnchor>
  <xdr:twoCellAnchor editAs="oneCell">
    <xdr:from>
      <xdr:col>121</xdr:col>
      <xdr:colOff>0</xdr:colOff>
      <xdr:row>0</xdr:row>
      <xdr:rowOff>99785</xdr:rowOff>
    </xdr:from>
    <xdr:to>
      <xdr:col>128</xdr:col>
      <xdr:colOff>478425</xdr:colOff>
      <xdr:row>22</xdr:row>
      <xdr:rowOff>55794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374982D-8F24-4EDF-922E-0745F2E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70735" y="99785"/>
          <a:ext cx="4568797" cy="4160344"/>
        </a:xfrm>
        <a:prstGeom prst="rect">
          <a:avLst/>
        </a:prstGeom>
      </xdr:spPr>
    </xdr:pic>
    <xdr:clientData/>
  </xdr:twoCellAnchor>
  <xdr:twoCellAnchor editAs="oneCell">
    <xdr:from>
      <xdr:col>121</xdr:col>
      <xdr:colOff>54429</xdr:colOff>
      <xdr:row>24</xdr:row>
      <xdr:rowOff>9071</xdr:rowOff>
    </xdr:from>
    <xdr:to>
      <xdr:col>128</xdr:col>
      <xdr:colOff>363309</xdr:colOff>
      <xdr:row>30</xdr:row>
      <xdr:rowOff>95127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F6A0C110-AA6D-4D3C-B327-42D2C873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25164" y="4581071"/>
          <a:ext cx="4378297" cy="1232866"/>
        </a:xfrm>
        <a:prstGeom prst="rect">
          <a:avLst/>
        </a:prstGeom>
      </xdr:spPr>
    </xdr:pic>
    <xdr:clientData/>
  </xdr:twoCellAnchor>
  <xdr:twoCellAnchor editAs="oneCell">
    <xdr:from>
      <xdr:col>121</xdr:col>
      <xdr:colOff>0</xdr:colOff>
      <xdr:row>31</xdr:row>
      <xdr:rowOff>0</xdr:rowOff>
    </xdr:from>
    <xdr:to>
      <xdr:col>129</xdr:col>
      <xdr:colOff>36282</xdr:colOff>
      <xdr:row>48</xdr:row>
      <xdr:rowOff>96834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6FC91DC-0491-4650-8287-59FE7959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70735" y="5905500"/>
          <a:ext cx="4697931" cy="3321999"/>
        </a:xfrm>
        <a:prstGeom prst="rect">
          <a:avLst/>
        </a:prstGeom>
      </xdr:spPr>
    </xdr:pic>
    <xdr:clientData/>
  </xdr:twoCellAnchor>
  <xdr:twoCellAnchor editAs="oneCell">
    <xdr:from>
      <xdr:col>130</xdr:col>
      <xdr:colOff>0</xdr:colOff>
      <xdr:row>1</xdr:row>
      <xdr:rowOff>0</xdr:rowOff>
    </xdr:from>
    <xdr:to>
      <xdr:col>138</xdr:col>
      <xdr:colOff>459495</xdr:colOff>
      <xdr:row>13</xdr:row>
      <xdr:rowOff>132237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BE7A8DF7-E507-4939-9499-D58CABFE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15088" y="190500"/>
          <a:ext cx="5121139" cy="2431572"/>
        </a:xfrm>
        <a:prstGeom prst="rect">
          <a:avLst/>
        </a:prstGeom>
      </xdr:spPr>
    </xdr:pic>
    <xdr:clientData/>
  </xdr:twoCellAnchor>
  <xdr:twoCellAnchor editAs="oneCell">
    <xdr:from>
      <xdr:col>139</xdr:col>
      <xdr:colOff>136071</xdr:colOff>
      <xdr:row>1</xdr:row>
      <xdr:rowOff>81643</xdr:rowOff>
    </xdr:from>
    <xdr:to>
      <xdr:col>149</xdr:col>
      <xdr:colOff>286924</xdr:colOff>
      <xdr:row>10</xdr:row>
      <xdr:rowOff>21753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98B590A-7AC8-4DC4-87F2-3E3A3A98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95512" y="272143"/>
          <a:ext cx="5968387" cy="1658420"/>
        </a:xfrm>
        <a:prstGeom prst="rect">
          <a:avLst/>
        </a:prstGeom>
      </xdr:spPr>
    </xdr:pic>
    <xdr:clientData/>
  </xdr:twoCellAnchor>
  <xdr:twoCellAnchor editAs="oneCell">
    <xdr:from>
      <xdr:col>130</xdr:col>
      <xdr:colOff>0</xdr:colOff>
      <xdr:row>15</xdr:row>
      <xdr:rowOff>0</xdr:rowOff>
    </xdr:from>
    <xdr:to>
      <xdr:col>138</xdr:col>
      <xdr:colOff>515697</xdr:colOff>
      <xdr:row>26</xdr:row>
      <xdr:rowOff>94526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B6D6F144-5DE2-4D6D-96A7-6D51967D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15088" y="2857500"/>
          <a:ext cx="5164006" cy="2186216"/>
        </a:xfrm>
        <a:prstGeom prst="rect">
          <a:avLst/>
        </a:prstGeom>
      </xdr:spPr>
    </xdr:pic>
    <xdr:clientData/>
  </xdr:twoCellAnchor>
  <xdr:twoCellAnchor editAs="oneCell">
    <xdr:from>
      <xdr:col>112</xdr:col>
      <xdr:colOff>184300</xdr:colOff>
      <xdr:row>0</xdr:row>
      <xdr:rowOff>0</xdr:rowOff>
    </xdr:from>
    <xdr:to>
      <xdr:col>119</xdr:col>
      <xdr:colOff>207645</xdr:colOff>
      <xdr:row>16</xdr:row>
      <xdr:rowOff>174874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7D7B8D-1F99-4BBC-A02F-B6E0DA4A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790750" y="0"/>
          <a:ext cx="4166720" cy="3066664"/>
        </a:xfrm>
        <a:prstGeom prst="rect">
          <a:avLst/>
        </a:prstGeom>
      </xdr:spPr>
    </xdr:pic>
    <xdr:clientData/>
  </xdr:twoCellAnchor>
  <xdr:twoCellAnchor editAs="oneCell">
    <xdr:from>
      <xdr:col>138</xdr:col>
      <xdr:colOff>535215</xdr:colOff>
      <xdr:row>11</xdr:row>
      <xdr:rowOff>99787</xdr:rowOff>
    </xdr:from>
    <xdr:to>
      <xdr:col>151</xdr:col>
      <xdr:colOff>134951</xdr:colOff>
      <xdr:row>38</xdr:row>
      <xdr:rowOff>20264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C4F75C-42C7-4E57-9132-7345CA93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611950" y="2195287"/>
          <a:ext cx="7178725" cy="5054452"/>
        </a:xfrm>
        <a:prstGeom prst="rect">
          <a:avLst/>
        </a:prstGeom>
      </xdr:spPr>
    </xdr:pic>
    <xdr:clientData/>
  </xdr:twoCellAnchor>
  <xdr:twoCellAnchor editAs="oneCell">
    <xdr:from>
      <xdr:col>64</xdr:col>
      <xdr:colOff>153261</xdr:colOff>
      <xdr:row>12</xdr:row>
      <xdr:rowOff>9071</xdr:rowOff>
    </xdr:from>
    <xdr:to>
      <xdr:col>89</xdr:col>
      <xdr:colOff>130767</xdr:colOff>
      <xdr:row>31</xdr:row>
      <xdr:rowOff>110524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D14FB-0A65-4180-9DBD-7B2E6263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95261" y="2295071"/>
          <a:ext cx="5291220" cy="37209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/TrueSec/novaestrutura/Documentos%20Compartilhados/2.%20Securitiza&#231;&#227;o%20Financeira/1&#170;E%20-%201&#170;%20a%203&#170;S%20Consignados%20I%20&amp;%20BMG%20Ang&#225;%20&amp;%20Citibank/3.%20Opera&#231;&#245;es/2.%20Fechamentos/2.%20Fechamento/2022/2022.12/Relat&#243;rio_Intermediario%20True_F&#243;rmulas_2022.04.11.xlsx?D93DF988" TargetMode="External"/><Relationship Id="rId2" Type="http://schemas.openxmlformats.org/officeDocument/2006/relationships/externalLinkPath" Target="file:///\\D93DF988\Relat&#243;rio_Intermediario%20True_F&#243;rmulas_2022.04.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 Floriano" refreshedDate="44361.458619328703" createdVersion="7" refreshedVersion="7" minRefreshableVersion="3" recordCount="1116" xr:uid="{8FFDAC74-6B04-4435-8090-2C4FD182208C}">
  <cacheSource type="worksheet">
    <worksheetSource ref="A1:X1117" sheet="Óbitos 12.04.21" r:id="rId2"/>
  </cacheSource>
  <cacheFields count="24">
    <cacheField name="DataReferencia" numFmtId="14">
      <sharedItems containsSemiMixedTypes="0" containsNonDate="0" containsDate="1" containsString="0" minDate="2021-03-31T00:00:00" maxDate="2021-04-01T00:00:00"/>
    </cacheField>
    <cacheField name="CNPJFundo" numFmtId="0">
      <sharedItems containsSemiMixedTypes="0" containsString="0" containsNumber="1" containsInteger="1" minValue="29894663000189" maxValue="29894663000189"/>
    </cacheField>
    <cacheField name="NomeFundo" numFmtId="0">
      <sharedItems/>
    </cacheField>
    <cacheField name="DataEntrada" numFmtId="14">
      <sharedItems containsSemiMixedTypes="0" containsNonDate="0" containsDate="1" containsString="0" minDate="2019-11-22T00:00:00" maxDate="2020-11-04T00:00:00"/>
    </cacheField>
    <cacheField name="ValorFace" numFmtId="0">
      <sharedItems containsSemiMixedTypes="0" containsString="0" containsNumber="1" minValue="12.2" maxValue="1265.74"/>
    </cacheField>
    <cacheField name="DataVencimento(menor)" numFmtId="14">
      <sharedItems containsSemiMixedTypes="0" containsNonDate="0" containsDate="1" containsString="0" minDate="2019-12-07T00:00:00" maxDate="2023-04-08T00:00:00"/>
    </cacheField>
    <cacheField name="DiasVencimento(menor)" numFmtId="0">
      <sharedItems containsSemiMixedTypes="0" containsString="0" containsNumber="1" containsInteger="1" minValue="-480" maxValue="737"/>
    </cacheField>
    <cacheField name="DataVencimento(maior)" numFmtId="14">
      <sharedItems containsSemiMixedTypes="0" containsNonDate="0" containsDate="1" containsString="0" minDate="2020-12-07T00:00:00" maxDate="2027-12-08T00:00:00"/>
    </cacheField>
    <cacheField name="DiasVencimento(maior)" numFmtId="0">
      <sharedItems containsSemiMixedTypes="0" containsString="0" containsNumber="1" containsInteger="1" minValue="-144" maxValue="2412"/>
    </cacheField>
    <cacheField name="Contrato" numFmtId="0">
      <sharedItems containsSemiMixedTypes="0" containsString="0" containsNumber="1" containsInteger="1" minValue="290075187" maxValue="319501715"/>
    </cacheField>
    <cacheField name="QuantidadeParcelas" numFmtId="0">
      <sharedItems containsSemiMixedTypes="0" containsString="0" containsNumber="1" containsInteger="1" minValue="15" maxValue="84"/>
    </cacheField>
    <cacheField name="NomeCliente" numFmtId="0">
      <sharedItems containsNonDate="0" containsString="0" containsBlank="1"/>
    </cacheField>
    <cacheField name="CPFCliente" numFmtId="0">
      <sharedItems containsNonDate="0" containsString="0" containsBlank="1"/>
    </cacheField>
    <cacheField name="TaxaCessao" numFmtId="0">
      <sharedItems containsSemiMixedTypes="0" containsString="0" containsNumber="1" minValue="1.3460000000000001" maxValue="1.5210393928093946"/>
    </cacheField>
    <cacheField name="ValorPresente" numFmtId="43">
      <sharedItems containsSemiMixedTypes="0" containsString="0" containsNumber="1" minValue="36.9" maxValue="59758.85"/>
    </cacheField>
    <cacheField name="ValorAquisicao" numFmtId="0">
      <sharedItems containsSemiMixedTypes="0" containsString="0" containsNumber="1" minValue="526.55000000000018" maxValue="59863.520000000019"/>
    </cacheField>
    <cacheField name="TaxaCessaoContrato" numFmtId="0">
      <sharedItems containsSemiMixedTypes="0" containsString="0" containsNumber="1" minValue="1.2718940000000001" maxValue="2.0788890000000002"/>
    </cacheField>
    <cacheField name="VPTaxaCessao" numFmtId="0">
      <sharedItems containsSemiMixedTypes="0" containsString="0" containsNumber="1" minValue="36.9" maxValue="63908.4"/>
    </cacheField>
    <cacheField name="TaxaOriginacao" numFmtId="0">
      <sharedItems containsSemiMixedTypes="0" containsString="0" containsNumber="1" minValue="1.2718940000000001" maxValue="2.0788890000000002"/>
    </cacheField>
    <cacheField name="VPTaxaOriginacao" numFmtId="4">
      <sharedItems containsSemiMixedTypes="0" containsString="0" containsNumber="1" minValue="36.9" maxValue="59758.85" count="1112">
        <n v="7243.05"/>
        <n v="4156.6499999999996"/>
        <n v="8612.83"/>
        <n v="14001.5"/>
        <n v="3778.75"/>
        <n v="10342.200000000001"/>
        <n v="10002.94"/>
        <n v="10508.39"/>
        <n v="12755.94"/>
        <n v="13567.32"/>
        <n v="14688.71"/>
        <n v="13828.359999999999"/>
        <n v="6634.71"/>
        <n v="5280.45"/>
        <n v="6251.73"/>
        <n v="3979.9"/>
        <n v="12831.07"/>
        <n v="7821.4599999999991"/>
        <n v="2317.3399999999997"/>
        <n v="15630.11"/>
        <n v="10742.28"/>
        <n v="11342.75"/>
        <n v="5662.24"/>
        <n v="8662.82"/>
        <n v="4010.9"/>
        <n v="9956.6400000000012"/>
        <n v="9050.7999999999993"/>
        <n v="4281.3500000000004"/>
        <n v="5422.86"/>
        <n v="9463.0500000000011"/>
        <n v="3863.3399999999997"/>
        <n v="11173.29"/>
        <n v="11409.13"/>
        <n v="10586.7"/>
        <n v="16227.48"/>
        <n v="12137.72"/>
        <n v="41691.35"/>
        <n v="4675.78"/>
        <n v="7899.0499999999993"/>
        <n v="6004.83"/>
        <n v="13362.19"/>
        <n v="11304.49"/>
        <n v="14486.53"/>
        <n v="4353.25"/>
        <n v="3671.88"/>
        <n v="19962.349999999999"/>
        <n v="5073.67"/>
        <n v="5685.59"/>
        <n v="9227.4399999999987"/>
        <n v="5837.88"/>
        <n v="9922.52"/>
        <n v="5515.32"/>
        <n v="9584.14"/>
        <n v="7785.5300000000007"/>
        <n v="7091.32"/>
        <n v="16704.379999999997"/>
        <n v="8216.92"/>
        <n v="3627.26"/>
        <n v="5587.58"/>
        <n v="7851.14"/>
        <n v="7140.08"/>
        <n v="10325.4"/>
        <n v="18870.629999999997"/>
        <n v="16542.43"/>
        <n v="14560.57"/>
        <n v="18114.629999999997"/>
        <n v="18388.63"/>
        <n v="4307.47"/>
        <n v="5372.9299999999994"/>
        <n v="11016.550000000001"/>
        <n v="12417.04"/>
        <n v="6436.44"/>
        <n v="5983.2"/>
        <n v="11360.630000000001"/>
        <n v="18542.759999999998"/>
        <n v="11496.71"/>
        <n v="6671.16"/>
        <n v="8700.68"/>
        <n v="14195.970000000001"/>
        <n v="7442.61"/>
        <n v="10875.970000000001"/>
        <n v="14362.8"/>
        <n v="4022.83"/>
        <n v="14847.369999999999"/>
        <n v="5514.15"/>
        <n v="898.2"/>
        <n v="17094.78"/>
        <n v="4490.72"/>
        <n v="7998.51"/>
        <n v="7598.06"/>
        <n v="8907.99"/>
        <n v="3885.24"/>
        <n v="15115.16"/>
        <n v="23172.219999999998"/>
        <n v="12465.53"/>
        <n v="4566.12"/>
        <n v="6879.8899999999994"/>
        <n v="10836.79"/>
        <n v="2042.79"/>
        <n v="4334.75"/>
        <n v="23435.649999999998"/>
        <n v="10361.620000000001"/>
        <n v="5349.79"/>
        <n v="11753.11"/>
        <n v="9921.77"/>
        <n v="8318.57"/>
        <n v="15331.93"/>
        <n v="4844.75"/>
        <n v="2441.27"/>
        <n v="4647.87"/>
        <n v="4416.0200000000004"/>
        <n v="11526.52"/>
        <n v="11611.849999999999"/>
        <n v="10233.369999999999"/>
        <n v="4181.4699999999993"/>
        <n v="25292.09"/>
        <n v="4314.1900000000005"/>
        <n v="9829.76"/>
        <n v="10306.24"/>
        <n v="7413.6"/>
        <n v="4937.8600000000006"/>
        <n v="25078.03"/>
        <n v="11021.41"/>
        <n v="4104.4799999999996"/>
        <n v="4326.4799999999996"/>
        <n v="9639.06"/>
        <n v="7464.14"/>
        <n v="7198.48"/>
        <n v="6936.88"/>
        <n v="4920.3099999999995"/>
        <n v="10392.35"/>
        <n v="12262.46"/>
        <n v="3579.69"/>
        <n v="3570.56"/>
        <n v="4942.6000000000004"/>
        <n v="6991.8399999999992"/>
        <n v="5380.6900000000005"/>
        <n v="8677.36"/>
        <n v="13681.89"/>
        <n v="11710.61"/>
        <n v="7690.33"/>
        <n v="8359.4600000000009"/>
        <n v="7541.94"/>
        <n v="5073.9799999999996"/>
        <n v="9516.619999999999"/>
        <n v="5580.1900000000005"/>
        <n v="13956.31"/>
        <n v="5765.62"/>
        <n v="9309.81"/>
        <n v="6033.95"/>
        <n v="9837.9"/>
        <n v="12720.15"/>
        <n v="4846.83"/>
        <n v="4576.37"/>
        <n v="3946.97"/>
        <n v="4412.66"/>
        <n v="5415.34"/>
        <n v="5563.1"/>
        <n v="12192.84"/>
        <n v="3806.05"/>
        <n v="9469.08"/>
        <n v="11281.199999999999"/>
        <n v="9041.42"/>
        <n v="3284.95"/>
        <n v="11967.900000000001"/>
        <n v="3889.48"/>
        <n v="7739.25"/>
        <n v="14297.71"/>
        <n v="6479.18"/>
        <n v="20488.870000000003"/>
        <n v="6868.68"/>
        <n v="3194.86"/>
        <n v="5530.04"/>
        <n v="7851.93"/>
        <n v="11765.07"/>
        <n v="4249.3999999999996"/>
        <n v="4273.41"/>
        <n v="7064.5"/>
        <n v="5014.71"/>
        <n v="4305.2"/>
        <n v="6196.88"/>
        <n v="5323.71"/>
        <n v="5835.1200000000008"/>
        <n v="8054.46"/>
        <n v="17377.579999999998"/>
        <n v="10509.04"/>
        <n v="16247.72"/>
        <n v="6460.1100000000006"/>
        <n v="7104.25"/>
        <n v="4127.34"/>
        <n v="10788.01"/>
        <n v="5306.2"/>
        <n v="8044.81"/>
        <n v="8913.2000000000007"/>
        <n v="17851.82"/>
        <n v="3182"/>
        <n v="7994"/>
        <n v="11044.970000000001"/>
        <n v="14207.07"/>
        <n v="5741.62"/>
        <n v="4758.9799999999996"/>
        <n v="19095.47"/>
        <n v="4975.78"/>
        <n v="3937.3500000000004"/>
        <n v="9457.0399999999991"/>
        <n v="43439.14"/>
        <n v="8415.26"/>
        <n v="15499.31"/>
        <n v="7819.74"/>
        <n v="12516.85"/>
        <n v="8528.75"/>
        <n v="24967.599999999999"/>
        <n v="9787.27"/>
        <n v="13125.7"/>
        <n v="12362.029999999999"/>
        <n v="9622.06"/>
        <n v="6398.87"/>
        <n v="8384.61"/>
        <n v="3535.8199999999997"/>
        <n v="14362.86"/>
        <n v="6142.44"/>
        <n v="5994.11"/>
        <n v="20781.419999999998"/>
        <n v="8166.4500000000007"/>
        <n v="4635.8600000000006"/>
        <n v="7786.11"/>
        <n v="6876.86"/>
        <n v="13668.789999999999"/>
        <n v="8520.3700000000008"/>
        <n v="11332.49"/>
        <n v="18867.37"/>
        <n v="13429.17"/>
        <n v="4356.08"/>
        <n v="23124.71"/>
        <n v="8200.5400000000009"/>
        <n v="5459.44"/>
        <n v="12001.08"/>
        <n v="12930.76"/>
        <n v="16081.4"/>
        <n v="4083.3199999999997"/>
        <n v="4448.74"/>
        <n v="5808.43"/>
        <n v="6973.84"/>
        <n v="8321.3799999999992"/>
        <n v="7703.08"/>
        <n v="4425.95"/>
        <n v="2976.49"/>
        <n v="8127.56"/>
        <n v="5591.4400000000005"/>
        <n v="3553.26"/>
        <n v="14240.949999999999"/>
        <n v="4083.33"/>
        <n v="13224.54"/>
        <n v="3189.67"/>
        <n v="4643.49"/>
        <n v="4090.38"/>
        <n v="10530.51"/>
        <n v="7932.21"/>
        <n v="4796.8999999999996"/>
        <n v="9623.57"/>
        <n v="3930.94"/>
        <n v="6539.33"/>
        <n v="12426.43"/>
        <n v="39875.18"/>
        <n v="299.3"/>
        <n v="7361.78"/>
        <n v="12296.17"/>
        <n v="13496.03"/>
        <n v="27028.5"/>
        <n v="10554.77"/>
        <n v="3692.04"/>
        <n v="5176"/>
        <n v="3672.92"/>
        <n v="6929.51"/>
        <n v="9086.2900000000009"/>
        <n v="5045.88"/>
        <n v="12848.02"/>
        <n v="6010.38"/>
        <n v="4954.8899999999994"/>
        <n v="10136.76"/>
        <n v="16875.61"/>
        <n v="17295.29"/>
        <n v="17827.53"/>
        <n v="12710.51"/>
        <n v="5012.1000000000004"/>
        <n v="4476.3600000000006"/>
        <n v="12497.42"/>
        <n v="9576.43"/>
        <n v="12414.08"/>
        <n v="15475.970000000001"/>
        <n v="3660.21"/>
        <n v="5761.3"/>
        <n v="7952.13"/>
        <n v="6242.76"/>
        <n v="6052.52"/>
        <n v="10388.459999999999"/>
        <n v="4609.3999999999996"/>
        <n v="13758.38"/>
        <n v="16176.400000000001"/>
        <n v="5214.58"/>
        <n v="11309.05"/>
        <n v="4676.82"/>
        <n v="6141.37"/>
        <n v="29339.14"/>
        <n v="30022.14"/>
        <n v="13973.43"/>
        <n v="4385.78"/>
        <n v="22364.54"/>
        <n v="8574.5399999999991"/>
        <n v="6649.14"/>
        <n v="13280.64"/>
        <n v="3922.1400000000003"/>
        <n v="3596.68"/>
        <n v="2570.5700000000002"/>
        <n v="2253.85"/>
        <n v="23190.69"/>
        <n v="4265.9400000000005"/>
        <n v="2618.2400000000002"/>
        <n v="1265.05"/>
        <n v="20895.05"/>
        <n v="4405.2300000000005"/>
        <n v="10166.99"/>
        <n v="11382.45"/>
        <n v="3895.26"/>
        <n v="8428.7900000000009"/>
        <n v="9544.5"/>
        <n v="8652.06"/>
        <n v="9805.65"/>
        <n v="9413"/>
        <n v="5790.81"/>
        <n v="9899.36"/>
        <n v="13233.68"/>
        <n v="2509.64"/>
        <n v="4389.6399999999994"/>
        <n v="9289.32"/>
        <n v="14342.25"/>
        <n v="10216.679999999998"/>
        <n v="3994.4100000000003"/>
        <n v="9824.34"/>
        <n v="12917.64"/>
        <n v="21638.879999999997"/>
        <n v="2192.41"/>
        <n v="13789.79"/>
        <n v="4402.3899999999994"/>
        <n v="1563.41"/>
        <n v="7443.4000000000005"/>
        <n v="4993.13"/>
        <n v="12392.83"/>
        <n v="6094.46"/>
        <n v="6379.91"/>
        <n v="2255.7600000000002"/>
        <n v="2215.52"/>
        <n v="6042.43"/>
        <n v="2342.41"/>
        <n v="9611.26"/>
        <n v="21890.94"/>
        <n v="8515.0299999999988"/>
        <n v="4813.8500000000004"/>
        <n v="2969.83"/>
        <n v="8851.61"/>
        <n v="542.62"/>
        <n v="575.48"/>
        <n v="6984.47"/>
        <n v="7165.35"/>
        <n v="3556.4"/>
        <n v="16884.400000000001"/>
        <n v="4584.7800000000007"/>
        <n v="27049.78"/>
        <n v="7259.64"/>
        <n v="6445.2"/>
        <n v="7266.1900000000005"/>
        <n v="6982.21"/>
        <n v="24169.93"/>
        <n v="14448.2"/>
        <n v="6830.11"/>
        <n v="8577.18"/>
        <n v="12605.67"/>
        <n v="2760.37"/>
        <n v="2500.8200000000002"/>
        <n v="8975.4700000000012"/>
        <n v="8824.81"/>
        <n v="5195.26"/>
        <n v="1669.54"/>
        <n v="1797.81"/>
        <n v="32454.71"/>
        <n v="2186.5299999999997"/>
        <n v="7699.91"/>
        <n v="10533.76"/>
        <n v="14616.87"/>
        <n v="1824.99"/>
        <n v="6332.58"/>
        <n v="7827.74"/>
        <n v="5027.12"/>
        <n v="5911.49"/>
        <n v="4170.4799999999996"/>
        <n v="5108.72"/>
        <n v="12445.73"/>
        <n v="5745.01"/>
        <n v="8787.35"/>
        <n v="28047.51"/>
        <n v="2561.37"/>
        <n v="4405.5"/>
        <n v="16893.009999999998"/>
        <n v="467.87"/>
        <n v="661.81"/>
        <n v="9336.9700000000012"/>
        <n v="6924.81"/>
        <n v="16319.470000000001"/>
        <n v="4354.57"/>
        <n v="13894.439999999999"/>
        <n v="4938.7"/>
        <n v="2610.42"/>
        <n v="3231.67"/>
        <n v="16731.32"/>
        <n v="24995.57"/>
        <n v="5045.6099999999997"/>
        <n v="11370.4"/>
        <n v="889.21"/>
        <n v="4749.95"/>
        <n v="2157.17"/>
        <n v="4202.09"/>
        <n v="2525.0499999999997"/>
        <n v="2138.2000000000003"/>
        <n v="1500.07"/>
        <n v="10087.73"/>
        <n v="5937.47"/>
        <n v="18451.259999999998"/>
        <n v="2720.03"/>
        <n v="12126"/>
        <n v="5931.55"/>
        <n v="11842.07"/>
        <n v="13121.87"/>
        <n v="18204.120000000003"/>
        <n v="1610.56"/>
        <n v="7310.07"/>
        <n v="13907.53"/>
        <n v="5168.37"/>
        <n v="5540.14"/>
        <n v="4647.54"/>
        <n v="5176.84"/>
        <n v="9060.3700000000008"/>
        <n v="10087.41"/>
        <n v="10861.18"/>
        <n v="2952.74"/>
        <n v="11098.32"/>
        <n v="36634.33"/>
        <n v="1897.9299999999998"/>
        <n v="2855.23"/>
        <n v="4757.63"/>
        <n v="24095.22"/>
        <n v="2253.04"/>
        <n v="6918.26"/>
        <n v="5542.9500000000007"/>
        <n v="6133.19"/>
        <n v="762.31999999999994"/>
        <n v="2253.71"/>
        <n v="14129.5"/>
        <n v="5889.06"/>
        <n v="10083.69"/>
        <n v="19390.45"/>
        <n v="2315.4499999999998"/>
        <n v="5098.1099999999997"/>
        <n v="5564.74"/>
        <n v="4736.96"/>
        <n v="4167.5999999999995"/>
        <n v="9302.69"/>
        <n v="27271.32"/>
        <n v="5962.22"/>
        <n v="15796.03"/>
        <n v="14408.15"/>
        <n v="12744.94"/>
        <n v="12137.46"/>
        <n v="13180.630000000001"/>
        <n v="2516.19"/>
        <n v="14429.66"/>
        <n v="2243.1"/>
        <n v="6501.59"/>
        <n v="19083.39"/>
        <n v="13321.960000000001"/>
        <n v="2291.48"/>
        <n v="2029.83"/>
        <n v="8636.9500000000007"/>
        <n v="48571.64"/>
        <n v="15715.18"/>
        <n v="5110"/>
        <n v="4769.6099999999997"/>
        <n v="11526.09"/>
        <n v="1954.03"/>
        <n v="8890.25"/>
        <n v="23862.75"/>
        <n v="11587.79"/>
        <n v="8516.57"/>
        <n v="5722.62"/>
        <n v="2985.44"/>
        <n v="26614.23"/>
        <n v="10657.13"/>
        <n v="5221.78"/>
        <n v="16461.05"/>
        <n v="3778.13"/>
        <n v="2334.16"/>
        <n v="12090.41"/>
        <n v="7915.3899999999994"/>
        <n v="10053.82"/>
        <n v="19266.740000000002"/>
        <n v="6360.7"/>
        <n v="2300.42"/>
        <n v="10005.119999999999"/>
        <n v="6300.7400000000007"/>
        <n v="2415.65"/>
        <n v="19958.91"/>
        <n v="19009.72"/>
        <n v="3142.57"/>
        <n v="14308.11"/>
        <n v="12878.8"/>
        <n v="4564.51"/>
        <n v="9430.51"/>
        <n v="14125.16"/>
        <n v="12463.08"/>
        <n v="12710.14"/>
        <n v="13190.77"/>
        <n v="4592.62"/>
        <n v="12575.63"/>
        <n v="472.67"/>
        <n v="2857.54"/>
        <n v="1953.58"/>
        <n v="13719.91"/>
        <n v="3780.54"/>
        <n v="2507.5"/>
        <n v="6212.7"/>
        <n v="7847.25"/>
        <n v="2236"/>
        <n v="6010.42"/>
        <n v="21225.68"/>
        <n v="6016.38"/>
        <n v="2336.0899999999997"/>
        <n v="10225.929999999998"/>
        <n v="11421.04"/>
        <n v="4869.7"/>
        <n v="2351.84"/>
        <n v="3727.66"/>
        <n v="5974.61"/>
        <n v="6733.33"/>
        <n v="7007.44"/>
        <n v="2065.02"/>
        <n v="2095.2199999999998"/>
        <n v="14772.37"/>
        <n v="16695.95"/>
        <n v="1772.48"/>
        <n v="956.91"/>
        <n v="13362.07"/>
        <n v="6147.06"/>
        <n v="9942.6299999999992"/>
        <n v="2073.71"/>
        <n v="3243.1299999999997"/>
        <n v="3562.3199999999997"/>
        <n v="4631.96"/>
        <n v="13491.52"/>
        <n v="3052.74"/>
        <n v="15412.11"/>
        <n v="11906.130000000001"/>
        <n v="2279.87"/>
        <n v="3286.93"/>
        <n v="1577.48"/>
        <n v="12136.2"/>
        <n v="34940.770000000004"/>
        <n v="36.9"/>
        <n v="2406.8000000000002"/>
        <n v="12647.48"/>
        <n v="17836.98"/>
        <n v="2219.67"/>
        <n v="3494.93"/>
        <n v="12591.34"/>
        <n v="13993.24"/>
        <n v="2289.88"/>
        <n v="5621.0599999999995"/>
        <n v="2016.04"/>
        <n v="1965.98"/>
        <n v="11367.49"/>
        <n v="2774.6"/>
        <n v="13574.79"/>
        <n v="500.58000000000004"/>
        <n v="909.54"/>
        <n v="4096.79"/>
        <n v="15482.63"/>
        <n v="10334.14"/>
        <n v="5201.84"/>
        <n v="9812.82"/>
        <n v="20840.349999999999"/>
        <n v="3121.05"/>
        <n v="1157.98"/>
        <n v="2694.19"/>
        <n v="3978.2"/>
        <n v="5550.41"/>
        <n v="22345.919999999998"/>
        <n v="3089.38"/>
        <n v="9402.24"/>
        <n v="4160"/>
        <n v="8778.9599999999991"/>
        <n v="6841.65"/>
        <n v="18076.36"/>
        <n v="11008.09"/>
        <n v="2458.2600000000002"/>
        <n v="10763.82"/>
        <n v="2236.92"/>
        <n v="2176.5"/>
        <n v="9545.5399999999991"/>
        <n v="7923.67"/>
        <n v="4608.46"/>
        <n v="18168.23"/>
        <n v="4579.66"/>
        <n v="3696.97"/>
        <n v="5505.76"/>
        <n v="6916.8"/>
        <n v="7146.5999999999995"/>
        <n v="6553.03"/>
        <n v="2024.71"/>
        <n v="7528.18"/>
        <n v="15034.34"/>
        <n v="2850.7"/>
        <n v="2352.1099999999997"/>
        <n v="13145.72"/>
        <n v="5792.14"/>
        <n v="5680.04"/>
        <n v="10330.150000000001"/>
        <n v="13719.19"/>
        <n v="10340.24"/>
        <n v="1095.93"/>
        <n v="22837.53"/>
        <n v="719.23"/>
        <n v="4404.8100000000004"/>
        <n v="2880.53"/>
        <n v="5001.1099999999997"/>
        <n v="11118.59"/>
        <n v="3708.18"/>
        <n v="13380.85"/>
        <n v="2977.69"/>
        <n v="3694.41"/>
        <n v="2036.1"/>
        <n v="15823.73"/>
        <n v="35804.54"/>
        <n v="13002.69"/>
        <n v="3721.52"/>
        <n v="8933.07"/>
        <n v="6478.1100000000006"/>
        <n v="11620.779999999999"/>
        <n v="12022.44"/>
        <n v="13676.52"/>
        <n v="18802.29"/>
        <n v="1970.45"/>
        <n v="2638.62"/>
        <n v="3346.46"/>
        <n v="2561.1999999999998"/>
        <n v="13333.7"/>
        <n v="7701.6"/>
        <n v="44578.58"/>
        <n v="12305.81"/>
        <n v="27387.17"/>
        <n v="2300.2800000000002"/>
        <n v="43179.74"/>
        <n v="12032.18"/>
        <n v="9236.77"/>
        <n v="8857.58"/>
        <n v="6506.87"/>
        <n v="4293.47"/>
        <n v="40446.26"/>
        <n v="1985.12"/>
        <n v="4626.8600000000006"/>
        <n v="5446.36"/>
        <n v="6483.85"/>
        <n v="16460.850000000002"/>
        <n v="2884.94"/>
        <n v="3485.36"/>
        <n v="11622.05"/>
        <n v="6594.03"/>
        <n v="6452.0599999999995"/>
        <n v="11273.93"/>
        <n v="9886.3100000000013"/>
        <n v="17690.690000000002"/>
        <n v="11594.79"/>
        <n v="454.83"/>
        <n v="13898.259999999998"/>
        <n v="4627.21"/>
        <n v="7547.16"/>
        <n v="2200.21"/>
        <n v="13044.19"/>
        <n v="6305.07"/>
        <n v="9059.18"/>
        <n v="1615.3"/>
        <n v="1777.78"/>
        <n v="1122.93"/>
        <n v="22312.12"/>
        <n v="7964.83"/>
        <n v="8259.91"/>
        <n v="6251.75"/>
        <n v="14553.16"/>
        <n v="2352.0299999999997"/>
        <n v="12140.099999999999"/>
        <n v="1741.44"/>
        <n v="5104.4799999999996"/>
        <n v="40593.199999999997"/>
        <n v="11120.33"/>
        <n v="13436.12"/>
        <n v="13499.47"/>
        <n v="8824.67"/>
        <n v="7745.69"/>
        <n v="2126.85"/>
        <n v="2873.28"/>
        <n v="45436.45"/>
        <n v="10902.67"/>
        <n v="7062.09"/>
        <n v="6511.9800000000005"/>
        <n v="2113.96"/>
        <n v="19733.79"/>
        <n v="2154.31"/>
        <n v="657.8"/>
        <n v="5760.18"/>
        <n v="3303.87"/>
        <n v="4721"/>
        <n v="7668.56"/>
        <n v="8850.33"/>
        <n v="7076.3"/>
        <n v="9413.1200000000008"/>
        <n v="6265.79"/>
        <n v="13197.01"/>
        <n v="15594.830000000002"/>
        <n v="6990.39"/>
        <n v="3473.91"/>
        <n v="8389.25"/>
        <n v="1400.01"/>
        <n v="21902.880000000001"/>
        <n v="2648.37"/>
        <n v="8179.06"/>
        <n v="241.36"/>
        <n v="5703.3700000000008"/>
        <n v="5450.46"/>
        <n v="2326.66"/>
        <n v="13660.03"/>
        <n v="7170.62"/>
        <n v="11288.9"/>
        <n v="4031.2000000000003"/>
        <n v="5590.5700000000006"/>
        <n v="9779.49"/>
        <n v="1872.79"/>
        <n v="5235.25"/>
        <n v="15700.17"/>
        <n v="4650.8099999999995"/>
        <n v="2671.99"/>
        <n v="11145.55"/>
        <n v="10988.92"/>
        <n v="25091.480000000003"/>
        <n v="15721.07"/>
        <n v="15492.94"/>
        <n v="9725.27"/>
        <n v="4070.66"/>
        <n v="14003.52"/>
        <n v="10700.9"/>
        <n v="1590.4299999999998"/>
        <n v="42413.38"/>
        <n v="7620.95"/>
        <n v="4214.28"/>
        <n v="4863.9399999999996"/>
        <n v="10765.02"/>
        <n v="22439.360000000001"/>
        <n v="7209.89"/>
        <n v="7980.5199999999995"/>
        <n v="2765.11"/>
        <n v="4136.04"/>
        <n v="15764.71"/>
        <n v="26789.66"/>
        <n v="8218.83"/>
        <n v="20206.400000000001"/>
        <n v="15451.61"/>
        <n v="1383.32"/>
        <n v="2348.9899999999998"/>
        <n v="21540.43"/>
        <n v="19793.45"/>
        <n v="5321.64"/>
        <n v="9975.92"/>
        <n v="7316.37"/>
        <n v="2148.12"/>
        <n v="2927.71"/>
        <n v="2403.5300000000002"/>
        <n v="11628.15"/>
        <n v="3171.94"/>
        <n v="6044.3499999999995"/>
        <n v="8127.99"/>
        <n v="33628.32"/>
        <n v="17690.36"/>
        <n v="24394.22"/>
        <n v="11891.06"/>
        <n v="35431.119999999995"/>
        <n v="12737.81"/>
        <n v="10053.130000000001"/>
        <n v="3838.55"/>
        <n v="4603.6400000000003"/>
        <n v="15040.11"/>
        <n v="11795.29"/>
        <n v="9862.7799999999988"/>
        <n v="14947.390000000001"/>
        <n v="5395.54"/>
        <n v="3790.87"/>
        <n v="12396.04"/>
        <n v="10131.6"/>
        <n v="12105.4"/>
        <n v="10508.73"/>
        <n v="26129.84"/>
        <n v="210"/>
        <n v="63.58"/>
        <n v="10936.7"/>
        <n v="2853.4100000000003"/>
        <n v="2513.5299999999997"/>
        <n v="2241.83"/>
        <n v="2954.34"/>
        <n v="3593.73"/>
        <n v="4062.42"/>
        <n v="5876.2800000000007"/>
        <n v="10917.63"/>
        <n v="13003.33"/>
        <n v="1496.82"/>
        <n v="3744.94"/>
        <n v="5538.0499999999993"/>
        <n v="18428.66"/>
        <n v="2351.0499999999997"/>
        <n v="17430.03"/>
        <n v="2522.83"/>
        <n v="26701.530000000002"/>
        <n v="1505.5"/>
        <n v="2153.23"/>
        <n v="5101.7199999999993"/>
        <n v="13525.81"/>
        <n v="29613.86"/>
        <n v="5161.1899999999996"/>
        <n v="7699.29"/>
        <n v="14737.640000000001"/>
        <n v="5635.94"/>
        <n v="620.37"/>
        <n v="4335.83"/>
        <n v="5125.41"/>
        <n v="10687.96"/>
        <n v="2464.56"/>
        <n v="6841.14"/>
        <n v="2131.14"/>
        <n v="3492.6600000000003"/>
        <n v="3542.34"/>
        <n v="15451.47"/>
        <n v="8944.31"/>
        <n v="9303.2899999999991"/>
        <n v="3049.56"/>
        <n v="9252"/>
        <n v="15326.41"/>
        <n v="12936.460000000001"/>
        <n v="6367.76"/>
        <n v="5185.29"/>
        <n v="29332.720000000001"/>
        <n v="12724.06"/>
        <n v="26481.360000000001"/>
        <n v="430.28"/>
        <n v="11470.67"/>
        <n v="7146.9599999999991"/>
        <n v="10220.89"/>
        <n v="2283.4499999999998"/>
        <n v="10816.19"/>
        <n v="6722.58"/>
        <n v="13424.199999999999"/>
        <n v="7726.34"/>
        <n v="6920.09"/>
        <n v="6415.3"/>
        <n v="4290.4399999999996"/>
        <n v="10883"/>
        <n v="13785.86"/>
        <n v="6706.09"/>
        <n v="4700.7300000000005"/>
        <n v="11985.75"/>
        <n v="2362.7399999999998"/>
        <n v="12563.25"/>
        <n v="14663.519999999999"/>
        <n v="564.64"/>
        <n v="6224.7699999999995"/>
        <n v="7521.4000000000005"/>
        <n v="12386.1"/>
        <n v="6620.16"/>
        <n v="6578.75"/>
        <n v="4485.5499999999993"/>
        <n v="8833.33"/>
        <n v="34243.050000000003"/>
        <n v="11186.16"/>
        <n v="7025.37"/>
        <n v="5581.6900000000005"/>
        <n v="2715.75"/>
        <n v="15065.66"/>
        <n v="12822.130000000001"/>
        <n v="13292"/>
        <n v="4626.07"/>
        <n v="19786.169999999998"/>
        <n v="2832.09"/>
        <n v="4146.8599999999997"/>
        <n v="29176.93"/>
        <n v="2714.02"/>
        <n v="2041.26"/>
        <n v="2405.0100000000002"/>
        <n v="17635.48"/>
        <n v="4186.63"/>
        <n v="4313.7"/>
        <n v="14610.09"/>
        <n v="5405.65"/>
        <n v="3826.31"/>
        <n v="16357.38"/>
        <n v="14860.32"/>
        <n v="5484.21"/>
        <n v="9415.4700000000012"/>
        <n v="1962.61"/>
        <n v="12197.83"/>
        <n v="3019.67"/>
        <n v="5278.93"/>
        <n v="57837.38"/>
        <n v="7228.87"/>
        <n v="8251.01"/>
        <n v="1605.8999999999999"/>
        <n v="13915.79"/>
        <n v="6883.61"/>
        <n v="11150.1"/>
        <n v="19838.32"/>
        <n v="8456.68"/>
        <n v="3199.39"/>
        <n v="10981.51"/>
        <n v="5277.31"/>
        <n v="20707.78"/>
        <n v="8224.9"/>
        <n v="6587.1900000000005"/>
        <n v="8129.87"/>
        <n v="3802.3199999999997"/>
        <n v="2399.1"/>
        <n v="2424.5500000000002"/>
        <n v="2857.31"/>
        <n v="13198.609999999999"/>
        <n v="11502.66"/>
        <n v="7276.21"/>
        <n v="13912.27"/>
        <n v="5299.08"/>
        <n v="2049.63"/>
        <n v="14458.220000000001"/>
        <n v="31007.040000000001"/>
        <n v="21831.08"/>
        <n v="4107.95"/>
        <n v="9017.52"/>
        <n v="2095.8000000000002"/>
        <n v="13796.9"/>
        <n v="8484.68"/>
        <n v="3427.08"/>
        <n v="59758.85"/>
        <n v="55048.87"/>
        <n v="1607.41"/>
        <n v="43417.64"/>
        <n v="7209.39"/>
        <n v="15969.32"/>
        <n v="2628.96"/>
        <n v="12592.34"/>
        <n v="8447.43"/>
        <n v="11929.96"/>
        <n v="12097.41"/>
        <n v="5731.13"/>
        <n v="3851.9700000000003"/>
        <n v="2314.6999999999998"/>
        <n v="2364.69"/>
        <n v="2762.9700000000003"/>
        <n v="2403.06"/>
        <n v="2337.8200000000002"/>
        <n v="15253.869999999999"/>
        <n v="13311.56"/>
        <n v="10428.89"/>
        <n v="2499.4"/>
        <n v="2111.4699999999998"/>
        <n v="10649.630000000001"/>
        <n v="5727.13"/>
        <n v="5707.14"/>
        <n v="2351.08"/>
        <n v="12351.320000000002"/>
        <n v="22589.57"/>
        <n v="9008.3200000000015"/>
        <n v="6479.2"/>
        <n v="10955.53"/>
        <n v="1896.52"/>
        <n v="3571.61"/>
        <n v="2366.92"/>
        <n v="2617.7399999999998"/>
        <n v="7130.21"/>
        <n v="14648.52"/>
        <n v="2016.98"/>
        <n v="9933.2199999999993"/>
        <n v="2359.31"/>
        <n v="14894.810000000001"/>
        <n v="17011.37"/>
        <n v="3210.11"/>
        <n v="7125.0700000000006"/>
        <n v="14268.830000000002"/>
        <n v="20099.98"/>
        <n v="3962.1400000000003"/>
        <n v="5462.45"/>
        <n v="8524.82"/>
        <n v="3147.95"/>
        <n v="2276.8000000000002"/>
        <n v="9285.44"/>
        <n v="9574.31"/>
        <n v="5384.52"/>
        <n v="3254.75"/>
        <n v="8983.24"/>
        <n v="6470.55"/>
        <n v="1711.5300000000002"/>
        <n v="9003.94"/>
        <n v="21184.07"/>
        <n v="22235.24"/>
        <n v="8215.380000000001"/>
        <n v="2245.9"/>
        <n v="6843"/>
        <n v="8134.01"/>
        <n v="8612.66"/>
        <n v="3129.0699999999997"/>
        <n v="11593.44"/>
        <n v="4667.9800000000005"/>
        <n v="7102.65"/>
        <n v="33882.519999999997"/>
        <n v="4666.8999999999996"/>
        <n v="11510.25"/>
        <n v="6745.99"/>
        <n v="8739.2999999999993"/>
        <n v="3610.34"/>
        <n v="8871.8000000000011"/>
        <n v="12445.75"/>
        <n v="10768.77"/>
        <n v="18962.599999999999"/>
        <n v="1667.89"/>
        <n v="1318.6299999999999"/>
        <n v="12598.390000000001"/>
        <n v="13162.710000000001"/>
        <n v="9173.98"/>
        <n v="6595.61"/>
        <n v="21462.3"/>
        <n v="1666.26"/>
        <n v="8653.89"/>
        <n v="9382.86"/>
        <n v="4811.5599999999995"/>
        <n v="3739.92"/>
        <n v="4776.32"/>
        <n v="3980.87"/>
        <n v="2251.71"/>
        <n v="9458.31"/>
        <n v="5531.49"/>
        <n v="3431.71"/>
        <n v="9754.67"/>
        <n v="4778.62"/>
        <n v="3113.58"/>
        <n v="12321.18"/>
        <n v="7287.3"/>
        <n v="22004.940000000002"/>
        <n v="6018.16"/>
        <n v="3345.1800000000003"/>
        <n v="6732.88"/>
        <n v="1947.6"/>
        <n v="33277.17"/>
        <n v="4283.09"/>
        <n v="26464.53"/>
        <n v="9671.56"/>
        <n v="3277.75"/>
        <n v="4550.63"/>
        <n v="21990.54"/>
        <n v="5280.18"/>
        <n v="4730.3999999999996"/>
        <n v="8500.33"/>
        <n v="9155.2900000000009"/>
        <n v="1418.63"/>
        <n v="10801.2"/>
        <n v="39962.420000000006"/>
        <n v="3366.44"/>
        <n v="7584.49"/>
        <n v="4477.82"/>
        <n v="3059.95"/>
        <n v="16450.97"/>
        <n v="14420.17"/>
        <n v="14350.009999999998"/>
        <n v="4138.8999999999996"/>
        <n v="13432.21"/>
        <n v="3932.58"/>
        <n v="2316.67"/>
        <n v="35212.839999999997"/>
        <n v="2607.92"/>
        <n v="6743.21"/>
        <n v="2362.4900000000002"/>
        <n v="2356.41"/>
        <n v="1895.9599999999998"/>
        <n v="2469.6"/>
        <n v="2917.74"/>
        <n v="1413.99"/>
        <n v="4186.41"/>
        <n v="2407.2599999999998"/>
        <n v="11840.53"/>
        <n v="4484.75"/>
        <n v="5158.33"/>
        <n v="4038.29"/>
        <n v="2348.37"/>
        <n v="8925.65"/>
        <n v="450"/>
        <n v="10572.79"/>
        <n v="15072.470000000001"/>
        <n v="12280.08"/>
        <n v="8342.369999999999"/>
        <n v="2362.27"/>
        <n v="29487.21"/>
        <n v="23176.66"/>
        <n v="7267.88"/>
        <n v="14190.56"/>
        <n v="14689.46"/>
        <n v="10607.34"/>
      </sharedItems>
    </cacheField>
    <cacheField name="Data da Informação" numFmtId="14">
      <sharedItems containsSemiMixedTypes="0" containsNonDate="0" containsDate="1" containsString="0" minDate="2020-01-01T00:00:00" maxDate="2021-06-02T00:00:00"/>
    </cacheField>
    <cacheField name="Mês Entrada" numFmtId="14">
      <sharedItems count="13">
        <s v="22020"/>
        <s v="12020"/>
        <s v="32020"/>
        <s v="112019"/>
        <s v="122019"/>
        <s v="42020"/>
        <s v="52020"/>
        <s v="72020"/>
        <s v="62020"/>
        <s v="102020"/>
        <s v="82020"/>
        <s v="92020"/>
        <s v="112020"/>
      </sharedItems>
    </cacheField>
    <cacheField name="Aging de Inadimplencia" numFmtId="0">
      <sharedItems count="5">
        <s v="Acima de 120 dias"/>
        <s v="61 a 90 dias"/>
        <s v="1 a 30 dias"/>
        <s v="91 a 120 dias"/>
        <s v="31 a 60 dias"/>
      </sharedItems>
    </cacheField>
    <cacheField name="Mês Informação" numFmtId="14">
      <sharedItems count="18">
        <s v="102020"/>
        <s v="52020"/>
        <s v="112020"/>
        <s v="82020"/>
        <s v="92020"/>
        <s v="42020"/>
        <s v="32020"/>
        <s v="62020"/>
        <s v="12021"/>
        <s v="52021"/>
        <s v="72020"/>
        <s v="122020"/>
        <s v="22021"/>
        <s v="22020"/>
        <s v="42021"/>
        <s v="12020"/>
        <s v="32021"/>
        <s v="6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d v="2021-03-31T00:00:00"/>
    <n v="29894663000189"/>
    <s v="TRUE SECURITIZADORA"/>
    <d v="2020-02-12T00:00:00"/>
    <n v="163.37"/>
    <d v="2020-10-07T00:00:00"/>
    <n v="-175"/>
    <d v="2026-01-07T00:00:00"/>
    <n v="1713"/>
    <n v="290075187"/>
    <n v="72"/>
    <m/>
    <m/>
    <n v="1.36"/>
    <n v="7243.05"/>
    <n v="7382.2700000000013"/>
    <n v="1.636026"/>
    <n v="7659.94"/>
    <n v="1.636026"/>
    <x v="0"/>
    <d v="2020-10-01T00:00:00"/>
    <x v="0"/>
    <x v="0"/>
    <x v="0"/>
  </r>
  <r>
    <d v="2021-03-31T00:00:00"/>
    <n v="29894663000189"/>
    <s v="TRUE SECURITIZADORA"/>
    <d v="2020-01-13T00:00:00"/>
    <n v="89.12"/>
    <d v="2020-04-07T00:00:00"/>
    <n v="-358"/>
    <d v="2025-12-08T00:00:00"/>
    <n v="1683"/>
    <n v="290078965"/>
    <n v="72"/>
    <m/>
    <m/>
    <n v="1.503034"/>
    <n v="4156.6499999999996"/>
    <n v="3859.4399999999978"/>
    <n v="2.050192"/>
    <n v="4554.8999999999996"/>
    <n v="2.050192"/>
    <x v="1"/>
    <d v="2020-05-01T00:00:00"/>
    <x v="1"/>
    <x v="0"/>
    <x v="1"/>
  </r>
  <r>
    <d v="2021-03-31T00:00:00"/>
    <n v="29894663000189"/>
    <s v="TRUE SECURITIZADORA"/>
    <d v="2020-03-13T00:00:00"/>
    <n v="198.42"/>
    <d v="2020-11-07T00:00:00"/>
    <n v="-144"/>
    <d v="2026-02-09T00:00:00"/>
    <n v="1746"/>
    <n v="290080619"/>
    <n v="72"/>
    <m/>
    <m/>
    <n v="1.36"/>
    <n v="8612.83"/>
    <n v="8964.260000000002"/>
    <n v="1.671853"/>
    <n v="9195.7900000000009"/>
    <n v="1.671853"/>
    <x v="2"/>
    <d v="2020-11-01T00:00:00"/>
    <x v="2"/>
    <x v="0"/>
    <x v="2"/>
  </r>
  <r>
    <d v="2021-03-31T00:00:00"/>
    <n v="29894663000189"/>
    <s v="TRUE SECURITIZADORA"/>
    <d v="2020-02-12T00:00:00"/>
    <n v="299.3"/>
    <d v="2020-07-07T00:00:00"/>
    <n v="-267"/>
    <d v="2026-01-07T00:00:00"/>
    <n v="1713"/>
    <n v="290081730"/>
    <n v="72"/>
    <m/>
    <m/>
    <n v="1.3623771553621595"/>
    <n v="14001.5"/>
    <n v="13514.770000000002"/>
    <n v="1.7000310000000001"/>
    <n v="14924.259999999998"/>
    <n v="1.7000310000000001"/>
    <x v="3"/>
    <d v="2020-08-01T00:00:00"/>
    <x v="0"/>
    <x v="0"/>
    <x v="3"/>
  </r>
  <r>
    <d v="2021-03-31T00:00:00"/>
    <n v="29894663000189"/>
    <s v="TRUE SECURITIZADORA"/>
    <d v="2019-11-22T00:00:00"/>
    <n v="83"/>
    <d v="2020-07-07T00:00:00"/>
    <n v="-267"/>
    <d v="2025-10-07T00:00:00"/>
    <n v="1621"/>
    <n v="290153637"/>
    <n v="72"/>
    <m/>
    <m/>
    <n v="1.3460000000000001"/>
    <n v="3778.75"/>
    <n v="3782.08"/>
    <n v="1.7102029999999999"/>
    <n v="4033.68"/>
    <n v="1.7102029999999999"/>
    <x v="4"/>
    <d v="2020-09-01T00:00:00"/>
    <x v="3"/>
    <x v="0"/>
    <x v="4"/>
  </r>
  <r>
    <d v="2021-03-31T00:00:00"/>
    <n v="29894663000189"/>
    <s v="TRUE SECURITIZADORA"/>
    <d v="2019-11-22T00:00:00"/>
    <n v="212.65"/>
    <d v="2020-04-07T00:00:00"/>
    <n v="-358"/>
    <d v="2025-10-07T00:00:00"/>
    <n v="1621"/>
    <n v="290154868"/>
    <n v="72"/>
    <m/>
    <m/>
    <n v="1.3460000000000001"/>
    <n v="10342.200000000001"/>
    <n v="9689.8499999999985"/>
    <n v="1.6966669999999999"/>
    <n v="10972.36"/>
    <n v="1.6966669999999999"/>
    <x v="5"/>
    <d v="2020-04-01T00:00:00"/>
    <x v="3"/>
    <x v="0"/>
    <x v="5"/>
  </r>
  <r>
    <d v="2021-03-31T00:00:00"/>
    <n v="29894663000189"/>
    <s v="TRUE SECURITIZADORA"/>
    <d v="2019-12-16T00:00:00"/>
    <n v="194.33"/>
    <d v="2020-02-07T00:00:00"/>
    <n v="-418"/>
    <d v="2025-11-07T00:00:00"/>
    <n v="1652"/>
    <n v="290157712"/>
    <n v="72"/>
    <m/>
    <m/>
    <n v="1.3599999999999999"/>
    <n v="10002.94"/>
    <n v="8792.6299999999974"/>
    <n v="1.643081"/>
    <n v="10484.31"/>
    <n v="1.643081"/>
    <x v="6"/>
    <d v="2020-03-01T00:00:00"/>
    <x v="4"/>
    <x v="0"/>
    <x v="6"/>
  </r>
  <r>
    <d v="2021-03-31T00:00:00"/>
    <n v="29894663000189"/>
    <s v="TRUE SECURITIZADORA"/>
    <d v="2019-12-16T00:00:00"/>
    <n v="203.4"/>
    <d v="2020-01-07T00:00:00"/>
    <n v="-449"/>
    <d v="2025-10-07T00:00:00"/>
    <n v="1621"/>
    <n v="290255439"/>
    <n v="72"/>
    <m/>
    <m/>
    <n v="1.3599999999999999"/>
    <n v="10508.39"/>
    <n v="9125.909999999998"/>
    <n v="1.693082"/>
    <n v="11079.89"/>
    <n v="1.693082"/>
    <x v="7"/>
    <d v="2020-04-01T00:00:00"/>
    <x v="4"/>
    <x v="0"/>
    <x v="5"/>
  </r>
  <r>
    <d v="2021-03-31T00:00:00"/>
    <n v="29894663000189"/>
    <s v="TRUE SECURITIZADORA"/>
    <d v="2019-12-16T00:00:00"/>
    <n v="281"/>
    <d v="2020-08-07T00:00:00"/>
    <n v="-236"/>
    <d v="2025-11-07T00:00:00"/>
    <n v="1652"/>
    <n v="290257243"/>
    <n v="72"/>
    <m/>
    <m/>
    <n v="1.3599999999999999"/>
    <n v="12755.94"/>
    <n v="12714.139999999996"/>
    <n v="1.6526270000000001"/>
    <n v="13474.18"/>
    <n v="1.6526270000000001"/>
    <x v="8"/>
    <d v="2020-09-01T00:00:00"/>
    <x v="4"/>
    <x v="0"/>
    <x v="4"/>
  </r>
  <r>
    <d v="2021-03-31T00:00:00"/>
    <n v="29894663000189"/>
    <s v="TRUE SECURITIZADORA"/>
    <d v="2019-12-16T00:00:00"/>
    <n v="299.3"/>
    <d v="2020-05-07T00:00:00"/>
    <n v="-328"/>
    <d v="2025-11-07T00:00:00"/>
    <n v="1652"/>
    <n v="290263144"/>
    <n v="72"/>
    <m/>
    <m/>
    <n v="1.4949999999999999"/>
    <n v="13567.32"/>
    <n v="13008.080000000005"/>
    <n v="2.0485530000000001"/>
    <n v="14888.42"/>
    <n v="2.0485530000000001"/>
    <x v="9"/>
    <d v="2020-05-01T00:00:00"/>
    <x v="4"/>
    <x v="0"/>
    <x v="1"/>
  </r>
  <r>
    <d v="2021-03-31T00:00:00"/>
    <n v="29894663000189"/>
    <s v="TRUE SECURITIZADORA"/>
    <d v="2019-12-16T00:00:00"/>
    <n v="281.5"/>
    <d v="2020-01-07T00:00:00"/>
    <n v="-449"/>
    <d v="2025-11-07T00:00:00"/>
    <n v="1652"/>
    <n v="290363565"/>
    <n v="72"/>
    <m/>
    <m/>
    <n v="1.3599999999999999"/>
    <n v="14688.71"/>
    <n v="12736.710000000003"/>
    <n v="1.6786890000000001"/>
    <n v="15468.69"/>
    <n v="1.6786890000000001"/>
    <x v="10"/>
    <d v="2020-03-01T00:00:00"/>
    <x v="4"/>
    <x v="0"/>
    <x v="6"/>
  </r>
  <r>
    <d v="2021-03-31T00:00:00"/>
    <n v="29894663000189"/>
    <s v="TRUE SECURITIZADORA"/>
    <d v="2020-01-13T00:00:00"/>
    <n v="286.94"/>
    <d v="2020-05-07T00:00:00"/>
    <n v="-328"/>
    <d v="2025-11-07T00:00:00"/>
    <n v="1652"/>
    <n v="290364102"/>
    <n v="72"/>
    <m/>
    <m/>
    <n v="1.36"/>
    <n v="13828.359999999999"/>
    <n v="12859.859999999993"/>
    <n v="1.6771430000000001"/>
    <n v="14619.849999999999"/>
    <n v="1.6771430000000001"/>
    <x v="11"/>
    <d v="2020-06-01T00:00:00"/>
    <x v="1"/>
    <x v="0"/>
    <x v="7"/>
  </r>
  <r>
    <d v="2021-03-31T00:00:00"/>
    <n v="29894663000189"/>
    <s v="TRUE SECURITIZADORA"/>
    <d v="2019-11-22T00:00:00"/>
    <n v="155.12"/>
    <d v="2020-10-07T00:00:00"/>
    <n v="-175"/>
    <d v="2025-10-07T00:00:00"/>
    <n v="1621"/>
    <n v="290453854"/>
    <n v="72"/>
    <m/>
    <m/>
    <n v="1.3460000000000001"/>
    <n v="6634.71"/>
    <n v="7068.3800000000019"/>
    <n v="1.6794750000000001"/>
    <n v="7073.15"/>
    <n v="1.6794750000000001"/>
    <x v="12"/>
    <d v="2020-10-01T00:00:00"/>
    <x v="3"/>
    <x v="0"/>
    <x v="0"/>
  </r>
  <r>
    <d v="2021-03-31T00:00:00"/>
    <n v="29894663000189"/>
    <s v="TRUE SECURITIZADORA"/>
    <d v="2020-01-13T00:00:00"/>
    <n v="130"/>
    <d v="2021-01-07T00:00:00"/>
    <n v="-83"/>
    <d v="2025-11-07T00:00:00"/>
    <n v="1652"/>
    <n v="290457748"/>
    <n v="72"/>
    <m/>
    <m/>
    <n v="1.36"/>
    <n v="5280.45"/>
    <n v="5826.2500000000018"/>
    <n v="1.6256729999999999"/>
    <n v="5583.61"/>
    <n v="1.6256729999999999"/>
    <x v="13"/>
    <d v="2021-01-01T00:00:00"/>
    <x v="1"/>
    <x v="1"/>
    <x v="8"/>
  </r>
  <r>
    <d v="2021-03-31T00:00:00"/>
    <n v="29894663000189"/>
    <s v="TRUE SECURITIZADORA"/>
    <d v="2020-01-13T00:00:00"/>
    <n v="124"/>
    <d v="2020-03-07T00:00:00"/>
    <n v="-389"/>
    <d v="2025-11-07T00:00:00"/>
    <n v="1652"/>
    <n v="290457851"/>
    <n v="72"/>
    <m/>
    <m/>
    <n v="1.36"/>
    <n v="6251.73"/>
    <n v="5557.3100000000013"/>
    <n v="1.6499520000000001"/>
    <n v="6565.93"/>
    <n v="1.6499520000000001"/>
    <x v="14"/>
    <d v="2020-04-01T00:00:00"/>
    <x v="1"/>
    <x v="0"/>
    <x v="5"/>
  </r>
  <r>
    <d v="2021-03-31T00:00:00"/>
    <n v="29894663000189"/>
    <s v="TRUE SECURITIZADORA"/>
    <d v="2020-01-13T00:00:00"/>
    <n v="80"/>
    <d v="2020-04-07T00:00:00"/>
    <n v="-358"/>
    <d v="2025-12-08T00:00:00"/>
    <n v="1683"/>
    <n v="290468789"/>
    <n v="72"/>
    <m/>
    <m/>
    <n v="1.36"/>
    <n v="3979.9"/>
    <n v="3615.7100000000009"/>
    <n v="1.6582269999999999"/>
    <n v="4193.79"/>
    <n v="1.6582269999999999"/>
    <x v="15"/>
    <d v="2020-06-01T00:00:00"/>
    <x v="1"/>
    <x v="0"/>
    <x v="7"/>
  </r>
  <r>
    <d v="2021-03-31T00:00:00"/>
    <n v="29894663000189"/>
    <s v="TRUE SECURITIZADORA"/>
    <d v="2020-02-12T00:00:00"/>
    <n v="250"/>
    <d v="2020-03-07T00:00:00"/>
    <n v="-389"/>
    <d v="2026-01-07T00:00:00"/>
    <n v="1713"/>
    <n v="290478783"/>
    <n v="72"/>
    <m/>
    <m/>
    <n v="1.36"/>
    <n v="12831.07"/>
    <n v="11296.840000000004"/>
    <n v="1.6372960000000001"/>
    <n v="13471.75"/>
    <n v="1.6372960000000001"/>
    <x v="16"/>
    <d v="2020-03-01T00:00:00"/>
    <x v="0"/>
    <x v="0"/>
    <x v="6"/>
  </r>
  <r>
    <d v="2021-03-31T00:00:00"/>
    <n v="29894663000189"/>
    <s v="TRUE SECURITIZADORA"/>
    <d v="2019-12-16T00:00:00"/>
    <n v="153.72"/>
    <d v="2020-02-07T00:00:00"/>
    <n v="-418"/>
    <d v="2025-11-07T00:00:00"/>
    <n v="1652"/>
    <n v="290563425"/>
    <n v="72"/>
    <m/>
    <m/>
    <n v="1.3758329999999999"/>
    <n v="7821.4599999999991"/>
    <n v="6922.1900000000005"/>
    <n v="1.71539"/>
    <n v="8269.56"/>
    <n v="1.71539"/>
    <x v="17"/>
    <d v="2020-04-01T00:00:00"/>
    <x v="4"/>
    <x v="0"/>
    <x v="5"/>
  </r>
  <r>
    <d v="2021-03-31T00:00:00"/>
    <n v="29894663000189"/>
    <s v="TRUE SECURITIZADORA"/>
    <d v="2019-12-16T00:00:00"/>
    <n v="145.6"/>
    <d v="2021-05-07T00:00:00"/>
    <n v="37"/>
    <d v="2022-11-07T00:00:00"/>
    <n v="556"/>
    <n v="290564196"/>
    <n v="36"/>
    <m/>
    <m/>
    <n v="1.4949999999999999"/>
    <n v="2317.3399999999997"/>
    <n v="3947.26"/>
    <n v="2.0499139999999998"/>
    <n v="2427.79"/>
    <n v="2.0499139999999998"/>
    <x v="18"/>
    <d v="2021-05-01T00:00:00"/>
    <x v="4"/>
    <x v="2"/>
    <x v="9"/>
  </r>
  <r>
    <d v="2021-03-31T00:00:00"/>
    <n v="29894663000189"/>
    <s v="TRUE SECURITIZADORA"/>
    <d v="2020-01-13T00:00:00"/>
    <n v="347.01"/>
    <d v="2020-09-07T00:00:00"/>
    <n v="-205"/>
    <d v="2025-12-08T00:00:00"/>
    <n v="1683"/>
    <n v="290568617"/>
    <n v="72"/>
    <m/>
    <m/>
    <n v="1.36"/>
    <n v="15630.11"/>
    <n v="15683.549999999996"/>
    <n v="1.6237649999999999"/>
    <n v="16455.96"/>
    <n v="1.6237649999999999"/>
    <x v="19"/>
    <d v="2020-10-01T00:00:00"/>
    <x v="1"/>
    <x v="0"/>
    <x v="0"/>
  </r>
  <r>
    <d v="2021-03-31T00:00:00"/>
    <n v="29894663000189"/>
    <s v="TRUE SECURITIZADORA"/>
    <d v="2020-02-12T00:00:00"/>
    <n v="288.69"/>
    <d v="2021-05-07T00:00:00"/>
    <n v="37"/>
    <d v="2026-01-07T00:00:00"/>
    <n v="1713"/>
    <n v="290573638"/>
    <n v="72"/>
    <m/>
    <m/>
    <n v="1.36"/>
    <n v="10742.28"/>
    <n v="13045.129999999997"/>
    <n v="1.6503699999999999"/>
    <n v="11514.92"/>
    <n v="1.6503699999999999"/>
    <x v="20"/>
    <d v="2021-05-01T00:00:00"/>
    <x v="0"/>
    <x v="2"/>
    <x v="9"/>
  </r>
  <r>
    <d v="2021-03-31T00:00:00"/>
    <n v="29894663000189"/>
    <s v="TRUE SECURITIZADORA"/>
    <d v="2020-02-12T00:00:00"/>
    <n v="223.03"/>
    <d v="2020-03-07T00:00:00"/>
    <n v="-389"/>
    <d v="2026-01-07T00:00:00"/>
    <n v="1713"/>
    <n v="290584743"/>
    <n v="72"/>
    <m/>
    <m/>
    <n v="1.36"/>
    <n v="11342.75"/>
    <n v="10078.07"/>
    <n v="1.691098"/>
    <n v="12018.39"/>
    <n v="1.691098"/>
    <x v="21"/>
    <d v="2020-04-01T00:00:00"/>
    <x v="0"/>
    <x v="0"/>
    <x v="5"/>
  </r>
  <r>
    <d v="2021-03-31T00:00:00"/>
    <n v="29894663000189"/>
    <s v="TRUE SECURITIZADORA"/>
    <d v="2019-12-16T00:00:00"/>
    <n v="159.29"/>
    <d v="2021-05-07T00:00:00"/>
    <n v="37"/>
    <d v="2025-10-07T00:00:00"/>
    <n v="1621"/>
    <n v="290652159"/>
    <n v="72"/>
    <m/>
    <m/>
    <n v="1.368671"/>
    <n v="5662.24"/>
    <n v="7128.4100000000035"/>
    <n v="1.707822"/>
    <n v="6114.68"/>
    <n v="1.707822"/>
    <x v="22"/>
    <d v="2021-05-01T00:00:00"/>
    <x v="4"/>
    <x v="2"/>
    <x v="9"/>
  </r>
  <r>
    <d v="2021-03-31T00:00:00"/>
    <n v="29894663000189"/>
    <s v="TRUE SECURITIZADORA"/>
    <d v="2019-12-16T00:00:00"/>
    <n v="226"/>
    <d v="2020-12-07T00:00:00"/>
    <n v="-114"/>
    <d v="2025-11-07T00:00:00"/>
    <n v="1652"/>
    <n v="290664282"/>
    <n v="72"/>
    <m/>
    <m/>
    <n v="1.4949999999999999"/>
    <n v="8662.82"/>
    <n v="9822.3300000000054"/>
    <n v="2.0484059999999999"/>
    <n v="9660.14"/>
    <n v="2.0484059999999999"/>
    <x v="23"/>
    <d v="2021-01-01T00:00:00"/>
    <x v="4"/>
    <x v="3"/>
    <x v="8"/>
  </r>
  <r>
    <d v="2021-03-31T00:00:00"/>
    <n v="29894663000189"/>
    <s v="TRUE SECURITIZADORA"/>
    <d v="2020-01-13T00:00:00"/>
    <n v="109.23"/>
    <d v="2021-05-07T00:00:00"/>
    <n v="37"/>
    <d v="2025-12-08T00:00:00"/>
    <n v="1683"/>
    <n v="290664718"/>
    <n v="72"/>
    <m/>
    <m/>
    <n v="1.36"/>
    <n v="4010.9"/>
    <n v="4936.7899999999972"/>
    <n v="1.6616420000000001"/>
    <n v="4306.12"/>
    <n v="1.6616420000000001"/>
    <x v="24"/>
    <d v="2021-05-01T00:00:00"/>
    <x v="1"/>
    <x v="2"/>
    <x v="9"/>
  </r>
  <r>
    <d v="2021-03-31T00:00:00"/>
    <n v="29894663000189"/>
    <s v="TRUE SECURITIZADORA"/>
    <d v="2019-12-16T00:00:00"/>
    <n v="234.35"/>
    <d v="2020-11-07T00:00:00"/>
    <n v="-144"/>
    <d v="2025-10-07T00:00:00"/>
    <n v="1621"/>
    <n v="290750119"/>
    <n v="72"/>
    <m/>
    <m/>
    <n v="1.3599999999999999"/>
    <n v="9956.6400000000012"/>
    <n v="10514.509999999997"/>
    <n v="1.5912679999999999"/>
    <n v="10422.320000000002"/>
    <n v="1.5912679999999999"/>
    <x v="25"/>
    <d v="2020-11-01T00:00:00"/>
    <x v="4"/>
    <x v="0"/>
    <x v="2"/>
  </r>
  <r>
    <d v="2021-03-31T00:00:00"/>
    <n v="29894663000189"/>
    <s v="TRUE SECURITIZADORA"/>
    <d v="2019-12-16T00:00:00"/>
    <n v="187.79"/>
    <d v="2020-05-07T00:00:00"/>
    <n v="-328"/>
    <d v="2025-10-07T00:00:00"/>
    <n v="1621"/>
    <n v="290751223"/>
    <n v="72"/>
    <m/>
    <m/>
    <n v="1.3599999999999999"/>
    <n v="9050.7999999999993"/>
    <n v="8425.4799999999959"/>
    <n v="1.6267290000000001"/>
    <n v="9478.4"/>
    <n v="1.6267290000000001"/>
    <x v="26"/>
    <d v="2020-06-01T00:00:00"/>
    <x v="4"/>
    <x v="0"/>
    <x v="7"/>
  </r>
  <r>
    <d v="2021-03-31T00:00:00"/>
    <n v="29894663000189"/>
    <s v="TRUE SECURITIZADORA"/>
    <d v="2020-01-13T00:00:00"/>
    <n v="88"/>
    <d v="2020-05-07T00:00:00"/>
    <n v="-328"/>
    <d v="2025-11-07T00:00:00"/>
    <n v="1652"/>
    <n v="290859872"/>
    <n v="72"/>
    <m/>
    <m/>
    <n v="1.36"/>
    <n v="4281.3500000000004"/>
    <n v="3943.96"/>
    <n v="1.6217550000000001"/>
    <n v="4483.6900000000005"/>
    <n v="1.6217550000000001"/>
    <x v="27"/>
    <d v="2020-05-01T00:00:00"/>
    <x v="1"/>
    <x v="0"/>
    <x v="1"/>
  </r>
  <r>
    <d v="2021-03-31T00:00:00"/>
    <n v="29894663000189"/>
    <s v="TRUE SECURITIZADORA"/>
    <d v="2020-01-13T00:00:00"/>
    <n v="146.66999999999999"/>
    <d v="2021-05-07T00:00:00"/>
    <n v="37"/>
    <d v="2025-12-08T00:00:00"/>
    <n v="1683"/>
    <n v="290868993"/>
    <n v="72"/>
    <m/>
    <m/>
    <n v="1.36"/>
    <n v="5422.86"/>
    <n v="6628.9600000000019"/>
    <n v="1.6317950000000001"/>
    <n v="5782.07"/>
    <n v="1.6317950000000001"/>
    <x v="28"/>
    <d v="2021-05-01T00:00:00"/>
    <x v="1"/>
    <x v="2"/>
    <x v="9"/>
  </r>
  <r>
    <d v="2021-03-31T00:00:00"/>
    <n v="29894663000189"/>
    <s v="TRUE SECURITIZADORA"/>
    <d v="2020-03-13T00:00:00"/>
    <n v="251.12"/>
    <d v="2021-05-07T00:00:00"/>
    <n v="37"/>
    <d v="2026-02-09T00:00:00"/>
    <n v="1746"/>
    <n v="290883674"/>
    <n v="72"/>
    <m/>
    <m/>
    <n v="1.36"/>
    <n v="9463.0500000000011"/>
    <n v="11345.219999999992"/>
    <n v="1.6408510000000001"/>
    <n v="10131.480000000001"/>
    <n v="1.6408510000000001"/>
    <x v="29"/>
    <d v="2021-05-01T00:00:00"/>
    <x v="2"/>
    <x v="2"/>
    <x v="9"/>
  </r>
  <r>
    <d v="2021-03-31T00:00:00"/>
    <n v="29894663000189"/>
    <s v="TRUE SECURITIZADORA"/>
    <d v="2019-11-22T00:00:00"/>
    <n v="88.49"/>
    <d v="2020-09-07T00:00:00"/>
    <n v="-205"/>
    <d v="2025-10-07T00:00:00"/>
    <n v="1621"/>
    <n v="290954168"/>
    <n v="72"/>
    <m/>
    <m/>
    <n v="1.3460000000000001"/>
    <n v="3863.3399999999997"/>
    <n v="4032.2300000000009"/>
    <n v="1.693648"/>
    <n v="4123.5"/>
    <n v="1.693648"/>
    <x v="30"/>
    <d v="2020-10-01T00:00:00"/>
    <x v="3"/>
    <x v="0"/>
    <x v="0"/>
  </r>
  <r>
    <d v="2021-03-31T00:00:00"/>
    <n v="29894663000189"/>
    <s v="TRUE SECURITIZADORA"/>
    <d v="2019-11-22T00:00:00"/>
    <n v="257"/>
    <d v="2020-09-07T00:00:00"/>
    <n v="-205"/>
    <d v="2025-10-07T00:00:00"/>
    <n v="1621"/>
    <n v="290955519"/>
    <n v="72"/>
    <m/>
    <m/>
    <n v="1.3460000000000001"/>
    <n v="11173.29"/>
    <n v="11710.780000000002"/>
    <n v="1.7167859999999999"/>
    <n v="11975.72"/>
    <n v="1.7167859999999999"/>
    <x v="31"/>
    <d v="2020-09-01T00:00:00"/>
    <x v="3"/>
    <x v="0"/>
    <x v="4"/>
  </r>
  <r>
    <d v="2021-03-31T00:00:00"/>
    <n v="29894663000189"/>
    <s v="TRUE SECURITIZADORA"/>
    <d v="2019-12-16T00:00:00"/>
    <n v="240"/>
    <d v="2020-06-07T00:00:00"/>
    <n v="-297"/>
    <d v="2025-11-07T00:00:00"/>
    <n v="1652"/>
    <n v="290955650"/>
    <n v="72"/>
    <m/>
    <m/>
    <n v="1.3599999999999999"/>
    <n v="11409.13"/>
    <n v="10859.029999999999"/>
    <n v="1.635372"/>
    <n v="11988.24"/>
    <n v="1.635372"/>
    <x v="32"/>
    <d v="2020-07-01T00:00:00"/>
    <x v="4"/>
    <x v="0"/>
    <x v="10"/>
  </r>
  <r>
    <d v="2021-03-31T00:00:00"/>
    <n v="29894663000189"/>
    <s v="TRUE SECURITIZADORA"/>
    <d v="2020-01-13T00:00:00"/>
    <n v="236.4"/>
    <d v="2020-09-07T00:00:00"/>
    <n v="-205"/>
    <d v="2025-12-08T00:00:00"/>
    <n v="1683"/>
    <n v="290960753"/>
    <n v="72"/>
    <m/>
    <m/>
    <n v="1.36"/>
    <n v="10586.7"/>
    <n v="10684.35"/>
    <n v="1.654148"/>
    <n v="11210.62"/>
    <n v="1.654148"/>
    <x v="33"/>
    <d v="2020-09-01T00:00:00"/>
    <x v="1"/>
    <x v="0"/>
    <x v="4"/>
  </r>
  <r>
    <d v="2021-03-31T00:00:00"/>
    <n v="29894663000189"/>
    <s v="TRUE SECURITIZADORA"/>
    <d v="2019-12-16T00:00:00"/>
    <n v="424"/>
    <d v="2020-12-07T00:00:00"/>
    <n v="-114"/>
    <d v="2025-11-07T00:00:00"/>
    <n v="1652"/>
    <n v="291068691"/>
    <n v="72"/>
    <m/>
    <m/>
    <n v="1.507609"/>
    <n v="16227.48"/>
    <n v="18359.34"/>
    <n v="2.05654"/>
    <n v="18070"/>
    <n v="2.05654"/>
    <x v="34"/>
    <d v="2020-12-01T00:00:00"/>
    <x v="4"/>
    <x v="3"/>
    <x v="11"/>
  </r>
  <r>
    <d v="2021-03-31T00:00:00"/>
    <n v="29894663000189"/>
    <s v="TRUE SECURITIZADORA"/>
    <d v="2020-01-13T00:00:00"/>
    <n v="246.01"/>
    <d v="2020-04-07T00:00:00"/>
    <n v="-358"/>
    <d v="2025-12-08T00:00:00"/>
    <n v="1683"/>
    <n v="291070909"/>
    <n v="72"/>
    <m/>
    <m/>
    <n v="1.3688800000000001"/>
    <n v="12137.72"/>
    <n v="11088.970000000001"/>
    <n v="1.7070240000000001"/>
    <n v="12875.9"/>
    <n v="1.7070240000000001"/>
    <x v="35"/>
    <d v="2020-04-01T00:00:00"/>
    <x v="1"/>
    <x v="0"/>
    <x v="5"/>
  </r>
  <r>
    <d v="2021-03-31T00:00:00"/>
    <n v="29894663000189"/>
    <s v="TRUE SECURITIZADORA"/>
    <d v="2020-02-12T00:00:00"/>
    <n v="1150.7"/>
    <d v="2021-05-07T00:00:00"/>
    <n v="37"/>
    <d v="2025-12-08T00:00:00"/>
    <n v="1683"/>
    <n v="291075458"/>
    <n v="72"/>
    <m/>
    <m/>
    <n v="1.3811393294638727"/>
    <n v="41691.35"/>
    <n v="51237.55000000001"/>
    <n v="1.7198709999999999"/>
    <n v="45135.009999999995"/>
    <n v="1.7198709999999999"/>
    <x v="36"/>
    <d v="2021-05-01T00:00:00"/>
    <x v="0"/>
    <x v="2"/>
    <x v="9"/>
  </r>
  <r>
    <d v="2021-03-31T00:00:00"/>
    <n v="29894663000189"/>
    <s v="TRUE SECURITIZADORA"/>
    <d v="2020-01-13T00:00:00"/>
    <n v="126.84"/>
    <d v="2021-05-07T00:00:00"/>
    <n v="37"/>
    <d v="2025-12-08T00:00:00"/>
    <n v="1683"/>
    <n v="291264665"/>
    <n v="72"/>
    <m/>
    <m/>
    <n v="1.36"/>
    <n v="4675.78"/>
    <n v="5732.6800000000012"/>
    <n v="1.6446780000000001"/>
    <n v="5000.33"/>
    <n v="1.6446780000000001"/>
    <x v="37"/>
    <d v="2021-05-01T00:00:00"/>
    <x v="1"/>
    <x v="2"/>
    <x v="9"/>
  </r>
  <r>
    <d v="2021-03-31T00:00:00"/>
    <n v="29894663000189"/>
    <s v="TRUE SECURITIZADORA"/>
    <d v="2020-01-13T00:00:00"/>
    <n v="160.96"/>
    <d v="2020-05-07T00:00:00"/>
    <n v="-328"/>
    <d v="2025-12-08T00:00:00"/>
    <n v="1683"/>
    <n v="291268474"/>
    <n v="72"/>
    <m/>
    <m/>
    <n v="1.36"/>
    <n v="7899.0499999999993"/>
    <n v="7274.78"/>
    <n v="1.62"/>
    <n v="8276.93"/>
    <n v="1.62"/>
    <x v="38"/>
    <d v="2020-06-01T00:00:00"/>
    <x v="1"/>
    <x v="0"/>
    <x v="7"/>
  </r>
  <r>
    <d v="2021-03-31T00:00:00"/>
    <n v="29894663000189"/>
    <s v="TRUE SECURITIZADORA"/>
    <d v="2020-01-13T00:00:00"/>
    <n v="139.91999999999999"/>
    <d v="2020-10-07T00:00:00"/>
    <n v="-175"/>
    <d v="2025-12-08T00:00:00"/>
    <n v="1683"/>
    <n v="291268484"/>
    <n v="72"/>
    <m/>
    <m/>
    <n v="1.36"/>
    <n v="6004.83"/>
    <n v="6323.8100000000013"/>
    <n v="1.638514"/>
    <n v="6355.4699999999993"/>
    <n v="1.638514"/>
    <x v="39"/>
    <d v="2021-02-01T00:00:00"/>
    <x v="1"/>
    <x v="0"/>
    <x v="12"/>
  </r>
  <r>
    <d v="2021-03-31T00:00:00"/>
    <n v="29894663000189"/>
    <s v="TRUE SECURITIZADORA"/>
    <d v="2020-02-12T00:00:00"/>
    <n v="297.86"/>
    <d v="2020-09-07T00:00:00"/>
    <n v="-205"/>
    <d v="2026-01-07T00:00:00"/>
    <n v="1713"/>
    <n v="291282612"/>
    <n v="72"/>
    <m/>
    <m/>
    <n v="1.36"/>
    <n v="13362.19"/>
    <n v="13459.489999999998"/>
    <n v="1.690752"/>
    <n v="14263.57"/>
    <n v="1.690752"/>
    <x v="40"/>
    <d v="2020-10-01T00:00:00"/>
    <x v="0"/>
    <x v="0"/>
    <x v="0"/>
  </r>
  <r>
    <d v="2021-03-31T00:00:00"/>
    <n v="29894663000189"/>
    <s v="TRUE SECURITIZADORA"/>
    <d v="2019-12-16T00:00:00"/>
    <n v="232.81"/>
    <d v="2020-05-07T00:00:00"/>
    <n v="-328"/>
    <d v="2025-11-07T00:00:00"/>
    <n v="1652"/>
    <n v="291358766"/>
    <n v="72"/>
    <m/>
    <m/>
    <n v="1.3599999999999999"/>
    <n v="11304.49"/>
    <n v="10533.7"/>
    <n v="1.633159"/>
    <n v="11861.87"/>
    <n v="1.633159"/>
    <x v="41"/>
    <d v="2020-06-01T00:00:00"/>
    <x v="4"/>
    <x v="0"/>
    <x v="7"/>
  </r>
  <r>
    <d v="2021-03-31T00:00:00"/>
    <n v="29894663000189"/>
    <s v="TRUE SECURITIZADORA"/>
    <d v="2020-02-12T00:00:00"/>
    <n v="282"/>
    <d v="2020-03-07T00:00:00"/>
    <n v="-389"/>
    <d v="2026-01-07T00:00:00"/>
    <n v="1713"/>
    <n v="291377739"/>
    <n v="72"/>
    <m/>
    <m/>
    <n v="1.36"/>
    <n v="14486.53"/>
    <n v="12742.8"/>
    <n v="1.6320520000000001"/>
    <n v="15196.09"/>
    <n v="1.6320520000000001"/>
    <x v="42"/>
    <d v="2020-12-01T00:00:00"/>
    <x v="0"/>
    <x v="0"/>
    <x v="11"/>
  </r>
  <r>
    <d v="2021-03-31T00:00:00"/>
    <n v="29894663000189"/>
    <s v="TRUE SECURITIZADORA"/>
    <d v="2019-11-22T00:00:00"/>
    <n v="87.73"/>
    <d v="2020-03-07T00:00:00"/>
    <n v="-389"/>
    <d v="2025-10-07T00:00:00"/>
    <n v="1621"/>
    <n v="291452997"/>
    <n v="72"/>
    <m/>
    <m/>
    <n v="1.3460000000000001"/>
    <n v="4353.25"/>
    <n v="3997.5900000000006"/>
    <n v="1.6984570000000001"/>
    <n v="4614.4399999999996"/>
    <n v="1.6984570000000001"/>
    <x v="43"/>
    <d v="2020-04-01T00:00:00"/>
    <x v="3"/>
    <x v="0"/>
    <x v="5"/>
  </r>
  <r>
    <d v="2021-03-31T00:00:00"/>
    <n v="29894663000189"/>
    <s v="TRUE SECURITIZADORA"/>
    <d v="2019-12-16T00:00:00"/>
    <n v="81.7"/>
    <d v="2020-08-07T00:00:00"/>
    <n v="-236"/>
    <d v="2025-11-07T00:00:00"/>
    <n v="1652"/>
    <n v="291464630"/>
    <n v="72"/>
    <m/>
    <m/>
    <n v="1.368692"/>
    <n v="3671.88"/>
    <n v="3686.8999999999992"/>
    <n v="1.7077340000000001"/>
    <n v="3910.33"/>
    <n v="1.7077340000000001"/>
    <x v="44"/>
    <d v="2020-09-01T00:00:00"/>
    <x v="4"/>
    <x v="0"/>
    <x v="4"/>
  </r>
  <r>
    <d v="2021-03-31T00:00:00"/>
    <n v="29894663000189"/>
    <s v="TRUE SECURITIZADORA"/>
    <d v="2020-02-12T00:00:00"/>
    <n v="439.68"/>
    <d v="2020-09-07T00:00:00"/>
    <n v="-205"/>
    <d v="2026-01-07T00:00:00"/>
    <n v="1713"/>
    <n v="291475860"/>
    <n v="72"/>
    <m/>
    <m/>
    <n v="1.36"/>
    <n v="19962.349999999999"/>
    <n v="19867.970000000005"/>
    <n v="1.6284670000000001"/>
    <n v="21054.94"/>
    <n v="1.6284670000000001"/>
    <x v="45"/>
    <d v="2020-10-01T00:00:00"/>
    <x v="0"/>
    <x v="0"/>
    <x v="0"/>
  </r>
  <r>
    <d v="2021-03-31T00:00:00"/>
    <n v="29894663000189"/>
    <s v="TRUE SECURITIZADORA"/>
    <d v="2019-11-22T00:00:00"/>
    <n v="119.46"/>
    <d v="2020-11-07T00:00:00"/>
    <n v="-144"/>
    <d v="2025-10-07T00:00:00"/>
    <n v="1621"/>
    <n v="291550147"/>
    <n v="72"/>
    <m/>
    <m/>
    <n v="1.3460000000000001"/>
    <n v="5073.67"/>
    <n v="5443.4700000000012"/>
    <n v="1.593037"/>
    <n v="5327.7"/>
    <n v="1.593037"/>
    <x v="46"/>
    <d v="2020-11-01T00:00:00"/>
    <x v="3"/>
    <x v="0"/>
    <x v="2"/>
  </r>
  <r>
    <d v="2021-03-31T00:00:00"/>
    <n v="29894663000189"/>
    <s v="TRUE SECURITIZADORA"/>
    <d v="2019-12-16T00:00:00"/>
    <n v="137.22999999999999"/>
    <d v="2020-12-07T00:00:00"/>
    <n v="-114"/>
    <d v="2025-11-07T00:00:00"/>
    <n v="1652"/>
    <n v="291554455"/>
    <n v="72"/>
    <m/>
    <m/>
    <n v="1.3599999999999999"/>
    <n v="5685.59"/>
    <n v="6209.1099999999988"/>
    <n v="1.648228"/>
    <n v="6031.41"/>
    <n v="1.648228"/>
    <x v="47"/>
    <d v="2020-12-01T00:00:00"/>
    <x v="4"/>
    <x v="3"/>
    <x v="11"/>
  </r>
  <r>
    <d v="2021-03-31T00:00:00"/>
    <n v="29894663000189"/>
    <s v="TRUE SECURITIZADORA"/>
    <d v="2020-01-13T00:00:00"/>
    <n v="215.25"/>
    <d v="2020-11-07T00:00:00"/>
    <n v="-144"/>
    <d v="2025-12-08T00:00:00"/>
    <n v="1683"/>
    <n v="291567300"/>
    <n v="72"/>
    <m/>
    <m/>
    <n v="1.36"/>
    <n v="9227.4399999999987"/>
    <n v="9728.4699999999993"/>
    <n v="1.64408"/>
    <n v="9777.1299999999992"/>
    <n v="1.64408"/>
    <x v="48"/>
    <d v="2020-11-01T00:00:00"/>
    <x v="1"/>
    <x v="0"/>
    <x v="2"/>
  </r>
  <r>
    <d v="2021-03-31T00:00:00"/>
    <n v="29894663000189"/>
    <s v="TRUE SECURITIZADORA"/>
    <d v="2019-12-16T00:00:00"/>
    <n v="138.02000000000001"/>
    <d v="2020-11-07T00:00:00"/>
    <n v="-144"/>
    <d v="2025-10-07T00:00:00"/>
    <n v="1621"/>
    <n v="291650557"/>
    <n v="72"/>
    <m/>
    <m/>
    <n v="1.3599999999999999"/>
    <n v="5837.88"/>
    <n v="6192.4999999999973"/>
    <n v="1.6143559999999999"/>
    <n v="6138.2000000000007"/>
    <n v="1.6143559999999999"/>
    <x v="49"/>
    <d v="2020-11-01T00:00:00"/>
    <x v="4"/>
    <x v="0"/>
    <x v="2"/>
  </r>
  <r>
    <d v="2021-03-31T00:00:00"/>
    <n v="29894663000189"/>
    <s v="TRUE SECURITIZADORA"/>
    <d v="2019-12-16T00:00:00"/>
    <n v="217.1"/>
    <d v="2020-07-07T00:00:00"/>
    <n v="-267"/>
    <d v="2025-10-07T00:00:00"/>
    <n v="1621"/>
    <n v="291652873"/>
    <n v="72"/>
    <m/>
    <m/>
    <n v="1.3599999999999999"/>
    <n v="9922.52"/>
    <n v="9740.5599999999977"/>
    <n v="1.6878500000000001"/>
    <n v="10523.539999999999"/>
    <n v="1.6878500000000001"/>
    <x v="50"/>
    <d v="2020-08-01T00:00:00"/>
    <x v="4"/>
    <x v="0"/>
    <x v="3"/>
  </r>
  <r>
    <d v="2021-03-31T00:00:00"/>
    <n v="29894663000189"/>
    <s v="TRUE SECURITIZADORA"/>
    <d v="2020-02-12T00:00:00"/>
    <n v="120"/>
    <d v="2020-08-07T00:00:00"/>
    <n v="-236"/>
    <d v="2026-01-07T00:00:00"/>
    <n v="1713"/>
    <n v="291672788"/>
    <n v="72"/>
    <m/>
    <m/>
    <n v="1.36"/>
    <n v="5515.32"/>
    <n v="5422.4599999999991"/>
    <n v="1.67913"/>
    <n v="5866.43"/>
    <n v="1.67913"/>
    <x v="51"/>
    <d v="2020-09-01T00:00:00"/>
    <x v="0"/>
    <x v="0"/>
    <x v="4"/>
  </r>
  <r>
    <d v="2021-03-31T00:00:00"/>
    <n v="29894663000189"/>
    <s v="TRUE SECURITIZADORA"/>
    <d v="2020-02-12T00:00:00"/>
    <n v="217.2"/>
    <d v="2020-10-07T00:00:00"/>
    <n v="-175"/>
    <d v="2026-01-07T00:00:00"/>
    <n v="1713"/>
    <n v="291672928"/>
    <n v="72"/>
    <m/>
    <m/>
    <n v="1.36"/>
    <n v="9584.14"/>
    <n v="9814.6899999999969"/>
    <n v="1.660085"/>
    <n v="10183.82"/>
    <n v="1.660085"/>
    <x v="52"/>
    <d v="2020-10-01T00:00:00"/>
    <x v="0"/>
    <x v="0"/>
    <x v="0"/>
  </r>
  <r>
    <d v="2021-03-31T00:00:00"/>
    <n v="29894663000189"/>
    <s v="TRUE SECURITIZADORA"/>
    <d v="2020-02-12T00:00:00"/>
    <n v="183.96"/>
    <d v="2020-12-07T00:00:00"/>
    <n v="-114"/>
    <d v="2026-01-07T00:00:00"/>
    <n v="1713"/>
    <n v="291674685"/>
    <n v="72"/>
    <m/>
    <m/>
    <n v="1.36"/>
    <n v="7785.5300000000007"/>
    <n v="8312.7099999999991"/>
    <n v="1.6375980000000001"/>
    <n v="8257.42"/>
    <n v="1.6375980000000001"/>
    <x v="53"/>
    <d v="2020-12-01T00:00:00"/>
    <x v="0"/>
    <x v="3"/>
    <x v="11"/>
  </r>
  <r>
    <d v="2021-03-31T00:00:00"/>
    <n v="29894663000189"/>
    <s v="TRUE SECURITIZADORA"/>
    <d v="2019-11-22T00:00:00"/>
    <n v="160.05000000000001"/>
    <d v="2020-08-07T00:00:00"/>
    <n v="-236"/>
    <d v="2025-09-08T00:00:00"/>
    <n v="1592"/>
    <n v="291749067"/>
    <n v="72"/>
    <m/>
    <m/>
    <n v="1.3460000000000001"/>
    <n v="7091.32"/>
    <n v="7231.5499999999975"/>
    <n v="1.6866699999999999"/>
    <n v="7539.99"/>
    <n v="1.6866699999999999"/>
    <x v="54"/>
    <d v="2020-09-01T00:00:00"/>
    <x v="3"/>
    <x v="0"/>
    <x v="4"/>
  </r>
  <r>
    <d v="2021-03-31T00:00:00"/>
    <n v="29894663000189"/>
    <s v="TRUE SECURITIZADORA"/>
    <d v="2019-12-16T00:00:00"/>
    <n v="343.5"/>
    <d v="2020-04-07T00:00:00"/>
    <n v="-358"/>
    <d v="2025-10-07T00:00:00"/>
    <n v="1621"/>
    <n v="291751682"/>
    <n v="72"/>
    <m/>
    <m/>
    <n v="1.3599999999999999"/>
    <n v="16704.379999999997"/>
    <n v="15411.679999999998"/>
    <n v="1.697236"/>
    <n v="17681.150000000001"/>
    <n v="1.697236"/>
    <x v="55"/>
    <d v="2020-08-01T00:00:00"/>
    <x v="4"/>
    <x v="0"/>
    <x v="3"/>
  </r>
  <r>
    <d v="2021-03-31T00:00:00"/>
    <n v="29894663000189"/>
    <s v="TRUE SECURITIZADORA"/>
    <d v="2020-01-13T00:00:00"/>
    <n v="227.61"/>
    <d v="2021-05-07T00:00:00"/>
    <n v="37"/>
    <d v="2025-11-07T00:00:00"/>
    <n v="1652"/>
    <n v="291762404"/>
    <n v="72"/>
    <m/>
    <m/>
    <n v="1.36"/>
    <n v="8216.92"/>
    <n v="10200.82"/>
    <n v="1.688372"/>
    <n v="8865.57"/>
    <n v="1.688372"/>
    <x v="56"/>
    <d v="2021-05-01T00:00:00"/>
    <x v="1"/>
    <x v="2"/>
    <x v="9"/>
  </r>
  <r>
    <d v="2021-03-31T00:00:00"/>
    <n v="29894663000189"/>
    <s v="TRUE SECURITIZADORA"/>
    <d v="2020-01-13T00:00:00"/>
    <n v="99.3"/>
    <d v="2021-05-07T00:00:00"/>
    <n v="37"/>
    <d v="2025-11-07T00:00:00"/>
    <n v="1652"/>
    <n v="291859498"/>
    <n v="72"/>
    <m/>
    <m/>
    <n v="1.36"/>
    <n v="3627.26"/>
    <n v="4450.3600000000015"/>
    <n v="1.636544"/>
    <n v="3867.82"/>
    <n v="1.636544"/>
    <x v="57"/>
    <d v="2021-05-01T00:00:00"/>
    <x v="1"/>
    <x v="2"/>
    <x v="9"/>
  </r>
  <r>
    <d v="2021-03-31T00:00:00"/>
    <n v="29894663000189"/>
    <s v="TRUE SECURITIZADORA"/>
    <d v="2020-01-13T00:00:00"/>
    <n v="140.35"/>
    <d v="2021-02-07T00:00:00"/>
    <n v="-52"/>
    <d v="2025-12-08T00:00:00"/>
    <n v="1683"/>
    <n v="291862255"/>
    <n v="72"/>
    <m/>
    <m/>
    <n v="1.36"/>
    <n v="5587.58"/>
    <n v="6343.3199999999979"/>
    <n v="1.650798"/>
    <n v="5953.96"/>
    <n v="1.650798"/>
    <x v="58"/>
    <d v="2021-02-01T00:00:00"/>
    <x v="1"/>
    <x v="4"/>
    <x v="12"/>
  </r>
  <r>
    <d v="2021-03-31T00:00:00"/>
    <n v="29894663000189"/>
    <s v="TRUE SECURITIZADORA"/>
    <d v="2019-12-16T00:00:00"/>
    <n v="186.62"/>
    <d v="2020-11-07T00:00:00"/>
    <n v="-144"/>
    <d v="2025-11-07T00:00:00"/>
    <n v="1652"/>
    <n v="291863537"/>
    <n v="72"/>
    <m/>
    <m/>
    <n v="1.3599999999999999"/>
    <n v="7851.14"/>
    <n v="8443.8000000000029"/>
    <n v="1.692159"/>
    <n v="8388.7199999999993"/>
    <n v="1.692159"/>
    <x v="59"/>
    <d v="2020-11-01T00:00:00"/>
    <x v="4"/>
    <x v="0"/>
    <x v="2"/>
  </r>
  <r>
    <d v="2021-03-31T00:00:00"/>
    <n v="29894663000189"/>
    <s v="TRUE SECURITIZADORA"/>
    <d v="2020-02-12T00:00:00"/>
    <n v="152"/>
    <d v="2020-07-07T00:00:00"/>
    <n v="-267"/>
    <d v="2025-12-08T00:00:00"/>
    <n v="1683"/>
    <n v="291866512"/>
    <n v="72"/>
    <m/>
    <m/>
    <n v="1.36"/>
    <n v="7140.08"/>
    <n v="6810.9100000000008"/>
    <n v="1.631732"/>
    <n v="7512.21"/>
    <n v="1.631732"/>
    <x v="60"/>
    <d v="2020-08-01T00:00:00"/>
    <x v="0"/>
    <x v="0"/>
    <x v="3"/>
  </r>
  <r>
    <d v="2021-03-31T00:00:00"/>
    <n v="29894663000189"/>
    <s v="TRUE SECURITIZADORA"/>
    <d v="2020-03-13T00:00:00"/>
    <n v="281"/>
    <d v="2021-05-07T00:00:00"/>
    <n v="37"/>
    <d v="2026-01-07T00:00:00"/>
    <n v="1713"/>
    <n v="291880845"/>
    <n v="72"/>
    <m/>
    <m/>
    <n v="1.3664130928050502"/>
    <n v="10325.4"/>
    <n v="12564.710000000001"/>
    <n v="1.704178"/>
    <n v="11190.79"/>
    <n v="1.704178"/>
    <x v="61"/>
    <d v="2021-05-01T00:00:00"/>
    <x v="2"/>
    <x v="2"/>
    <x v="9"/>
  </r>
  <r>
    <d v="2021-03-31T00:00:00"/>
    <n v="29894663000189"/>
    <s v="TRUE SECURITIZADORA"/>
    <d v="2020-02-12T00:00:00"/>
    <n v="517.12"/>
    <d v="2021-05-07T00:00:00"/>
    <n v="37"/>
    <d v="2025-11-07T00:00:00"/>
    <n v="1652"/>
    <n v="291959533"/>
    <n v="72"/>
    <m/>
    <m/>
    <n v="1.36"/>
    <n v="18870.629999999997"/>
    <n v="22972.810000000016"/>
    <n v="1.6409229999999999"/>
    <n v="20142.329999999998"/>
    <n v="1.6409229999999999"/>
    <x v="62"/>
    <d v="2021-05-01T00:00:00"/>
    <x v="0"/>
    <x v="2"/>
    <x v="9"/>
  </r>
  <r>
    <d v="2021-03-31T00:00:00"/>
    <n v="29894663000189"/>
    <s v="TRUE SECURITIZADORA"/>
    <d v="2020-01-13T00:00:00"/>
    <n v="323.64"/>
    <d v="2020-02-07T00:00:00"/>
    <n v="-418"/>
    <d v="2025-11-07T00:00:00"/>
    <n v="1652"/>
    <n v="291963052"/>
    <n v="72"/>
    <m/>
    <m/>
    <n v="1.36"/>
    <n v="16542.43"/>
    <n v="14504.729999999998"/>
    <n v="1.6867799999999999"/>
    <n v="17460.669999999998"/>
    <n v="1.6867799999999999"/>
    <x v="63"/>
    <d v="2020-02-01T00:00:00"/>
    <x v="1"/>
    <x v="0"/>
    <x v="13"/>
  </r>
  <r>
    <d v="2021-03-31T00:00:00"/>
    <n v="29894663000189"/>
    <s v="TRUE SECURITIZADORA"/>
    <d v="2020-02-12T00:00:00"/>
    <n v="329.74"/>
    <d v="2020-10-07T00:00:00"/>
    <n v="-175"/>
    <d v="2026-01-07T00:00:00"/>
    <n v="1713"/>
    <n v="291975907"/>
    <n v="72"/>
    <m/>
    <m/>
    <n v="1.36"/>
    <n v="14560.57"/>
    <n v="14900.059999999996"/>
    <n v="1.656369"/>
    <n v="15460.52"/>
    <n v="1.656369"/>
    <x v="64"/>
    <d v="2020-11-01T00:00:00"/>
    <x v="0"/>
    <x v="0"/>
    <x v="2"/>
  </r>
  <r>
    <d v="2021-03-31T00:00:00"/>
    <n v="29894663000189"/>
    <s v="TRUE SECURITIZADORA"/>
    <d v="2020-03-13T00:00:00"/>
    <n v="389.05"/>
    <d v="2020-08-07T00:00:00"/>
    <n v="-236"/>
    <d v="2026-02-09T00:00:00"/>
    <n v="1746"/>
    <n v="291981716"/>
    <n v="72"/>
    <m/>
    <m/>
    <n v="1.36"/>
    <n v="18114.629999999997"/>
    <n v="17576.64"/>
    <n v="1.654498"/>
    <n v="19197.739999999998"/>
    <n v="1.654498"/>
    <x v="65"/>
    <d v="2020-09-01T00:00:00"/>
    <x v="2"/>
    <x v="0"/>
    <x v="4"/>
  </r>
  <r>
    <d v="2021-03-31T00:00:00"/>
    <n v="29894663000189"/>
    <s v="TRUE SECURITIZADORA"/>
    <d v="2019-11-22T00:00:00"/>
    <n v="375.34"/>
    <d v="2020-04-07T00:00:00"/>
    <n v="-358"/>
    <d v="2025-10-07T00:00:00"/>
    <n v="1621"/>
    <n v="292051434"/>
    <n v="72"/>
    <m/>
    <m/>
    <n v="1.3460000000000001"/>
    <n v="18388.63"/>
    <n v="17103.200000000004"/>
    <n v="1.6520220000000001"/>
    <n v="19366.82"/>
    <n v="1.6520220000000001"/>
    <x v="66"/>
    <d v="2020-05-01T00:00:00"/>
    <x v="3"/>
    <x v="0"/>
    <x v="1"/>
  </r>
  <r>
    <d v="2021-03-31T00:00:00"/>
    <n v="29894663000189"/>
    <s v="TRUE SECURITIZADORA"/>
    <d v="2019-12-16T00:00:00"/>
    <n v="90.96"/>
    <d v="2020-03-07T00:00:00"/>
    <n v="-389"/>
    <d v="2025-11-07T00:00:00"/>
    <n v="1652"/>
    <n v="292062247"/>
    <n v="72"/>
    <m/>
    <m/>
    <n v="1.4949999999999999"/>
    <n v="4307.47"/>
    <n v="3953.3100000000004"/>
    <n v="2.0450050000000002"/>
    <n v="4706.67"/>
    <n v="2.0450050000000002"/>
    <x v="67"/>
    <d v="2020-04-01T00:00:00"/>
    <x v="4"/>
    <x v="0"/>
    <x v="5"/>
  </r>
  <r>
    <d v="2021-03-31T00:00:00"/>
    <n v="29894663000189"/>
    <s v="TRUE SECURITIZADORA"/>
    <d v="2019-11-22T00:00:00"/>
    <n v="125.9"/>
    <d v="2020-10-07T00:00:00"/>
    <n v="-175"/>
    <d v="2025-10-07T00:00:00"/>
    <n v="1621"/>
    <n v="292154396"/>
    <n v="72"/>
    <m/>
    <m/>
    <n v="1.3460000000000001"/>
    <n v="5372.9299999999994"/>
    <n v="5736.9099999999989"/>
    <n v="1.691443"/>
    <n v="5740.78"/>
    <n v="1.691443"/>
    <x v="68"/>
    <d v="2020-10-01T00:00:00"/>
    <x v="3"/>
    <x v="0"/>
    <x v="0"/>
  </r>
  <r>
    <d v="2021-03-31T00:00:00"/>
    <n v="29894663000189"/>
    <s v="TRUE SECURITIZADORA"/>
    <d v="2019-12-16T00:00:00"/>
    <n v="285.89999999999998"/>
    <d v="2021-03-07T00:00:00"/>
    <n v="-24"/>
    <d v="2025-11-07T00:00:00"/>
    <n v="1652"/>
    <n v="292158138"/>
    <n v="72"/>
    <m/>
    <m/>
    <n v="1.3599999999999999"/>
    <n v="11016.550000000001"/>
    <n v="12935.860000000002"/>
    <n v="1.6359870000000001"/>
    <n v="11707.87"/>
    <n v="1.6359870000000001"/>
    <x v="69"/>
    <d v="2021-04-01T00:00:00"/>
    <x v="4"/>
    <x v="2"/>
    <x v="14"/>
  </r>
  <r>
    <d v="2021-03-31T00:00:00"/>
    <n v="29894663000189"/>
    <s v="TRUE SECURITIZADORA"/>
    <d v="2019-12-16T00:00:00"/>
    <n v="235.87"/>
    <d v="2020-01-07T00:00:00"/>
    <n v="-449"/>
    <d v="2025-11-07T00:00:00"/>
    <n v="1652"/>
    <n v="292159736"/>
    <n v="72"/>
    <m/>
    <m/>
    <n v="1.3599999999999999"/>
    <n v="12417.04"/>
    <n v="10672.189999999999"/>
    <n v="1.6227290000000001"/>
    <n v="12961.27"/>
    <n v="1.6227290000000001"/>
    <x v="70"/>
    <d v="2020-03-01T00:00:00"/>
    <x v="4"/>
    <x v="0"/>
    <x v="6"/>
  </r>
  <r>
    <d v="2021-03-31T00:00:00"/>
    <n v="29894663000189"/>
    <s v="TRUE SECURITIZADORA"/>
    <d v="2019-12-16T00:00:00"/>
    <n v="125.07"/>
    <d v="2020-02-07T00:00:00"/>
    <n v="-418"/>
    <d v="2025-11-07T00:00:00"/>
    <n v="1652"/>
    <n v="292258665"/>
    <n v="72"/>
    <m/>
    <m/>
    <n v="1.3599999999999999"/>
    <n v="6436.44"/>
    <n v="5658.8999999999987"/>
    <n v="1.6444559999999999"/>
    <n v="6747.62"/>
    <n v="1.6444559999999999"/>
    <x v="71"/>
    <d v="2020-02-01T00:00:00"/>
    <x v="4"/>
    <x v="0"/>
    <x v="13"/>
  </r>
  <r>
    <d v="2021-03-31T00:00:00"/>
    <n v="29894663000189"/>
    <s v="TRUE SECURITIZADORA"/>
    <d v="2019-12-16T00:00:00"/>
    <n v="200"/>
    <d v="2020-03-07T00:00:00"/>
    <n v="-389"/>
    <d v="2022-11-07T00:00:00"/>
    <n v="556"/>
    <n v="292263667"/>
    <n v="36"/>
    <m/>
    <m/>
    <n v="1.4949999999999999"/>
    <n v="5983.2"/>
    <n v="5422.1"/>
    <n v="2.0499559999999999"/>
    <n v="6134.88"/>
    <n v="2.0499559999999999"/>
    <x v="72"/>
    <d v="2020-04-01T00:00:00"/>
    <x v="4"/>
    <x v="0"/>
    <x v="5"/>
  </r>
  <r>
    <d v="2021-03-31T00:00:00"/>
    <n v="29894663000189"/>
    <s v="TRUE SECURITIZADORA"/>
    <d v="2020-01-13T00:00:00"/>
    <n v="285.20999999999998"/>
    <d v="2021-02-07T00:00:00"/>
    <n v="-52"/>
    <d v="2025-12-08T00:00:00"/>
    <n v="1683"/>
    <n v="292268580"/>
    <n v="72"/>
    <m/>
    <m/>
    <n v="1.36"/>
    <n v="11360.630000000001"/>
    <n v="12890.390000000005"/>
    <n v="1.648325"/>
    <n v="12099.24"/>
    <n v="1.648325"/>
    <x v="73"/>
    <d v="2021-02-01T00:00:00"/>
    <x v="1"/>
    <x v="4"/>
    <x v="12"/>
  </r>
  <r>
    <d v="2021-03-31T00:00:00"/>
    <n v="29894663000189"/>
    <s v="TRUE SECURITIZADORA"/>
    <d v="2019-11-22T00:00:00"/>
    <n v="388.4"/>
    <d v="2020-05-07T00:00:00"/>
    <n v="-328"/>
    <d v="2025-10-07T00:00:00"/>
    <n v="1621"/>
    <n v="292351855"/>
    <n v="72"/>
    <m/>
    <m/>
    <n v="1.3460000000000001"/>
    <n v="18542.759999999998"/>
    <n v="17698.320000000003"/>
    <n v="1.6832609999999999"/>
    <n v="19652.32"/>
    <n v="1.6832609999999999"/>
    <x v="74"/>
    <d v="2020-06-01T00:00:00"/>
    <x v="3"/>
    <x v="0"/>
    <x v="7"/>
  </r>
  <r>
    <d v="2021-03-31T00:00:00"/>
    <n v="29894663000189"/>
    <s v="TRUE SECURITIZADORA"/>
    <d v="2019-11-22T00:00:00"/>
    <n v="321.75"/>
    <d v="2021-05-07T00:00:00"/>
    <n v="37"/>
    <d v="2025-10-07T00:00:00"/>
    <n v="1621"/>
    <n v="292352625"/>
    <n v="72"/>
    <m/>
    <m/>
    <n v="1.3460000000000001"/>
    <n v="11496.71"/>
    <n v="14661.249999999995"/>
    <n v="1.6844889999999999"/>
    <n v="12418.95"/>
    <n v="1.6844889999999999"/>
    <x v="75"/>
    <d v="2021-05-01T00:00:00"/>
    <x v="3"/>
    <x v="2"/>
    <x v="9"/>
  </r>
  <r>
    <d v="2021-03-31T00:00:00"/>
    <n v="29894663000189"/>
    <s v="TRUE SECURITIZADORA"/>
    <d v="2019-12-16T00:00:00"/>
    <n v="184.34"/>
    <d v="2021-05-07T00:00:00"/>
    <n v="37"/>
    <d v="2025-11-07T00:00:00"/>
    <n v="1652"/>
    <n v="292362242"/>
    <n v="72"/>
    <m/>
    <m/>
    <n v="1.3599999999999999"/>
    <n v="6671.16"/>
    <n v="8340.68"/>
    <n v="1.6776150000000001"/>
    <n v="7180.22"/>
    <n v="1.6776150000000001"/>
    <x v="76"/>
    <d v="2021-05-01T00:00:00"/>
    <x v="4"/>
    <x v="2"/>
    <x v="9"/>
  </r>
  <r>
    <d v="2021-03-31T00:00:00"/>
    <n v="29894663000189"/>
    <s v="TRUE SECURITIZADORA"/>
    <d v="2019-12-16T00:00:00"/>
    <n v="557.9"/>
    <d v="2020-08-07T00:00:00"/>
    <n v="-236"/>
    <d v="2021-11-08T00:00:00"/>
    <n v="192"/>
    <n v="292363281"/>
    <n v="24"/>
    <m/>
    <m/>
    <n v="1.4949999999999999"/>
    <n v="8700.68"/>
    <n v="10807.130000000001"/>
    <n v="2.0529359999999999"/>
    <n v="8760.67"/>
    <n v="2.0529359999999999"/>
    <x v="77"/>
    <d v="2020-08-01T00:00:00"/>
    <x v="4"/>
    <x v="0"/>
    <x v="3"/>
  </r>
  <r>
    <d v="2021-03-31T00:00:00"/>
    <n v="29894663000189"/>
    <s v="TRUE SECURITIZADORA"/>
    <d v="2020-01-13T00:00:00"/>
    <n v="366.83"/>
    <d v="2020-02-07T00:00:00"/>
    <n v="-418"/>
    <d v="2023-12-07T00:00:00"/>
    <n v="951"/>
    <n v="292371388"/>
    <n v="48"/>
    <m/>
    <m/>
    <n v="1.4949999999999999"/>
    <n v="14195.970000000001"/>
    <n v="12299.63"/>
    <n v="2.05775"/>
    <n v="15074.91"/>
    <n v="2.05775"/>
    <x v="78"/>
    <d v="2020-02-01T00:00:00"/>
    <x v="1"/>
    <x v="0"/>
    <x v="13"/>
  </r>
  <r>
    <d v="2021-03-31T00:00:00"/>
    <n v="29894663000189"/>
    <s v="TRUE SECURITIZADORA"/>
    <d v="2020-02-12T00:00:00"/>
    <n v="149.58000000000001"/>
    <d v="2020-04-07T00:00:00"/>
    <n v="-358"/>
    <d v="2026-01-07T00:00:00"/>
    <n v="1713"/>
    <n v="292379752"/>
    <n v="72"/>
    <m/>
    <m/>
    <n v="1.3650788885958691"/>
    <n v="7442.61"/>
    <n v="6748.78"/>
    <n v="1.7028840000000001"/>
    <n v="7903.46"/>
    <n v="1.7028840000000001"/>
    <x v="79"/>
    <d v="2020-05-01T00:00:00"/>
    <x v="0"/>
    <x v="0"/>
    <x v="1"/>
  </r>
  <r>
    <d v="2021-03-31T00:00:00"/>
    <n v="29894663000189"/>
    <s v="TRUE SECURITIZADORA"/>
    <d v="2020-01-13T00:00:00"/>
    <n v="286.81"/>
    <d v="2021-04-07T00:00:00"/>
    <n v="7"/>
    <d v="2025-12-08T00:00:00"/>
    <n v="1683"/>
    <n v="292463905"/>
    <n v="72"/>
    <m/>
    <m/>
    <n v="1.36"/>
    <n v="10875.970000000001"/>
    <n v="12962.719999999998"/>
    <n v="1.638058"/>
    <n v="11593.490000000002"/>
    <n v="1.638058"/>
    <x v="80"/>
    <d v="2021-04-01T00:00:00"/>
    <x v="1"/>
    <x v="2"/>
    <x v="14"/>
  </r>
  <r>
    <d v="2021-03-31T00:00:00"/>
    <n v="29894663000189"/>
    <s v="TRUE SECURITIZADORA"/>
    <d v="2019-12-16T00:00:00"/>
    <n v="281"/>
    <d v="2020-02-07T00:00:00"/>
    <n v="-418"/>
    <d v="2025-11-07T00:00:00"/>
    <n v="1652"/>
    <n v="292563124"/>
    <n v="72"/>
    <m/>
    <m/>
    <n v="1.3599999999999999"/>
    <n v="14362.8"/>
    <n v="12714.139999999996"/>
    <n v="1.6869160000000001"/>
    <n v="15160.18"/>
    <n v="1.6869160000000001"/>
    <x v="81"/>
    <d v="2020-02-01T00:00:00"/>
    <x v="4"/>
    <x v="0"/>
    <x v="13"/>
  </r>
  <r>
    <d v="2021-03-31T00:00:00"/>
    <n v="29894663000189"/>
    <s v="TRUE SECURITIZADORA"/>
    <d v="2020-02-12T00:00:00"/>
    <n v="91.99"/>
    <d v="2020-09-07T00:00:00"/>
    <n v="-205"/>
    <d v="2025-10-07T00:00:00"/>
    <n v="1621"/>
    <n v="292652305"/>
    <n v="72"/>
    <m/>
    <m/>
    <n v="1.36"/>
    <n v="4022.83"/>
    <n v="4050.8299999999995"/>
    <n v="1.6844950000000001"/>
    <n v="4275.09"/>
    <n v="1.6844950000000001"/>
    <x v="82"/>
    <d v="2020-10-01T00:00:00"/>
    <x v="0"/>
    <x v="0"/>
    <x v="0"/>
  </r>
  <r>
    <d v="2021-03-31T00:00:00"/>
    <n v="29894663000189"/>
    <s v="TRUE SECURITIZADORA"/>
    <d v="2020-01-13T00:00:00"/>
    <n v="330.37"/>
    <d v="2020-08-07T00:00:00"/>
    <n v="-236"/>
    <d v="2025-11-07T00:00:00"/>
    <n v="1652"/>
    <n v="292659950"/>
    <n v="72"/>
    <m/>
    <m/>
    <n v="1.369693"/>
    <n v="14847.369999999999"/>
    <n v="14763.609999999995"/>
    <n v="1.707946"/>
    <n v="15812.279999999999"/>
    <n v="1.707946"/>
    <x v="83"/>
    <d v="2020-09-01T00:00:00"/>
    <x v="1"/>
    <x v="0"/>
    <x v="4"/>
  </r>
  <r>
    <d v="2021-03-31T00:00:00"/>
    <n v="29894663000189"/>
    <s v="TRUE SECURITIZADORA"/>
    <d v="2020-01-13T00:00:00"/>
    <n v="138.1"/>
    <d v="2021-02-07T00:00:00"/>
    <n v="-52"/>
    <d v="2025-12-08T00:00:00"/>
    <n v="1683"/>
    <n v="292663909"/>
    <n v="72"/>
    <m/>
    <m/>
    <n v="1.36"/>
    <n v="5514.15"/>
    <n v="6241.5499999999975"/>
    <n v="1.637068"/>
    <n v="5858.49"/>
    <n v="1.637068"/>
    <x v="84"/>
    <d v="2021-02-01T00:00:00"/>
    <x v="1"/>
    <x v="4"/>
    <x v="12"/>
  </r>
  <r>
    <d v="2021-03-31T00:00:00"/>
    <n v="29894663000189"/>
    <s v="TRUE SECURITIZADORA"/>
    <d v="2020-02-12T00:00:00"/>
    <n v="299.39999999999998"/>
    <d v="2020-03-07T00:00:00"/>
    <n v="-389"/>
    <d v="2026-01-07T00:00:00"/>
    <n v="1713"/>
    <n v="292668694"/>
    <n v="72"/>
    <m/>
    <m/>
    <n v="1.36"/>
    <n v="898.2"/>
    <n v="13529.119999999999"/>
    <n v="1.65063"/>
    <n v="898.2"/>
    <n v="1.65063"/>
    <x v="85"/>
    <d v="2020-05-01T00:00:00"/>
    <x v="0"/>
    <x v="0"/>
    <x v="1"/>
  </r>
  <r>
    <d v="2021-03-31T00:00:00"/>
    <n v="29894663000189"/>
    <s v="TRUE SECURITIZADORA"/>
    <d v="2020-01-13T00:00:00"/>
    <n v="411.09"/>
    <d v="2020-12-07T00:00:00"/>
    <n v="-114"/>
    <d v="2025-11-07T00:00:00"/>
    <n v="1652"/>
    <n v="292757507"/>
    <n v="72"/>
    <m/>
    <m/>
    <n v="1.36"/>
    <n v="17094.78"/>
    <n v="18423.929999999997"/>
    <n v="1.6298630000000001"/>
    <n v="18067.810000000001"/>
    <n v="1.6298630000000001"/>
    <x v="86"/>
    <d v="2020-12-01T00:00:00"/>
    <x v="1"/>
    <x v="3"/>
    <x v="11"/>
  </r>
  <r>
    <d v="2021-03-31T00:00:00"/>
    <n v="29894663000189"/>
    <s v="TRUE SECURITIZADORA"/>
    <d v="2020-02-12T00:00:00"/>
    <n v="99.39"/>
    <d v="2020-08-07T00:00:00"/>
    <n v="-236"/>
    <d v="2025-11-07T00:00:00"/>
    <n v="1652"/>
    <n v="292760750"/>
    <n v="72"/>
    <m/>
    <m/>
    <n v="1.36"/>
    <n v="4490.72"/>
    <n v="4415.3900000000003"/>
    <n v="1.678374"/>
    <n v="4765.83"/>
    <n v="1.678374"/>
    <x v="87"/>
    <d v="2020-09-01T00:00:00"/>
    <x v="0"/>
    <x v="0"/>
    <x v="4"/>
  </r>
  <r>
    <d v="2021-03-31T00:00:00"/>
    <n v="29894663000189"/>
    <s v="TRUE SECURITIZADORA"/>
    <d v="2020-01-13T00:00:00"/>
    <n v="215.87"/>
    <d v="2021-05-07T00:00:00"/>
    <n v="37"/>
    <d v="2025-12-08T00:00:00"/>
    <n v="1683"/>
    <n v="292766805"/>
    <n v="72"/>
    <m/>
    <m/>
    <n v="1.36"/>
    <n v="7998.51"/>
    <n v="9756.4900000000034"/>
    <n v="1.622617"/>
    <n v="8510.0600000000013"/>
    <n v="1.622617"/>
    <x v="88"/>
    <d v="2021-05-01T00:00:00"/>
    <x v="1"/>
    <x v="2"/>
    <x v="9"/>
  </r>
  <r>
    <d v="2021-03-31T00:00:00"/>
    <n v="29894663000189"/>
    <s v="TRUE SECURITIZADORA"/>
    <d v="2020-01-13T00:00:00"/>
    <n v="209"/>
    <d v="2021-05-07T00:00:00"/>
    <n v="37"/>
    <d v="2025-12-08T00:00:00"/>
    <n v="1683"/>
    <n v="292771908"/>
    <n v="72"/>
    <m/>
    <m/>
    <n v="1.3670180000000001"/>
    <n v="7598.06"/>
    <n v="9425.9999999999982"/>
    <n v="1.705077"/>
    <n v="8225.4399999999987"/>
    <n v="1.705077"/>
    <x v="89"/>
    <d v="2021-05-01T00:00:00"/>
    <x v="1"/>
    <x v="2"/>
    <x v="9"/>
  </r>
  <r>
    <d v="2021-03-31T00:00:00"/>
    <n v="29894663000189"/>
    <s v="TRUE SECURITIZADORA"/>
    <d v="2019-12-16T00:00:00"/>
    <n v="176.21"/>
    <d v="2020-03-07T00:00:00"/>
    <n v="-389"/>
    <d v="2025-11-07T00:00:00"/>
    <n v="1652"/>
    <n v="292856338"/>
    <n v="72"/>
    <m/>
    <m/>
    <n v="1.3599999999999999"/>
    <n v="8907.99"/>
    <n v="7972.8200000000033"/>
    <n v="1.63354"/>
    <n v="9330.4500000000007"/>
    <n v="1.63354"/>
    <x v="90"/>
    <d v="2020-10-01T00:00:00"/>
    <x v="4"/>
    <x v="0"/>
    <x v="0"/>
  </r>
  <r>
    <d v="2021-03-31T00:00:00"/>
    <n v="29894663000189"/>
    <s v="TRUE SECURITIZADORA"/>
    <d v="2020-01-13T00:00:00"/>
    <n v="80"/>
    <d v="2020-05-07T00:00:00"/>
    <n v="-328"/>
    <d v="2025-11-07T00:00:00"/>
    <n v="1652"/>
    <n v="292859541"/>
    <n v="72"/>
    <m/>
    <m/>
    <n v="1.36"/>
    <n v="3885.24"/>
    <n v="3585.4100000000008"/>
    <n v="1.6320889999999999"/>
    <n v="4076.09"/>
    <n v="1.6320889999999999"/>
    <x v="91"/>
    <d v="2020-06-01T00:00:00"/>
    <x v="1"/>
    <x v="0"/>
    <x v="7"/>
  </r>
  <r>
    <d v="2021-03-31T00:00:00"/>
    <n v="29894663000189"/>
    <s v="TRUE SECURITIZADORA"/>
    <d v="2019-12-16T00:00:00"/>
    <n v="312.67"/>
    <d v="2020-02-07T00:00:00"/>
    <n v="-418"/>
    <d v="2025-11-07T00:00:00"/>
    <n v="1652"/>
    <n v="292867317"/>
    <n v="72"/>
    <m/>
    <m/>
    <n v="1.4949999999999999"/>
    <n v="15115.16"/>
    <n v="13589.170000000002"/>
    <n v="2.0468820000000001"/>
    <n v="16491.5"/>
    <n v="2.0468820000000001"/>
    <x v="92"/>
    <d v="2021-05-01T00:00:00"/>
    <x v="4"/>
    <x v="0"/>
    <x v="9"/>
  </r>
  <r>
    <d v="2021-03-31T00:00:00"/>
    <n v="29894663000189"/>
    <s v="TRUE SECURITIZADORA"/>
    <d v="2020-01-13T00:00:00"/>
    <n v="625.28"/>
    <d v="2021-05-07T00:00:00"/>
    <n v="37"/>
    <d v="2025-12-08T00:00:00"/>
    <n v="1683"/>
    <n v="292868854"/>
    <n v="72"/>
    <m/>
    <m/>
    <n v="1.36"/>
    <n v="23172.219999999998"/>
    <n v="28260.199999999997"/>
    <n v="1.6218630000000001"/>
    <n v="24649.89"/>
    <n v="1.6218630000000001"/>
    <x v="93"/>
    <d v="2021-05-01T00:00:00"/>
    <x v="1"/>
    <x v="2"/>
    <x v="9"/>
  </r>
  <r>
    <d v="2021-03-31T00:00:00"/>
    <n v="29894663000189"/>
    <s v="TRUE SECURITIZADORA"/>
    <d v="2020-02-12T00:00:00"/>
    <n v="326.58999999999997"/>
    <d v="2021-04-07T00:00:00"/>
    <n v="7"/>
    <d v="2026-01-07T00:00:00"/>
    <n v="1713"/>
    <n v="292877629"/>
    <n v="72"/>
    <m/>
    <m/>
    <n v="1.36"/>
    <n v="12465.53"/>
    <n v="14757.719999999996"/>
    <n v="1.6551709999999999"/>
    <n v="13353.210000000001"/>
    <n v="1.6551709999999999"/>
    <x v="94"/>
    <d v="2021-04-01T00:00:00"/>
    <x v="0"/>
    <x v="2"/>
    <x v="14"/>
  </r>
  <r>
    <d v="2021-03-31T00:00:00"/>
    <n v="29894663000189"/>
    <s v="TRUE SECURITIZADORA"/>
    <d v="2020-01-13T00:00:00"/>
    <n v="125"/>
    <d v="2021-05-07T00:00:00"/>
    <n v="37"/>
    <d v="2025-11-07T00:00:00"/>
    <n v="1652"/>
    <n v="292959546"/>
    <n v="72"/>
    <m/>
    <m/>
    <n v="1.36"/>
    <n v="4566.12"/>
    <n v="5602.1699999999992"/>
    <n v="1.636474"/>
    <n v="4868.87"/>
    <n v="1.636474"/>
    <x v="95"/>
    <d v="2021-05-01T00:00:00"/>
    <x v="1"/>
    <x v="2"/>
    <x v="9"/>
  </r>
  <r>
    <d v="2021-03-31T00:00:00"/>
    <n v="29894663000189"/>
    <s v="TRUE SECURITIZADORA"/>
    <d v="2020-04-15T00:00:00"/>
    <n v="160.99"/>
    <d v="2020-12-07T00:00:00"/>
    <n v="-114"/>
    <d v="2026-02-09T00:00:00"/>
    <n v="1746"/>
    <n v="292960093"/>
    <n v="72"/>
    <m/>
    <m/>
    <n v="1.3599999999999999"/>
    <n v="6879.8899999999994"/>
    <n v="7220.5499999999975"/>
    <n v="1.635154"/>
    <n v="7300.07"/>
    <n v="1.635154"/>
    <x v="96"/>
    <d v="2020-12-01T00:00:00"/>
    <x v="5"/>
    <x v="3"/>
    <x v="11"/>
  </r>
  <r>
    <d v="2021-03-31T00:00:00"/>
    <n v="29894663000189"/>
    <s v="TRUE SECURITIZADORA"/>
    <d v="2020-01-13T00:00:00"/>
    <n v="216.89"/>
    <d v="2020-04-07T00:00:00"/>
    <n v="-358"/>
    <d v="2025-12-08T00:00:00"/>
    <n v="1683"/>
    <n v="292966786"/>
    <n v="72"/>
    <m/>
    <m/>
    <n v="1.36"/>
    <n v="10836.79"/>
    <n v="9802.5599999999977"/>
    <n v="1.63287"/>
    <n v="11369.82"/>
    <n v="1.63287"/>
    <x v="97"/>
    <d v="2020-05-01T00:00:00"/>
    <x v="1"/>
    <x v="0"/>
    <x v="1"/>
  </r>
  <r>
    <d v="2021-03-31T00:00:00"/>
    <n v="29894663000189"/>
    <s v="TRUE SECURITIZADORA"/>
    <d v="2020-02-12T00:00:00"/>
    <n v="273.83"/>
    <d v="2021-05-07T00:00:00"/>
    <n v="37"/>
    <d v="2021-12-07T00:00:00"/>
    <n v="221"/>
    <n v="292974087"/>
    <n v="24"/>
    <m/>
    <m/>
    <n v="1.4949999999999999"/>
    <n v="2042.79"/>
    <n v="5102.72"/>
    <n v="2.0639590000000001"/>
    <n v="2082.2800000000002"/>
    <n v="2.0639590000000001"/>
    <x v="98"/>
    <d v="2021-05-01T00:00:00"/>
    <x v="0"/>
    <x v="2"/>
    <x v="9"/>
  </r>
  <r>
    <d v="2021-03-31T00:00:00"/>
    <n v="29894663000189"/>
    <s v="TRUE SECURITIZADORA"/>
    <d v="2020-02-12T00:00:00"/>
    <n v="109"/>
    <d v="2021-02-07T00:00:00"/>
    <n v="-52"/>
    <d v="2026-01-07T00:00:00"/>
    <n v="1713"/>
    <n v="292980961"/>
    <n v="72"/>
    <m/>
    <m/>
    <n v="1.363810970964489"/>
    <n v="4334.75"/>
    <n v="4919.7199999999984"/>
    <n v="1.7014879999999999"/>
    <n v="4670.6499999999996"/>
    <n v="1.7014879999999999"/>
    <x v="99"/>
    <d v="2021-02-01T00:00:00"/>
    <x v="0"/>
    <x v="4"/>
    <x v="12"/>
  </r>
  <r>
    <d v="2021-03-31T00:00:00"/>
    <n v="29894663000189"/>
    <s v="TRUE SECURITIZADORA"/>
    <d v="2020-01-13T00:00:00"/>
    <n v="463.77"/>
    <d v="2020-03-07T00:00:00"/>
    <n v="-389"/>
    <d v="2025-11-07T00:00:00"/>
    <n v="1652"/>
    <n v="293058724"/>
    <n v="72"/>
    <m/>
    <m/>
    <n v="1.36"/>
    <n v="23435.649999999998"/>
    <n v="20784.979999999989"/>
    <n v="1.635993"/>
    <n v="24557.05"/>
    <n v="1.635993"/>
    <x v="100"/>
    <d v="2020-04-01T00:00:00"/>
    <x v="1"/>
    <x v="0"/>
    <x v="5"/>
  </r>
  <r>
    <d v="2021-03-31T00:00:00"/>
    <n v="29894663000189"/>
    <s v="TRUE SECURITIZADORA"/>
    <d v="2019-12-16T00:00:00"/>
    <n v="299.3"/>
    <d v="2020-05-07T00:00:00"/>
    <n v="-328"/>
    <d v="2023-10-09T00:00:00"/>
    <n v="892"/>
    <n v="293060555"/>
    <n v="48"/>
    <m/>
    <m/>
    <n v="1.4949999999999999"/>
    <n v="10361.620000000001"/>
    <n v="9899.380000000001"/>
    <n v="2.0619420000000002"/>
    <n v="10882.91"/>
    <n v="2.0619420000000002"/>
    <x v="101"/>
    <d v="2020-06-01T00:00:00"/>
    <x v="4"/>
    <x v="0"/>
    <x v="7"/>
  </r>
  <r>
    <d v="2021-03-31T00:00:00"/>
    <n v="29894663000189"/>
    <s v="TRUE SECURITIZADORA"/>
    <d v="2019-11-22T00:00:00"/>
    <n v="110"/>
    <d v="2020-04-07T00:00:00"/>
    <n v="-358"/>
    <d v="2025-10-07T00:00:00"/>
    <n v="1621"/>
    <n v="293154184"/>
    <n v="72"/>
    <m/>
    <m/>
    <n v="1.3460000000000001"/>
    <n v="5349.79"/>
    <n v="5012.3799999999974"/>
    <n v="1.6967209999999999"/>
    <n v="5675.8"/>
    <n v="1.6967209999999999"/>
    <x v="102"/>
    <d v="2020-04-01T00:00:00"/>
    <x v="3"/>
    <x v="0"/>
    <x v="5"/>
  </r>
  <r>
    <d v="2021-03-31T00:00:00"/>
    <n v="29894663000189"/>
    <s v="TRUE SECURITIZADORA"/>
    <d v="2019-12-16T00:00:00"/>
    <n v="247.16"/>
    <d v="2020-06-07T00:00:00"/>
    <n v="-297"/>
    <d v="2025-11-07T00:00:00"/>
    <n v="1652"/>
    <n v="293155718"/>
    <n v="72"/>
    <m/>
    <m/>
    <n v="1.3599999999999999"/>
    <n v="11753.11"/>
    <n v="11182.990000000003"/>
    <n v="1.6336189999999999"/>
    <n v="12345.86"/>
    <n v="1.6336189999999999"/>
    <x v="103"/>
    <d v="2020-07-01T00:00:00"/>
    <x v="4"/>
    <x v="0"/>
    <x v="10"/>
  </r>
  <r>
    <d v="2021-03-31T00:00:00"/>
    <n v="29894663000189"/>
    <s v="TRUE SECURITIZADORA"/>
    <d v="2019-11-22T00:00:00"/>
    <n v="190.44"/>
    <d v="2020-01-07T00:00:00"/>
    <n v="-449"/>
    <d v="2025-10-07T00:00:00"/>
    <n v="1621"/>
    <n v="293250938"/>
    <n v="72"/>
    <m/>
    <m/>
    <n v="1.3460000000000001"/>
    <n v="9921.77"/>
    <n v="8677.8200000000015"/>
    <n v="1.6387529999999999"/>
    <n v="10397.68"/>
    <n v="1.6387529999999999"/>
    <x v="104"/>
    <d v="2020-01-01T00:00:00"/>
    <x v="3"/>
    <x v="0"/>
    <x v="15"/>
  </r>
  <r>
    <d v="2021-03-31T00:00:00"/>
    <n v="29894663000189"/>
    <s v="TRUE SECURITIZADORA"/>
    <d v="2020-02-12T00:00:00"/>
    <n v="175.89"/>
    <d v="2020-07-07T00:00:00"/>
    <n v="-267"/>
    <d v="2026-01-07T00:00:00"/>
    <n v="1713"/>
    <n v="293276724"/>
    <n v="72"/>
    <m/>
    <m/>
    <n v="1.36"/>
    <n v="8318.57"/>
    <n v="7947.9800000000023"/>
    <n v="1.6407659999999999"/>
    <n v="8774.630000000001"/>
    <n v="1.6407659999999999"/>
    <x v="105"/>
    <d v="2020-08-01T00:00:00"/>
    <x v="0"/>
    <x v="0"/>
    <x v="3"/>
  </r>
  <r>
    <d v="2021-03-31T00:00:00"/>
    <n v="29894663000189"/>
    <s v="TRUE SECURITIZADORA"/>
    <d v="2020-01-13T00:00:00"/>
    <n v="323"/>
    <d v="2020-06-07T00:00:00"/>
    <n v="-297"/>
    <d v="2025-12-08T00:00:00"/>
    <n v="1683"/>
    <n v="293370068"/>
    <n v="72"/>
    <m/>
    <m/>
    <n v="1.36"/>
    <n v="15331.93"/>
    <n v="14598.350000000006"/>
    <n v="1.6915960000000001"/>
    <n v="16286.36"/>
    <n v="1.6915960000000001"/>
    <x v="106"/>
    <d v="2020-07-01T00:00:00"/>
    <x v="1"/>
    <x v="0"/>
    <x v="10"/>
  </r>
  <r>
    <d v="2021-03-31T00:00:00"/>
    <n v="29894663000189"/>
    <s v="TRUE SECURITIZADORA"/>
    <d v="2020-02-12T00:00:00"/>
    <n v="103.44"/>
    <d v="2020-07-07T00:00:00"/>
    <n v="-267"/>
    <d v="2026-01-07T00:00:00"/>
    <n v="1713"/>
    <n v="293380061"/>
    <n v="72"/>
    <m/>
    <m/>
    <n v="1.36"/>
    <n v="4844.75"/>
    <n v="4674.2099999999991"/>
    <n v="1.6936199999999999"/>
    <n v="5160.28"/>
    <n v="1.6936199999999999"/>
    <x v="107"/>
    <d v="2020-08-01T00:00:00"/>
    <x v="0"/>
    <x v="0"/>
    <x v="3"/>
  </r>
  <r>
    <d v="2021-03-31T00:00:00"/>
    <n v="29894663000189"/>
    <s v="TRUE SECURITIZADORA"/>
    <d v="2020-02-12T00:00:00"/>
    <n v="133.76"/>
    <d v="2021-04-07T00:00:00"/>
    <n v="7"/>
    <d v="2023-01-09T00:00:00"/>
    <n v="619"/>
    <n v="293380547"/>
    <n v="36"/>
    <m/>
    <m/>
    <n v="1.4949999999999999"/>
    <n v="2441.27"/>
    <n v="3621.0499999999993"/>
    <n v="2.0533969999999999"/>
    <n v="2563.9"/>
    <n v="2.0533969999999999"/>
    <x v="108"/>
    <d v="2021-04-01T00:00:00"/>
    <x v="0"/>
    <x v="2"/>
    <x v="14"/>
  </r>
  <r>
    <d v="2021-03-31T00:00:00"/>
    <n v="29894663000189"/>
    <s v="TRUE SECURITIZADORA"/>
    <d v="2019-12-16T00:00:00"/>
    <n v="92.54"/>
    <d v="2020-03-07T00:00:00"/>
    <n v="-389"/>
    <d v="2025-11-07T00:00:00"/>
    <n v="1652"/>
    <n v="293456063"/>
    <n v="72"/>
    <m/>
    <m/>
    <n v="1.3599999999999999"/>
    <n v="4647.87"/>
    <n v="4187.0600000000004"/>
    <n v="1.673187"/>
    <n v="4900.1100000000006"/>
    <n v="1.673187"/>
    <x v="109"/>
    <d v="2020-10-01T00:00:00"/>
    <x v="4"/>
    <x v="0"/>
    <x v="0"/>
  </r>
  <r>
    <d v="2021-03-31T00:00:00"/>
    <n v="29894663000189"/>
    <s v="TRUE SECURITIZADORA"/>
    <d v="2019-12-16T00:00:00"/>
    <n v="94.9"/>
    <d v="2020-07-07T00:00:00"/>
    <n v="-267"/>
    <d v="2025-11-07T00:00:00"/>
    <n v="1652"/>
    <n v="293458528"/>
    <n v="72"/>
    <m/>
    <m/>
    <n v="1.3599999999999999"/>
    <n v="4416.0200000000004"/>
    <n v="4293.8400000000011"/>
    <n v="1.6359429999999999"/>
    <n v="4645.4400000000005"/>
    <n v="1.6359429999999999"/>
    <x v="110"/>
    <d v="2020-08-01T00:00:00"/>
    <x v="4"/>
    <x v="0"/>
    <x v="3"/>
  </r>
  <r>
    <d v="2021-03-31T00:00:00"/>
    <n v="29894663000189"/>
    <s v="TRUE SECURITIZADORA"/>
    <d v="2019-12-16T00:00:00"/>
    <n v="225.47"/>
    <d v="2020-02-07T00:00:00"/>
    <n v="-418"/>
    <d v="2025-11-07T00:00:00"/>
    <n v="1652"/>
    <n v="293561244"/>
    <n v="72"/>
    <m/>
    <m/>
    <n v="1.3599999999999999"/>
    <n v="11526.52"/>
    <n v="10201.599999999999"/>
    <n v="1.6857819999999999"/>
    <n v="12164.36"/>
    <n v="1.6857819999999999"/>
    <x v="111"/>
    <d v="2020-02-01T00:00:00"/>
    <x v="4"/>
    <x v="0"/>
    <x v="13"/>
  </r>
  <r>
    <d v="2021-03-31T00:00:00"/>
    <n v="29894663000189"/>
    <s v="TRUE SECURITIZADORA"/>
    <d v="2020-01-13T00:00:00"/>
    <n v="241.1"/>
    <d v="2020-05-07T00:00:00"/>
    <n v="-328"/>
    <d v="2025-11-07T00:00:00"/>
    <n v="1652"/>
    <n v="293562905"/>
    <n v="72"/>
    <m/>
    <m/>
    <n v="1.36"/>
    <n v="11611.849999999999"/>
    <n v="10805.449999999997"/>
    <n v="1.680909"/>
    <n v="12284.310000000001"/>
    <n v="1.680909"/>
    <x v="112"/>
    <d v="2020-09-01T00:00:00"/>
    <x v="1"/>
    <x v="0"/>
    <x v="4"/>
  </r>
  <r>
    <d v="2021-03-31T00:00:00"/>
    <n v="29894663000189"/>
    <s v="TRUE SECURITIZADORA"/>
    <d v="2020-03-13T00:00:00"/>
    <n v="218.66"/>
    <d v="2020-07-07T00:00:00"/>
    <n v="-267"/>
    <d v="2026-01-07T00:00:00"/>
    <n v="1713"/>
    <n v="293579405"/>
    <n v="72"/>
    <m/>
    <m/>
    <n v="1.36"/>
    <n v="10233.369999999999"/>
    <n v="9795.9600000000064"/>
    <n v="1.6977610000000001"/>
    <n v="10908.28"/>
    <n v="1.6977610000000001"/>
    <x v="113"/>
    <d v="2020-08-01T00:00:00"/>
    <x v="2"/>
    <x v="0"/>
    <x v="3"/>
  </r>
  <r>
    <d v="2021-03-31T00:00:00"/>
    <n v="29894663000189"/>
    <s v="TRUE SECURITIZADORA"/>
    <d v="2020-03-13T00:00:00"/>
    <n v="87.55"/>
    <d v="2020-06-07T00:00:00"/>
    <n v="-297"/>
    <d v="2026-01-07T00:00:00"/>
    <n v="1713"/>
    <n v="293581023"/>
    <n v="72"/>
    <m/>
    <m/>
    <n v="1.364681653253824"/>
    <n v="4181.4699999999993"/>
    <n v="3916.81"/>
    <n v="1.7023299999999999"/>
    <n v="4451.2"/>
    <n v="1.7023299999999999"/>
    <x v="114"/>
    <d v="2020-09-01T00:00:00"/>
    <x v="2"/>
    <x v="0"/>
    <x v="4"/>
  </r>
  <r>
    <d v="2021-03-31T00:00:00"/>
    <n v="29894663000189"/>
    <s v="TRUE SECURITIZADORA"/>
    <d v="2020-03-13T00:00:00"/>
    <n v="510"/>
    <d v="2020-05-07T00:00:00"/>
    <n v="-328"/>
    <d v="2026-02-09T00:00:00"/>
    <n v="1746"/>
    <n v="293581803"/>
    <n v="72"/>
    <m/>
    <m/>
    <n v="1.36"/>
    <n v="25292.09"/>
    <n v="23040.940000000002"/>
    <n v="1.65103"/>
    <n v="26696.06"/>
    <n v="1.65103"/>
    <x v="115"/>
    <d v="2020-06-01T00:00:00"/>
    <x v="2"/>
    <x v="0"/>
    <x v="7"/>
  </r>
  <r>
    <d v="2021-03-31T00:00:00"/>
    <n v="29894663000189"/>
    <s v="TRUE SECURITIZADORA"/>
    <d v="2019-12-16T00:00:00"/>
    <n v="95"/>
    <d v="2020-08-07T00:00:00"/>
    <n v="-236"/>
    <d v="2025-10-07T00:00:00"/>
    <n v="1621"/>
    <n v="293650144"/>
    <n v="72"/>
    <m/>
    <m/>
    <n v="1.3599999999999999"/>
    <n v="4314.1900000000005"/>
    <n v="4262.3499999999985"/>
    <n v="1.6002289999999999"/>
    <n v="4509.96"/>
    <n v="1.6002289999999999"/>
    <x v="116"/>
    <d v="2020-09-01T00:00:00"/>
    <x v="4"/>
    <x v="0"/>
    <x v="4"/>
  </r>
  <r>
    <d v="2021-03-31T00:00:00"/>
    <n v="29894663000189"/>
    <s v="TRUE SECURITIZADORA"/>
    <d v="2019-12-16T00:00:00"/>
    <n v="206.33"/>
    <d v="2020-05-07T00:00:00"/>
    <n v="-328"/>
    <d v="2025-10-07T00:00:00"/>
    <n v="1621"/>
    <n v="293655195"/>
    <n v="72"/>
    <m/>
    <m/>
    <n v="1.3599999999999999"/>
    <n v="9829.76"/>
    <n v="9257.34"/>
    <n v="1.695924"/>
    <n v="10414.16"/>
    <n v="1.695924"/>
    <x v="117"/>
    <d v="2020-08-01T00:00:00"/>
    <x v="4"/>
    <x v="0"/>
    <x v="3"/>
  </r>
  <r>
    <d v="2021-03-31T00:00:00"/>
    <n v="29894663000189"/>
    <s v="TRUE SECURITIZADORA"/>
    <d v="2019-12-16T00:00:00"/>
    <n v="212"/>
    <d v="2020-05-07T00:00:00"/>
    <n v="-328"/>
    <d v="2025-11-07T00:00:00"/>
    <n v="1652"/>
    <n v="293657505"/>
    <n v="72"/>
    <m/>
    <m/>
    <n v="1.3599999999999999"/>
    <n v="10306.24"/>
    <n v="9592.1400000000031"/>
    <n v="1.6262730000000001"/>
    <n v="10801.61"/>
    <n v="1.6262730000000001"/>
    <x v="118"/>
    <d v="2020-06-01T00:00:00"/>
    <x v="4"/>
    <x v="0"/>
    <x v="7"/>
  </r>
  <r>
    <d v="2021-03-31T00:00:00"/>
    <n v="29894663000189"/>
    <s v="TRUE SECURITIZADORA"/>
    <d v="2019-12-16T00:00:00"/>
    <n v="146.5"/>
    <d v="2020-03-07T00:00:00"/>
    <n v="-389"/>
    <d v="2025-11-07T00:00:00"/>
    <n v="1652"/>
    <n v="293657883"/>
    <n v="72"/>
    <m/>
    <m/>
    <n v="1.3599999999999999"/>
    <n v="7413.6"/>
    <n v="6628.569999999997"/>
    <n v="1.627343"/>
    <n v="7757.3"/>
    <n v="1.627343"/>
    <x v="119"/>
    <d v="2020-04-01T00:00:00"/>
    <x v="4"/>
    <x v="0"/>
    <x v="5"/>
  </r>
  <r>
    <d v="2021-03-31T00:00:00"/>
    <n v="29894663000189"/>
    <s v="TRUE SECURITIZADORA"/>
    <d v="2020-01-13T00:00:00"/>
    <n v="95"/>
    <d v="2020-02-07T00:00:00"/>
    <n v="-418"/>
    <d v="2025-12-08T00:00:00"/>
    <n v="1683"/>
    <n v="293669124"/>
    <n v="72"/>
    <m/>
    <m/>
    <n v="1.36"/>
    <n v="4937.8600000000006"/>
    <n v="4293.6399999999994"/>
    <n v="1.63141"/>
    <n v="5170.1100000000006"/>
    <n v="1.63141"/>
    <x v="120"/>
    <d v="2020-03-01T00:00:00"/>
    <x v="1"/>
    <x v="0"/>
    <x v="6"/>
  </r>
  <r>
    <d v="2021-03-31T00:00:00"/>
    <n v="29894663000189"/>
    <s v="TRUE SECURITIZADORA"/>
    <d v="2019-11-22T00:00:00"/>
    <n v="485.4"/>
    <d v="2019-12-07T00:00:00"/>
    <n v="-480"/>
    <d v="2025-10-07T00:00:00"/>
    <n v="1621"/>
    <n v="293754178"/>
    <n v="72"/>
    <m/>
    <m/>
    <n v="1.3460000000000001"/>
    <n v="25078.03"/>
    <n v="22118.370000000006"/>
    <n v="1.692909"/>
    <n v="26501.93"/>
    <n v="1.692909"/>
    <x v="121"/>
    <d v="2020-02-01T00:00:00"/>
    <x v="3"/>
    <x v="0"/>
    <x v="13"/>
  </r>
  <r>
    <d v="2021-03-31T00:00:00"/>
    <n v="29894663000189"/>
    <s v="TRUE SECURITIZADORA"/>
    <d v="2020-01-13T00:00:00"/>
    <n v="222.27"/>
    <d v="2020-04-07T00:00:00"/>
    <n v="-358"/>
    <d v="2025-11-07T00:00:00"/>
    <n v="1652"/>
    <n v="293756653"/>
    <n v="72"/>
    <m/>
    <m/>
    <n v="1.36"/>
    <n v="11021.41"/>
    <n v="9961.5199999999968"/>
    <n v="1.6296710000000001"/>
    <n v="11547.140000000001"/>
    <n v="1.6296710000000001"/>
    <x v="122"/>
    <d v="2020-05-01T00:00:00"/>
    <x v="1"/>
    <x v="0"/>
    <x v="1"/>
  </r>
  <r>
    <d v="2021-03-31T00:00:00"/>
    <n v="29894663000189"/>
    <s v="TRUE SECURITIZADORA"/>
    <d v="2020-01-13T00:00:00"/>
    <n v="102.95"/>
    <d v="2021-02-07T00:00:00"/>
    <n v="-52"/>
    <d v="2025-12-08T00:00:00"/>
    <n v="1683"/>
    <n v="293766957"/>
    <n v="72"/>
    <m/>
    <m/>
    <n v="1.36"/>
    <n v="4104.4799999999996"/>
    <n v="4652.97"/>
    <n v="1.6440509999999999"/>
    <n v="4367.34"/>
    <n v="1.6440509999999999"/>
    <x v="123"/>
    <d v="2021-02-01T00:00:00"/>
    <x v="1"/>
    <x v="4"/>
    <x v="12"/>
  </r>
  <r>
    <d v="2021-03-31T00:00:00"/>
    <n v="29894663000189"/>
    <s v="TRUE SECURITIZADORA"/>
    <d v="2020-01-13T00:00:00"/>
    <n v="90.23"/>
    <d v="2020-06-07T00:00:00"/>
    <n v="-297"/>
    <d v="2025-12-08T00:00:00"/>
    <n v="1683"/>
    <n v="293768278"/>
    <n v="72"/>
    <m/>
    <m/>
    <n v="1.36"/>
    <n v="4326.4799999999996"/>
    <n v="4078.0099999999998"/>
    <n v="1.634592"/>
    <n v="4549.59"/>
    <n v="1.634592"/>
    <x v="124"/>
    <d v="2020-06-01T00:00:00"/>
    <x v="1"/>
    <x v="0"/>
    <x v="7"/>
  </r>
  <r>
    <d v="2021-03-31T00:00:00"/>
    <n v="29894663000189"/>
    <s v="TRUE SECURITIZADORA"/>
    <d v="2020-04-15T00:00:00"/>
    <n v="201.9"/>
    <d v="2020-07-07T00:00:00"/>
    <n v="-267"/>
    <d v="2026-02-09T00:00:00"/>
    <n v="1746"/>
    <n v="293785270"/>
    <n v="72"/>
    <m/>
    <m/>
    <n v="1.3599999999999999"/>
    <n v="9639.06"/>
    <n v="9055.44"/>
    <n v="1.634385"/>
    <n v="10164.69"/>
    <n v="1.634385"/>
    <x v="125"/>
    <d v="2020-08-01T00:00:00"/>
    <x v="5"/>
    <x v="0"/>
    <x v="3"/>
  </r>
  <r>
    <d v="2021-03-31T00:00:00"/>
    <n v="29894663000189"/>
    <s v="TRUE SECURITIZADORA"/>
    <d v="2020-01-13T00:00:00"/>
    <n v="159.16999999999999"/>
    <d v="2020-07-07T00:00:00"/>
    <n v="-267"/>
    <d v="2025-12-08T00:00:00"/>
    <n v="1683"/>
    <n v="293868019"/>
    <n v="72"/>
    <m/>
    <m/>
    <n v="1.36"/>
    <n v="7464.14"/>
    <n v="7193.8900000000021"/>
    <n v="1.641114"/>
    <n v="7866.5599999999995"/>
    <n v="1.641114"/>
    <x v="126"/>
    <d v="2020-07-01T00:00:00"/>
    <x v="1"/>
    <x v="0"/>
    <x v="10"/>
  </r>
  <r>
    <d v="2021-03-31T00:00:00"/>
    <n v="29894663000189"/>
    <s v="TRUE SECURITIZADORA"/>
    <d v="2020-03-13T00:00:00"/>
    <n v="186"/>
    <d v="2021-04-07T00:00:00"/>
    <n v="7"/>
    <d v="2026-02-09T00:00:00"/>
    <n v="1746"/>
    <n v="293885763"/>
    <n v="72"/>
    <m/>
    <m/>
    <n v="1.36"/>
    <n v="7198.48"/>
    <n v="8403.1500000000015"/>
    <n v="1.6388320000000001"/>
    <n v="7690.18"/>
    <n v="1.6388320000000001"/>
    <x v="127"/>
    <d v="2021-04-01T00:00:00"/>
    <x v="2"/>
    <x v="2"/>
    <x v="14"/>
  </r>
  <r>
    <d v="2021-03-31T00:00:00"/>
    <n v="29894663000189"/>
    <s v="TRUE SECURITIZADORA"/>
    <d v="2019-12-16T00:00:00"/>
    <n v="167.45"/>
    <d v="2020-12-07T00:00:00"/>
    <n v="-114"/>
    <d v="2025-11-07T00:00:00"/>
    <n v="1652"/>
    <n v="294057144"/>
    <n v="72"/>
    <m/>
    <m/>
    <n v="1.3599999999999999"/>
    <n v="6936.88"/>
    <n v="7576.4300000000012"/>
    <n v="1.6487989999999999"/>
    <n v="7359.55"/>
    <n v="1.6487989999999999"/>
    <x v="128"/>
    <d v="2021-01-01T00:00:00"/>
    <x v="4"/>
    <x v="3"/>
    <x v="8"/>
  </r>
  <r>
    <d v="2021-03-31T00:00:00"/>
    <n v="29894663000189"/>
    <s v="TRUE SECURITIZADORA"/>
    <d v="2019-12-16T00:00:00"/>
    <n v="100"/>
    <d v="2020-04-07T00:00:00"/>
    <n v="-358"/>
    <d v="2025-11-07T00:00:00"/>
    <n v="1652"/>
    <n v="294061273"/>
    <n v="72"/>
    <m/>
    <m/>
    <n v="1.3599999999999999"/>
    <n v="4920.3099999999995"/>
    <n v="4524.590000000002"/>
    <n v="1.675902"/>
    <n v="5195.08"/>
    <n v="1.675902"/>
    <x v="129"/>
    <d v="2020-06-01T00:00:00"/>
    <x v="4"/>
    <x v="0"/>
    <x v="7"/>
  </r>
  <r>
    <d v="2021-03-31T00:00:00"/>
    <n v="29894663000189"/>
    <s v="TRUE SECURITIZADORA"/>
    <d v="2020-01-13T00:00:00"/>
    <n v="243.6"/>
    <d v="2020-08-07T00:00:00"/>
    <n v="-236"/>
    <d v="2025-12-08T00:00:00"/>
    <n v="1683"/>
    <n v="294072601"/>
    <n v="72"/>
    <m/>
    <m/>
    <n v="1.4950000000000001"/>
    <n v="10392.35"/>
    <n v="10574.439999999993"/>
    <n v="2.0474220000000001"/>
    <n v="11493.48"/>
    <n v="2.0474220000000001"/>
    <x v="130"/>
    <d v="2020-08-01T00:00:00"/>
    <x v="1"/>
    <x v="0"/>
    <x v="3"/>
  </r>
  <r>
    <d v="2021-03-31T00:00:00"/>
    <n v="29894663000189"/>
    <s v="TRUE SECURITIZADORA"/>
    <d v="2020-02-12T00:00:00"/>
    <n v="333"/>
    <d v="2021-05-07T00:00:00"/>
    <n v="37"/>
    <d v="2026-01-07T00:00:00"/>
    <n v="1713"/>
    <n v="294080479"/>
    <n v="72"/>
    <m/>
    <m/>
    <n v="1.36"/>
    <n v="12262.46"/>
    <n v="15047.360000000006"/>
    <n v="1.6949920000000001"/>
    <n v="13282.33"/>
    <n v="1.6949920000000001"/>
    <x v="131"/>
    <d v="2021-05-01T00:00:00"/>
    <x v="0"/>
    <x v="2"/>
    <x v="9"/>
  </r>
  <r>
    <d v="2021-03-31T00:00:00"/>
    <n v="29894663000189"/>
    <s v="TRUE SECURITIZADORA"/>
    <d v="2020-02-12T00:00:00"/>
    <n v="207.85"/>
    <d v="2021-05-07T00:00:00"/>
    <n v="37"/>
    <d v="2023-01-09T00:00:00"/>
    <n v="619"/>
    <n v="294083795"/>
    <n v="36"/>
    <m/>
    <m/>
    <n v="1.4949999999999999"/>
    <n v="3579.69"/>
    <n v="5626.8100000000013"/>
    <n v="2.0715859999999999"/>
    <n v="3776.19"/>
    <n v="2.0715859999999999"/>
    <x v="132"/>
    <d v="2021-05-01T00:00:00"/>
    <x v="0"/>
    <x v="2"/>
    <x v="9"/>
  </r>
  <r>
    <d v="2021-03-31T00:00:00"/>
    <n v="29894663000189"/>
    <s v="TRUE SECURITIZADORA"/>
    <d v="2019-11-22T00:00:00"/>
    <n v="80.45"/>
    <d v="2020-08-07T00:00:00"/>
    <n v="-236"/>
    <d v="2025-09-08T00:00:00"/>
    <n v="1592"/>
    <n v="294249821"/>
    <n v="72"/>
    <m/>
    <m/>
    <n v="1.3460000000000001"/>
    <n v="3570.56"/>
    <n v="3634.9900000000011"/>
    <n v="1.676957"/>
    <n v="3790"/>
    <n v="1.676957"/>
    <x v="133"/>
    <d v="2020-09-01T00:00:00"/>
    <x v="3"/>
    <x v="0"/>
    <x v="4"/>
  </r>
  <r>
    <d v="2021-03-31T00:00:00"/>
    <n v="29894663000189"/>
    <s v="TRUE SECURITIZADORA"/>
    <d v="2019-12-16T00:00:00"/>
    <n v="97.66"/>
    <d v="2020-03-07T00:00:00"/>
    <n v="-389"/>
    <d v="2025-11-07T00:00:00"/>
    <n v="1652"/>
    <n v="294257620"/>
    <n v="72"/>
    <m/>
    <m/>
    <n v="1.3599999999999999"/>
    <n v="4942.6000000000004"/>
    <n v="4418.6899999999996"/>
    <n v="1.626744"/>
    <n v="5171.22"/>
    <n v="1.626744"/>
    <x v="134"/>
    <d v="2020-04-01T00:00:00"/>
    <x v="4"/>
    <x v="0"/>
    <x v="5"/>
  </r>
  <r>
    <d v="2021-03-31T00:00:00"/>
    <n v="29894663000189"/>
    <s v="TRUE SECURITIZADORA"/>
    <d v="2020-02-12T00:00:00"/>
    <n v="141.72"/>
    <d v="2020-05-07T00:00:00"/>
    <n v="-328"/>
    <d v="2026-01-07T00:00:00"/>
    <n v="1713"/>
    <n v="294277327"/>
    <n v="72"/>
    <m/>
    <m/>
    <n v="1.36"/>
    <n v="6991.8399999999992"/>
    <n v="6403.9599999999991"/>
    <n v="1.636104"/>
    <n v="7353.42"/>
    <n v="1.636104"/>
    <x v="135"/>
    <d v="2020-09-01T00:00:00"/>
    <x v="0"/>
    <x v="0"/>
    <x v="4"/>
  </r>
  <r>
    <d v="2021-03-31T00:00:00"/>
    <n v="29894663000189"/>
    <s v="TRUE SECURITIZADORA"/>
    <d v="2020-02-12T00:00:00"/>
    <n v="106.9"/>
    <d v="2020-04-07T00:00:00"/>
    <n v="-358"/>
    <d v="2026-01-07T00:00:00"/>
    <n v="1713"/>
    <n v="294279636"/>
    <n v="72"/>
    <m/>
    <m/>
    <n v="1.36"/>
    <n v="5380.6900000000005"/>
    <n v="4830.5200000000013"/>
    <n v="1.636206"/>
    <n v="5653.6200000000008"/>
    <n v="1.636206"/>
    <x v="136"/>
    <d v="2020-05-01T00:00:00"/>
    <x v="0"/>
    <x v="0"/>
    <x v="1"/>
  </r>
  <r>
    <d v="2021-03-31T00:00:00"/>
    <n v="29894663000189"/>
    <s v="TRUE SECURITIZADORA"/>
    <d v="2019-12-16T00:00:00"/>
    <n v="182.55"/>
    <d v="2020-06-07T00:00:00"/>
    <n v="-297"/>
    <d v="2025-11-07T00:00:00"/>
    <n v="1652"/>
    <n v="294359076"/>
    <n v="72"/>
    <m/>
    <m/>
    <n v="1.3599999999999999"/>
    <n v="8677.36"/>
    <n v="8259.67"/>
    <n v="1.635837"/>
    <n v="9118.52"/>
    <n v="1.635837"/>
    <x v="137"/>
    <d v="2020-07-01T00:00:00"/>
    <x v="4"/>
    <x v="0"/>
    <x v="10"/>
  </r>
  <r>
    <d v="2021-03-31T00:00:00"/>
    <n v="29894663000189"/>
    <s v="TRUE SECURITIZADORA"/>
    <d v="2019-12-16T00:00:00"/>
    <n v="321.73"/>
    <d v="2020-10-07T00:00:00"/>
    <n v="-175"/>
    <d v="2025-10-07T00:00:00"/>
    <n v="1621"/>
    <n v="294452265"/>
    <n v="72"/>
    <m/>
    <m/>
    <n v="1.371135"/>
    <n v="13681.89"/>
    <n v="14387.200000000004"/>
    <n v="1.7104269999999999"/>
    <n v="14595.24"/>
    <n v="1.7104269999999999"/>
    <x v="138"/>
    <d v="2020-10-01T00:00:00"/>
    <x v="4"/>
    <x v="0"/>
    <x v="0"/>
  </r>
  <r>
    <d v="2021-03-31T00:00:00"/>
    <n v="29894663000189"/>
    <s v="TRUE SECURITIZADORA"/>
    <d v="2019-12-16T00:00:00"/>
    <n v="256.54000000000002"/>
    <d v="2020-07-07T00:00:00"/>
    <n v="-267"/>
    <d v="2025-10-07T00:00:00"/>
    <n v="1621"/>
    <n v="294455479"/>
    <n v="72"/>
    <m/>
    <m/>
    <n v="1.3599999999999999"/>
    <n v="11710.61"/>
    <n v="11510.100000000002"/>
    <n v="1.6949590000000001"/>
    <n v="12435.32"/>
    <n v="1.6949590000000001"/>
    <x v="139"/>
    <d v="2020-07-01T00:00:00"/>
    <x v="4"/>
    <x v="0"/>
    <x v="10"/>
  </r>
  <r>
    <d v="2021-03-31T00:00:00"/>
    <n v="29894663000189"/>
    <s v="TRUE SECURITIZADORA"/>
    <d v="2020-01-13T00:00:00"/>
    <n v="163.38999999999999"/>
    <d v="2020-07-07T00:00:00"/>
    <n v="-267"/>
    <d v="2025-12-08T00:00:00"/>
    <n v="1683"/>
    <n v="294466793"/>
    <n v="72"/>
    <m/>
    <m/>
    <n v="1.36"/>
    <n v="7690.33"/>
    <n v="7384.5800000000008"/>
    <n v="1.6208210000000001"/>
    <n v="8075.11"/>
    <n v="1.6208210000000001"/>
    <x v="140"/>
    <d v="2020-08-01T00:00:00"/>
    <x v="1"/>
    <x v="0"/>
    <x v="3"/>
  </r>
  <r>
    <d v="2021-03-31T00:00:00"/>
    <n v="29894663000189"/>
    <s v="TRUE SECURITIZADORA"/>
    <d v="2019-12-16T00:00:00"/>
    <n v="203.04"/>
    <d v="2020-12-07T00:00:00"/>
    <n v="-114"/>
    <d v="2025-11-07T00:00:00"/>
    <n v="1652"/>
    <n v="294562717"/>
    <n v="72"/>
    <m/>
    <m/>
    <n v="1.3599999999999999"/>
    <n v="8359.4600000000009"/>
    <n v="9186.6899999999969"/>
    <n v="1.679732"/>
    <n v="8923.81"/>
    <n v="1.679732"/>
    <x v="141"/>
    <d v="2020-12-01T00:00:00"/>
    <x v="4"/>
    <x v="3"/>
    <x v="11"/>
  </r>
  <r>
    <d v="2021-03-31T00:00:00"/>
    <n v="29894663000189"/>
    <s v="TRUE SECURITIZADORA"/>
    <d v="2020-03-13T00:00:00"/>
    <n v="156.63999999999999"/>
    <d v="2020-05-07T00:00:00"/>
    <n v="-328"/>
    <d v="2025-11-07T00:00:00"/>
    <n v="1652"/>
    <n v="294562954"/>
    <n v="72"/>
    <m/>
    <m/>
    <n v="1.36"/>
    <n v="7541.94"/>
    <n v="6896.43"/>
    <n v="1.682615"/>
    <n v="7980.96"/>
    <n v="1.682615"/>
    <x v="142"/>
    <d v="2020-05-01T00:00:00"/>
    <x v="2"/>
    <x v="0"/>
    <x v="1"/>
  </r>
  <r>
    <d v="2021-03-31T00:00:00"/>
    <n v="29894663000189"/>
    <s v="TRUE SECURITIZADORA"/>
    <d v="2020-01-13T00:00:00"/>
    <n v="107.87"/>
    <d v="2020-07-07T00:00:00"/>
    <n v="-267"/>
    <d v="2025-12-08T00:00:00"/>
    <n v="1683"/>
    <n v="294568523"/>
    <n v="72"/>
    <m/>
    <m/>
    <n v="1.36"/>
    <n v="5073.9799999999996"/>
    <n v="4875.3100000000022"/>
    <n v="1.6243050000000001"/>
    <n v="5331.1799999999994"/>
    <n v="1.6243050000000001"/>
    <x v="143"/>
    <d v="2020-07-01T00:00:00"/>
    <x v="1"/>
    <x v="0"/>
    <x v="10"/>
  </r>
  <r>
    <d v="2021-03-31T00:00:00"/>
    <n v="29894663000189"/>
    <s v="TRUE SECURITIZADORA"/>
    <d v="2020-02-12T00:00:00"/>
    <n v="197.41"/>
    <d v="2020-06-07T00:00:00"/>
    <n v="-297"/>
    <d v="2026-01-07T00:00:00"/>
    <n v="1713"/>
    <n v="294578293"/>
    <n v="72"/>
    <m/>
    <m/>
    <n v="1.36"/>
    <n v="9516.619999999999"/>
    <n v="8920.39"/>
    <n v="1.6507069999999999"/>
    <n v="10045.57"/>
    <n v="1.6507069999999999"/>
    <x v="144"/>
    <d v="2020-07-01T00:00:00"/>
    <x v="0"/>
    <x v="0"/>
    <x v="10"/>
  </r>
  <r>
    <d v="2021-03-31T00:00:00"/>
    <n v="29894663000189"/>
    <s v="TRUE SECURITIZADORA"/>
    <d v="2020-02-12T00:00:00"/>
    <n v="127.6"/>
    <d v="2020-09-07T00:00:00"/>
    <n v="-205"/>
    <d v="2025-10-07T00:00:00"/>
    <n v="1621"/>
    <n v="294653052"/>
    <n v="72"/>
    <m/>
    <m/>
    <n v="1.36"/>
    <n v="5580.1900000000005"/>
    <n v="5618.9"/>
    <n v="1.68449"/>
    <n v="5929.99"/>
    <n v="1.68449"/>
    <x v="145"/>
    <d v="2020-10-01T00:00:00"/>
    <x v="0"/>
    <x v="0"/>
    <x v="0"/>
  </r>
  <r>
    <d v="2021-03-31T00:00:00"/>
    <n v="29894663000189"/>
    <s v="TRUE SECURITIZADORA"/>
    <d v="2019-12-16T00:00:00"/>
    <n v="280.85000000000002"/>
    <d v="2020-04-07T00:00:00"/>
    <n v="-358"/>
    <d v="2025-11-07T00:00:00"/>
    <n v="1652"/>
    <n v="294659512"/>
    <n v="72"/>
    <m/>
    <m/>
    <n v="1.3599999999999999"/>
    <n v="13956.31"/>
    <n v="12707.349999999999"/>
    <n v="1.616768"/>
    <n v="14590.43"/>
    <n v="1.616768"/>
    <x v="146"/>
    <d v="2020-05-01T00:00:00"/>
    <x v="4"/>
    <x v="0"/>
    <x v="1"/>
  </r>
  <r>
    <d v="2021-03-31T00:00:00"/>
    <n v="29894663000189"/>
    <s v="TRUE SECURITIZADORA"/>
    <d v="2020-02-12T00:00:00"/>
    <n v="155.28"/>
    <d v="2021-05-07T00:00:00"/>
    <n v="37"/>
    <d v="2026-01-07T00:00:00"/>
    <n v="1713"/>
    <n v="294673240"/>
    <n v="72"/>
    <m/>
    <m/>
    <n v="1.36"/>
    <n v="5765.62"/>
    <n v="7016.65"/>
    <n v="1.659502"/>
    <n v="6193.63"/>
    <n v="1.659502"/>
    <x v="147"/>
    <d v="2021-05-01T00:00:00"/>
    <x v="0"/>
    <x v="2"/>
    <x v="9"/>
  </r>
  <r>
    <d v="2021-03-31T00:00:00"/>
    <n v="29894663000189"/>
    <s v="TRUE SECURITIZADORA"/>
    <d v="2020-03-13T00:00:00"/>
    <n v="217.4"/>
    <d v="2020-11-07T00:00:00"/>
    <n v="-144"/>
    <d v="2026-01-07T00:00:00"/>
    <n v="1713"/>
    <n v="294683963"/>
    <n v="72"/>
    <m/>
    <m/>
    <n v="1.36"/>
    <n v="9309.81"/>
    <n v="9739.5700000000015"/>
    <n v="1.6950700000000001"/>
    <n v="9975.7799999999988"/>
    <n v="1.6950700000000001"/>
    <x v="148"/>
    <d v="2020-11-01T00:00:00"/>
    <x v="2"/>
    <x v="0"/>
    <x v="2"/>
  </r>
  <r>
    <d v="2021-03-31T00:00:00"/>
    <n v="29894663000189"/>
    <s v="TRUE SECURITIZADORA"/>
    <d v="2019-12-16T00:00:00"/>
    <n v="141.65"/>
    <d v="2020-10-07T00:00:00"/>
    <n v="-175"/>
    <d v="2025-10-07T00:00:00"/>
    <n v="1621"/>
    <n v="294754922"/>
    <n v="72"/>
    <m/>
    <m/>
    <n v="1.362506"/>
    <n v="6033.95"/>
    <n v="6350.5899999999983"/>
    <n v="1.701376"/>
    <n v="6436.66"/>
    <n v="1.701376"/>
    <x v="149"/>
    <d v="2020-10-01T00:00:00"/>
    <x v="4"/>
    <x v="0"/>
    <x v="0"/>
  </r>
  <r>
    <d v="2021-03-31T00:00:00"/>
    <n v="29894663000189"/>
    <s v="TRUE SECURITIZADORA"/>
    <d v="2020-01-13T00:00:00"/>
    <n v="217"/>
    <d v="2020-08-07T00:00:00"/>
    <n v="-236"/>
    <d v="2025-12-08T00:00:00"/>
    <n v="1683"/>
    <n v="294772149"/>
    <n v="72"/>
    <m/>
    <m/>
    <n v="1.3690659999999999"/>
    <n v="9837.9"/>
    <n v="9780.7900000000009"/>
    <n v="1.7072959999999999"/>
    <n v="10489.1"/>
    <n v="1.7072959999999999"/>
    <x v="150"/>
    <d v="2020-08-01T00:00:00"/>
    <x v="1"/>
    <x v="0"/>
    <x v="3"/>
  </r>
  <r>
    <d v="2021-03-31T00:00:00"/>
    <n v="29894663000189"/>
    <s v="TRUE SECURITIZADORA"/>
    <d v="2020-02-12T00:00:00"/>
    <n v="263.5"/>
    <d v="2020-06-07T00:00:00"/>
    <n v="-297"/>
    <d v="2026-01-07T00:00:00"/>
    <n v="1713"/>
    <n v="294779082"/>
    <n v="72"/>
    <m/>
    <m/>
    <n v="1.36"/>
    <n v="12720.15"/>
    <n v="11906.87"/>
    <n v="1.6431370000000001"/>
    <n v="13408.7"/>
    <n v="1.6431370000000001"/>
    <x v="151"/>
    <d v="2020-07-01T00:00:00"/>
    <x v="0"/>
    <x v="0"/>
    <x v="10"/>
  </r>
  <r>
    <d v="2021-03-31T00:00:00"/>
    <n v="29894663000189"/>
    <s v="TRUE SECURITIZADORA"/>
    <d v="2019-11-22T00:00:00"/>
    <n v="103.69"/>
    <d v="2020-06-07T00:00:00"/>
    <n v="-297"/>
    <d v="2025-10-07T00:00:00"/>
    <n v="1621"/>
    <n v="294853177"/>
    <n v="72"/>
    <m/>
    <m/>
    <n v="1.3460000000000001"/>
    <n v="4846.83"/>
    <n v="4724.8499999999995"/>
    <n v="1.6829689999999999"/>
    <n v="5142.8100000000004"/>
    <n v="1.6829689999999999"/>
    <x v="152"/>
    <d v="2020-06-01T00:00:00"/>
    <x v="3"/>
    <x v="0"/>
    <x v="7"/>
  </r>
  <r>
    <d v="2021-03-31T00:00:00"/>
    <n v="29894663000189"/>
    <s v="TRUE SECURITIZADORA"/>
    <d v="2019-11-22T00:00:00"/>
    <n v="94.1"/>
    <d v="2020-04-07T00:00:00"/>
    <n v="-358"/>
    <d v="2025-10-07T00:00:00"/>
    <n v="1621"/>
    <n v="294853647"/>
    <n v="72"/>
    <m/>
    <m/>
    <n v="1.3460000000000001"/>
    <n v="4576.37"/>
    <n v="4287.8899999999985"/>
    <n v="1.6969339999999999"/>
    <n v="4855.3899999999994"/>
    <n v="1.6969339999999999"/>
    <x v="153"/>
    <d v="2020-04-01T00:00:00"/>
    <x v="3"/>
    <x v="0"/>
    <x v="5"/>
  </r>
  <r>
    <d v="2021-03-31T00:00:00"/>
    <n v="29894663000189"/>
    <s v="TRUE SECURITIZADORA"/>
    <d v="2020-01-13T00:00:00"/>
    <n v="107"/>
    <d v="2021-05-07T00:00:00"/>
    <n v="37"/>
    <d v="2025-12-08T00:00:00"/>
    <n v="1683"/>
    <n v="294864919"/>
    <n v="72"/>
    <m/>
    <m/>
    <n v="1.36"/>
    <n v="3946.97"/>
    <n v="4835.9900000000007"/>
    <n v="1.6418159999999999"/>
    <n v="4218.2"/>
    <n v="1.6418159999999999"/>
    <x v="154"/>
    <d v="2021-05-01T00:00:00"/>
    <x v="1"/>
    <x v="2"/>
    <x v="9"/>
  </r>
  <r>
    <d v="2021-03-31T00:00:00"/>
    <n v="29894663000189"/>
    <s v="TRUE SECURITIZADORA"/>
    <d v="2019-12-16T00:00:00"/>
    <n v="89.76"/>
    <d v="2020-04-07T00:00:00"/>
    <n v="-358"/>
    <d v="2025-11-07T00:00:00"/>
    <n v="1652"/>
    <n v="295062298"/>
    <n v="72"/>
    <m/>
    <m/>
    <n v="1.3599999999999999"/>
    <n v="4412.66"/>
    <n v="4061.2900000000013"/>
    <n v="1.681068"/>
    <n v="4663.1099999999997"/>
    <n v="1.681068"/>
    <x v="155"/>
    <d v="2020-05-01T00:00:00"/>
    <x v="4"/>
    <x v="0"/>
    <x v="1"/>
  </r>
  <r>
    <d v="2021-03-31T00:00:00"/>
    <n v="29894663000189"/>
    <s v="TRUE SECURITIZADORA"/>
    <d v="2020-01-13T00:00:00"/>
    <n v="135.19999999999999"/>
    <d v="2021-02-07T00:00:00"/>
    <n v="-52"/>
    <d v="2025-12-08T00:00:00"/>
    <n v="1683"/>
    <n v="295068068"/>
    <n v="72"/>
    <m/>
    <m/>
    <n v="1.36"/>
    <n v="5415.34"/>
    <n v="6110.4999999999991"/>
    <n v="1.622433"/>
    <n v="5735.5"/>
    <n v="1.622433"/>
    <x v="156"/>
    <d v="2021-03-01T00:00:00"/>
    <x v="1"/>
    <x v="4"/>
    <x v="16"/>
  </r>
  <r>
    <d v="2021-03-31T00:00:00"/>
    <n v="29894663000189"/>
    <s v="TRUE SECURITIZADORA"/>
    <d v="2020-01-13T00:00:00"/>
    <n v="124.64"/>
    <d v="2020-06-07T00:00:00"/>
    <n v="-297"/>
    <d v="2025-12-08T00:00:00"/>
    <n v="1683"/>
    <n v="295071449"/>
    <n v="72"/>
    <m/>
    <m/>
    <n v="1.5039929999999999"/>
    <n v="5563.1"/>
    <n v="5396.12"/>
    <n v="2.0511849999999998"/>
    <n v="6119.92"/>
    <n v="2.0511849999999998"/>
    <x v="157"/>
    <d v="2020-06-01T00:00:00"/>
    <x v="1"/>
    <x v="0"/>
    <x v="7"/>
  </r>
  <r>
    <d v="2021-03-31T00:00:00"/>
    <n v="29894663000189"/>
    <s v="TRUE SECURITIZADORA"/>
    <d v="2020-03-13T00:00:00"/>
    <n v="260.36"/>
    <d v="2020-07-07T00:00:00"/>
    <n v="-267"/>
    <d v="2026-01-07T00:00:00"/>
    <n v="1713"/>
    <n v="295082180"/>
    <n v="72"/>
    <m/>
    <m/>
    <n v="1.36"/>
    <n v="12192.84"/>
    <n v="11664.140000000001"/>
    <n v="1.694272"/>
    <n v="12988.57"/>
    <n v="1.694272"/>
    <x v="158"/>
    <d v="2020-08-01T00:00:00"/>
    <x v="2"/>
    <x v="0"/>
    <x v="3"/>
  </r>
  <r>
    <d v="2021-03-31T00:00:00"/>
    <n v="29894663000189"/>
    <s v="TRUE SECURITIZADORA"/>
    <d v="2020-01-13T00:00:00"/>
    <n v="89.38"/>
    <d v="2020-08-07T00:00:00"/>
    <n v="-236"/>
    <d v="2025-12-08T00:00:00"/>
    <n v="1683"/>
    <n v="295178371"/>
    <n v="72"/>
    <m/>
    <m/>
    <n v="1.5129999999999999"/>
    <n v="3806.05"/>
    <n v="3859.2899999999991"/>
    <n v="2.0580959999999999"/>
    <n v="4202.71"/>
    <n v="2.0580959999999999"/>
    <x v="159"/>
    <d v="2020-09-01T00:00:00"/>
    <x v="1"/>
    <x v="0"/>
    <x v="4"/>
  </r>
  <r>
    <d v="2021-03-31T00:00:00"/>
    <n v="29894663000189"/>
    <s v="TRUE SECURITIZADORA"/>
    <d v="2020-03-13T00:00:00"/>
    <n v="216.9"/>
    <d v="2020-11-07T00:00:00"/>
    <n v="-144"/>
    <d v="2026-02-09T00:00:00"/>
    <n v="1746"/>
    <n v="295185706"/>
    <n v="72"/>
    <m/>
    <m/>
    <n v="1.36"/>
    <n v="9469.08"/>
    <n v="9799.1999999999989"/>
    <n v="1.643848"/>
    <n v="10052.269999999999"/>
    <n v="1.643848"/>
    <x v="160"/>
    <d v="2020-12-01T00:00:00"/>
    <x v="2"/>
    <x v="0"/>
    <x v="11"/>
  </r>
  <r>
    <d v="2021-03-31T00:00:00"/>
    <n v="29894663000189"/>
    <s v="TRUE SECURITIZADORA"/>
    <d v="2019-11-22T00:00:00"/>
    <n v="264.33999999999997"/>
    <d v="2020-10-07T00:00:00"/>
    <n v="-175"/>
    <d v="2025-10-07T00:00:00"/>
    <n v="1621"/>
    <n v="295254621"/>
    <n v="72"/>
    <m/>
    <m/>
    <n v="1.3460000000000001"/>
    <n v="11281.199999999999"/>
    <n v="12045.279999999993"/>
    <n v="1.6913720000000001"/>
    <n v="12053.4"/>
    <n v="1.6913720000000001"/>
    <x v="161"/>
    <d v="2020-10-01T00:00:00"/>
    <x v="3"/>
    <x v="0"/>
    <x v="0"/>
  </r>
  <r>
    <d v="2021-03-31T00:00:00"/>
    <n v="29894663000189"/>
    <s v="TRUE SECURITIZADORA"/>
    <d v="2019-12-16T00:00:00"/>
    <n v="203.44"/>
    <d v="2020-08-07T00:00:00"/>
    <n v="-236"/>
    <d v="2025-10-07T00:00:00"/>
    <n v="1621"/>
    <n v="295357209"/>
    <n v="72"/>
    <m/>
    <m/>
    <n v="1.3811260000000001"/>
    <n v="9041.42"/>
    <n v="9070.5100000000057"/>
    <n v="1.721012"/>
    <n v="9617.82"/>
    <n v="1.721012"/>
    <x v="162"/>
    <d v="2020-09-01T00:00:00"/>
    <x v="4"/>
    <x v="0"/>
    <x v="4"/>
  </r>
  <r>
    <d v="2021-03-31T00:00:00"/>
    <n v="29894663000189"/>
    <s v="TRUE SECURITIZADORA"/>
    <d v="2019-12-16T00:00:00"/>
    <n v="91"/>
    <d v="2021-05-07T00:00:00"/>
    <n v="37"/>
    <d v="2025-11-07T00:00:00"/>
    <n v="1652"/>
    <n v="295362427"/>
    <n v="72"/>
    <m/>
    <m/>
    <n v="1.3599999999999999"/>
    <n v="3284.95"/>
    <n v="4117.3700000000008"/>
    <n v="1.688698"/>
    <n v="3544.55"/>
    <n v="1.688698"/>
    <x v="163"/>
    <d v="2021-05-01T00:00:00"/>
    <x v="4"/>
    <x v="2"/>
    <x v="9"/>
  </r>
  <r>
    <d v="2021-03-31T00:00:00"/>
    <n v="29894663000189"/>
    <s v="TRUE SECURITIZADORA"/>
    <d v="2019-12-16T00:00:00"/>
    <n v="265.42"/>
    <d v="2020-08-07T00:00:00"/>
    <n v="-236"/>
    <d v="2025-11-07T00:00:00"/>
    <n v="1652"/>
    <n v="295364218"/>
    <n v="72"/>
    <m/>
    <m/>
    <n v="1.3599999999999999"/>
    <n v="11967.900000000001"/>
    <n v="12009.150000000001"/>
    <n v="1.6897009999999999"/>
    <n v="12727.169999999998"/>
    <n v="1.6897009999999999"/>
    <x v="164"/>
    <d v="2020-09-01T00:00:00"/>
    <x v="4"/>
    <x v="0"/>
    <x v="4"/>
  </r>
  <r>
    <d v="2021-03-31T00:00:00"/>
    <n v="29894663000189"/>
    <s v="TRUE SECURITIZADORA"/>
    <d v="2020-02-12T00:00:00"/>
    <n v="98.9"/>
    <d v="2021-02-07T00:00:00"/>
    <n v="-52"/>
    <d v="2025-12-08T00:00:00"/>
    <n v="1683"/>
    <n v="295369839"/>
    <n v="72"/>
    <m/>
    <m/>
    <n v="1.3701862984911739"/>
    <n v="3889.48"/>
    <n v="4418.1100000000006"/>
    <n v="1.708321"/>
    <n v="4186.12"/>
    <n v="1.708321"/>
    <x v="165"/>
    <d v="2021-02-01T00:00:00"/>
    <x v="0"/>
    <x v="4"/>
    <x v="12"/>
  </r>
  <r>
    <d v="2021-03-31T00:00:00"/>
    <n v="29894663000189"/>
    <s v="TRUE SECURITIZADORA"/>
    <d v="2019-11-22T00:00:00"/>
    <n v="150.5"/>
    <d v="2020-02-07T00:00:00"/>
    <n v="-418"/>
    <d v="2025-10-07T00:00:00"/>
    <n v="1621"/>
    <n v="295450026"/>
    <n v="72"/>
    <m/>
    <m/>
    <n v="1.3460000000000001"/>
    <n v="7739.25"/>
    <n v="6857.87"/>
    <n v="1.5989059999999999"/>
    <n v="8066.54"/>
    <n v="1.5989059999999999"/>
    <x v="166"/>
    <d v="2020-04-01T00:00:00"/>
    <x v="3"/>
    <x v="0"/>
    <x v="5"/>
  </r>
  <r>
    <d v="2021-03-31T00:00:00"/>
    <n v="29894663000189"/>
    <s v="TRUE SECURITIZADORA"/>
    <d v="2020-01-13T00:00:00"/>
    <n v="279.33"/>
    <d v="2020-03-07T00:00:00"/>
    <n v="-389"/>
    <d v="2025-12-08T00:00:00"/>
    <n v="1683"/>
    <n v="295459757"/>
    <n v="72"/>
    <m/>
    <m/>
    <n v="1.36"/>
    <n v="14297.71"/>
    <n v="12624.629999999996"/>
    <n v="1.607108"/>
    <n v="14922.41"/>
    <n v="1.607108"/>
    <x v="167"/>
    <d v="2020-04-01T00:00:00"/>
    <x v="1"/>
    <x v="0"/>
    <x v="5"/>
  </r>
  <r>
    <d v="2021-03-31T00:00:00"/>
    <n v="29894663000189"/>
    <s v="TRUE SECURITIZADORA"/>
    <d v="2019-12-16T00:00:00"/>
    <n v="124.23"/>
    <d v="2020-01-07T00:00:00"/>
    <n v="-449"/>
    <d v="2025-11-07T00:00:00"/>
    <n v="1652"/>
    <n v="295462664"/>
    <n v="72"/>
    <m/>
    <m/>
    <n v="1.3599999999999999"/>
    <n v="6479.18"/>
    <n v="5620.94"/>
    <n v="1.681845"/>
    <n v="6826.55"/>
    <n v="1.681845"/>
    <x v="168"/>
    <d v="2020-03-01T00:00:00"/>
    <x v="4"/>
    <x v="0"/>
    <x v="6"/>
  </r>
  <r>
    <d v="2021-03-31T00:00:00"/>
    <n v="29894663000189"/>
    <s v="TRUE SECURITIZADORA"/>
    <d v="2019-12-16T00:00:00"/>
    <n v="434.07"/>
    <d v="2020-06-07T00:00:00"/>
    <n v="-297"/>
    <d v="2025-11-07T00:00:00"/>
    <n v="1652"/>
    <n v="295561209"/>
    <n v="72"/>
    <m/>
    <m/>
    <n v="1.3599999999999999"/>
    <n v="20488.870000000003"/>
    <n v="19639.889999999989"/>
    <n v="1.676105"/>
    <n v="21682.23"/>
    <n v="1.676105"/>
    <x v="169"/>
    <d v="2020-07-01T00:00:00"/>
    <x v="4"/>
    <x v="0"/>
    <x v="10"/>
  </r>
  <r>
    <d v="2021-03-31T00:00:00"/>
    <n v="29894663000189"/>
    <s v="TRUE SECURITIZADORA"/>
    <d v="2020-01-13T00:00:00"/>
    <n v="142.88999999999999"/>
    <d v="2020-06-07T00:00:00"/>
    <n v="-297"/>
    <d v="2025-12-08T00:00:00"/>
    <n v="1683"/>
    <n v="295567378"/>
    <n v="72"/>
    <m/>
    <m/>
    <n v="1.36"/>
    <n v="6868.68"/>
    <n v="6458.08"/>
    <n v="1.6205989999999999"/>
    <n v="7204.84"/>
    <n v="1.6205989999999999"/>
    <x v="170"/>
    <d v="2020-06-01T00:00:00"/>
    <x v="1"/>
    <x v="0"/>
    <x v="7"/>
  </r>
  <r>
    <d v="2021-03-31T00:00:00"/>
    <n v="29894663000189"/>
    <s v="TRUE SECURITIZADORA"/>
    <d v="2020-02-12T00:00:00"/>
    <n v="185.4"/>
    <d v="2021-05-07T00:00:00"/>
    <n v="37"/>
    <d v="2023-01-09T00:00:00"/>
    <n v="619"/>
    <n v="295586995"/>
    <n v="36"/>
    <m/>
    <m/>
    <n v="1.4949999999999999"/>
    <n v="3194.86"/>
    <n v="5019.03"/>
    <n v="2.0652840000000001"/>
    <n v="3368.33"/>
    <n v="2.0652840000000001"/>
    <x v="171"/>
    <d v="2021-05-01T00:00:00"/>
    <x v="0"/>
    <x v="2"/>
    <x v="9"/>
  </r>
  <r>
    <d v="2021-03-31T00:00:00"/>
    <n v="29894663000189"/>
    <s v="TRUE SECURITIZADORA"/>
    <d v="2019-11-22T00:00:00"/>
    <n v="255.78"/>
    <d v="2020-11-07T00:00:00"/>
    <n v="-144"/>
    <d v="2022-10-07T00:00:00"/>
    <n v="525"/>
    <n v="295653644"/>
    <n v="36"/>
    <m/>
    <m/>
    <n v="1.3460000000000001"/>
    <n v="5530.04"/>
    <n v="7124.8900000000021"/>
    <n v="1.7235510000000001"/>
    <n v="5653.23"/>
    <n v="1.7235510000000001"/>
    <x v="172"/>
    <d v="2020-11-01T00:00:00"/>
    <x v="3"/>
    <x v="0"/>
    <x v="2"/>
  </r>
  <r>
    <d v="2021-03-31T00:00:00"/>
    <n v="29894663000189"/>
    <s v="TRUE SECURITIZADORA"/>
    <d v="2019-12-16T00:00:00"/>
    <n v="189.26"/>
    <d v="2020-12-07T00:00:00"/>
    <n v="-114"/>
    <d v="2025-11-07T00:00:00"/>
    <n v="1652"/>
    <n v="295657075"/>
    <n v="72"/>
    <m/>
    <m/>
    <n v="1.3599999999999999"/>
    <n v="7851.93"/>
    <n v="8563.3200000000033"/>
    <n v="1.641459"/>
    <n v="8318.18"/>
    <n v="1.641459"/>
    <x v="173"/>
    <d v="2021-01-01T00:00:00"/>
    <x v="4"/>
    <x v="3"/>
    <x v="8"/>
  </r>
  <r>
    <d v="2021-03-31T00:00:00"/>
    <n v="29894663000189"/>
    <s v="TRUE SECURITIZADORA"/>
    <d v="2019-12-16T00:00:00"/>
    <n v="286.10000000000002"/>
    <d v="2020-12-07T00:00:00"/>
    <n v="-114"/>
    <d v="2025-11-07T00:00:00"/>
    <n v="1652"/>
    <n v="295663522"/>
    <n v="72"/>
    <m/>
    <m/>
    <n v="1.3599999999999999"/>
    <n v="11765.07"/>
    <n v="12944.860000000002"/>
    <n v="1.6857409999999999"/>
    <n v="12574.390000000001"/>
    <n v="1.6857409999999999"/>
    <x v="174"/>
    <d v="2021-01-01T00:00:00"/>
    <x v="4"/>
    <x v="3"/>
    <x v="8"/>
  </r>
  <r>
    <d v="2021-03-31T00:00:00"/>
    <n v="29894663000189"/>
    <s v="TRUE SECURITIZADORA"/>
    <d v="2020-03-13T00:00:00"/>
    <n v="108.97"/>
    <d v="2021-03-07T00:00:00"/>
    <n v="-24"/>
    <d v="2026-01-07T00:00:00"/>
    <n v="1713"/>
    <n v="295674517"/>
    <n v="72"/>
    <m/>
    <m/>
    <n v="1.36"/>
    <n v="4249.3999999999996"/>
    <n v="4881.8600000000015"/>
    <n v="1.6750609999999999"/>
    <n v="4564.42"/>
    <n v="1.6750609999999999"/>
    <x v="175"/>
    <d v="2021-03-01T00:00:00"/>
    <x v="2"/>
    <x v="2"/>
    <x v="16"/>
  </r>
  <r>
    <d v="2021-03-31T00:00:00"/>
    <n v="29894663000189"/>
    <s v="TRUE SECURITIZADORA"/>
    <d v="2019-12-16T00:00:00"/>
    <n v="83.04"/>
    <d v="2020-02-07T00:00:00"/>
    <n v="-418"/>
    <d v="2025-11-07T00:00:00"/>
    <n v="1652"/>
    <n v="295759436"/>
    <n v="72"/>
    <m/>
    <m/>
    <n v="1.3599999999999999"/>
    <n v="4273.41"/>
    <n v="3757.22"/>
    <n v="1.6445050000000001"/>
    <n v="4480.08"/>
    <n v="1.6445050000000001"/>
    <x v="176"/>
    <d v="2020-02-01T00:00:00"/>
    <x v="4"/>
    <x v="0"/>
    <x v="13"/>
  </r>
  <r>
    <d v="2021-03-31T00:00:00"/>
    <n v="29894663000189"/>
    <s v="TRUE SECURITIZADORA"/>
    <d v="2019-12-16T00:00:00"/>
    <n v="139.99"/>
    <d v="2020-03-07T00:00:00"/>
    <n v="-389"/>
    <d v="2025-11-07T00:00:00"/>
    <n v="1652"/>
    <n v="295858458"/>
    <n v="72"/>
    <m/>
    <m/>
    <n v="1.3599999999999999"/>
    <n v="7064.5"/>
    <n v="6333.9600000000009"/>
    <n v="1.6442829999999999"/>
    <n v="7412.6299999999992"/>
    <n v="1.6442829999999999"/>
    <x v="177"/>
    <d v="2020-04-01T00:00:00"/>
    <x v="4"/>
    <x v="0"/>
    <x v="5"/>
  </r>
  <r>
    <d v="2021-03-31T00:00:00"/>
    <n v="29894663000189"/>
    <s v="TRUE SECURITIZADORA"/>
    <d v="2019-12-16T00:00:00"/>
    <n v="112.62"/>
    <d v="2020-09-07T00:00:00"/>
    <n v="-205"/>
    <d v="2025-11-07T00:00:00"/>
    <n v="1652"/>
    <n v="295859346"/>
    <n v="72"/>
    <m/>
    <m/>
    <n v="1.3599999999999999"/>
    <n v="5014.71"/>
    <n v="5095.6399999999994"/>
    <n v="1.6366289999999999"/>
    <n v="5287.64"/>
    <n v="1.6366289999999999"/>
    <x v="178"/>
    <d v="2020-09-01T00:00:00"/>
    <x v="4"/>
    <x v="0"/>
    <x v="4"/>
  </r>
  <r>
    <d v="2021-03-31T00:00:00"/>
    <n v="29894663000189"/>
    <s v="TRUE SECURITIZADORA"/>
    <d v="2020-02-12T00:00:00"/>
    <n v="86.59"/>
    <d v="2020-04-07T00:00:00"/>
    <n v="-358"/>
    <d v="2026-01-07T00:00:00"/>
    <n v="1713"/>
    <n v="295881175"/>
    <n v="72"/>
    <m/>
    <m/>
    <n v="1.3691684505666588"/>
    <n v="4305.2"/>
    <n v="3902.0000000000005"/>
    <n v="1.7072080000000001"/>
    <n v="4571.8100000000004"/>
    <n v="1.7072080000000001"/>
    <x v="179"/>
    <d v="2020-05-01T00:00:00"/>
    <x v="0"/>
    <x v="0"/>
    <x v="1"/>
  </r>
  <r>
    <d v="2021-03-31T00:00:00"/>
    <n v="29894663000189"/>
    <s v="TRUE SECURITIZADORA"/>
    <d v="2019-11-22T00:00:00"/>
    <n v="118.92"/>
    <d v="2020-01-07T00:00:00"/>
    <n v="-449"/>
    <d v="2025-10-07T00:00:00"/>
    <n v="1621"/>
    <n v="295950933"/>
    <n v="72"/>
    <m/>
    <m/>
    <n v="1.3460000000000001"/>
    <n v="6196.88"/>
    <n v="5418.8499999999985"/>
    <n v="1.6374150000000001"/>
    <n v="6492.89"/>
    <n v="1.6374150000000001"/>
    <x v="180"/>
    <d v="2020-01-01T00:00:00"/>
    <x v="3"/>
    <x v="0"/>
    <x v="15"/>
  </r>
  <r>
    <d v="2021-03-31T00:00:00"/>
    <n v="29894663000189"/>
    <s v="TRUE SECURITIZADORA"/>
    <d v="2019-12-16T00:00:00"/>
    <n v="105.31"/>
    <d v="2020-03-07T00:00:00"/>
    <n v="-389"/>
    <d v="2025-11-07T00:00:00"/>
    <n v="1652"/>
    <n v="295955534"/>
    <n v="72"/>
    <m/>
    <m/>
    <n v="1.3599999999999999"/>
    <n v="5323.71"/>
    <n v="4764.8600000000006"/>
    <n v="1.6336299999999999"/>
    <n v="5576.2800000000007"/>
    <n v="1.6336299999999999"/>
    <x v="181"/>
    <d v="2020-10-01T00:00:00"/>
    <x v="4"/>
    <x v="0"/>
    <x v="0"/>
  </r>
  <r>
    <d v="2021-03-31T00:00:00"/>
    <n v="29894663000189"/>
    <s v="TRUE SECURITIZADORA"/>
    <d v="2020-02-12T00:00:00"/>
    <n v="138.1"/>
    <d v="2020-12-07T00:00:00"/>
    <n v="-114"/>
    <d v="2026-01-07T00:00:00"/>
    <n v="1713"/>
    <n v="295972895"/>
    <n v="72"/>
    <m/>
    <m/>
    <n v="1.36"/>
    <n v="5835.1200000000008"/>
    <n v="6240.3400000000029"/>
    <n v="1.6454500000000001"/>
    <n v="6198.8600000000006"/>
    <n v="1.6454500000000001"/>
    <x v="182"/>
    <d v="2021-01-01T00:00:00"/>
    <x v="0"/>
    <x v="3"/>
    <x v="8"/>
  </r>
  <r>
    <d v="2021-03-31T00:00:00"/>
    <n v="29894663000189"/>
    <s v="TRUE SECURITIZADORA"/>
    <d v="2020-02-12T00:00:00"/>
    <n v="166.85"/>
    <d v="2020-06-07T00:00:00"/>
    <n v="-297"/>
    <d v="2026-01-07T00:00:00"/>
    <n v="1713"/>
    <n v="295978168"/>
    <n v="72"/>
    <m/>
    <m/>
    <n v="1.36"/>
    <n v="8054.46"/>
    <n v="7539.52"/>
    <n v="1.643138"/>
    <n v="8490.44"/>
    <n v="1.643138"/>
    <x v="183"/>
    <d v="2020-07-01T00:00:00"/>
    <x v="0"/>
    <x v="0"/>
    <x v="10"/>
  </r>
  <r>
    <d v="2021-03-31T00:00:00"/>
    <n v="29894663000189"/>
    <s v="TRUE SECURITIZADORA"/>
    <d v="2020-02-12T00:00:00"/>
    <n v="442.92"/>
    <d v="2021-03-07T00:00:00"/>
    <n v="-24"/>
    <d v="2026-01-07T00:00:00"/>
    <n v="1713"/>
    <n v="296073648"/>
    <n v="72"/>
    <m/>
    <m/>
    <n v="1.36"/>
    <n v="17377.579999999998"/>
    <n v="20014.330000000002"/>
    <n v="1.647608"/>
    <n v="18552.55"/>
    <n v="1.647608"/>
    <x v="184"/>
    <d v="2021-04-01T00:00:00"/>
    <x v="0"/>
    <x v="2"/>
    <x v="14"/>
  </r>
  <r>
    <d v="2021-03-31T00:00:00"/>
    <n v="29894663000189"/>
    <s v="TRUE SECURITIZADORA"/>
    <d v="2020-02-12T00:00:00"/>
    <n v="217.1"/>
    <d v="2020-06-07T00:00:00"/>
    <n v="-297"/>
    <d v="2026-01-07T00:00:00"/>
    <n v="1713"/>
    <n v="296077267"/>
    <n v="72"/>
    <m/>
    <m/>
    <n v="1.36"/>
    <n v="10509.04"/>
    <n v="9810.15"/>
    <n v="1.6279980000000001"/>
    <n v="11047.52"/>
    <n v="1.6279980000000001"/>
    <x v="185"/>
    <d v="2020-07-01T00:00:00"/>
    <x v="0"/>
    <x v="0"/>
    <x v="10"/>
  </r>
  <r>
    <d v="2021-03-31T00:00:00"/>
    <n v="29894663000189"/>
    <s v="TRUE SECURITIZADORA"/>
    <d v="2020-03-13T00:00:00"/>
    <n v="332.8"/>
    <d v="2020-05-07T00:00:00"/>
    <n v="-328"/>
    <d v="2026-01-07T00:00:00"/>
    <n v="1713"/>
    <n v="296083824"/>
    <n v="72"/>
    <m/>
    <m/>
    <n v="1.36"/>
    <n v="16247.72"/>
    <n v="14909.510000000004"/>
    <n v="1.6953320000000001"/>
    <n v="17267.940000000002"/>
    <n v="1.6953320000000001"/>
    <x v="186"/>
    <d v="2020-06-01T00:00:00"/>
    <x v="2"/>
    <x v="0"/>
    <x v="7"/>
  </r>
  <r>
    <d v="2021-03-31T00:00:00"/>
    <n v="29894663000189"/>
    <s v="TRUE SECURITIZADORA"/>
    <d v="2019-11-22T00:00:00"/>
    <n v="150.30000000000001"/>
    <d v="2020-10-07T00:00:00"/>
    <n v="-175"/>
    <d v="2025-10-07T00:00:00"/>
    <n v="1621"/>
    <n v="296151297"/>
    <n v="72"/>
    <m/>
    <m/>
    <n v="1.3460000000000001"/>
    <n v="6460.1100000000006"/>
    <n v="6848.8000000000011"/>
    <n v="1.6533260000000001"/>
    <n v="6853.3899999999994"/>
    <n v="1.6533260000000001"/>
    <x v="187"/>
    <d v="2021-01-01T00:00:00"/>
    <x v="3"/>
    <x v="0"/>
    <x v="8"/>
  </r>
  <r>
    <d v="2021-03-31T00:00:00"/>
    <n v="29894663000189"/>
    <s v="TRUE SECURITIZADORA"/>
    <d v="2019-11-22T00:00:00"/>
    <n v="159.01"/>
    <d v="2020-08-07T00:00:00"/>
    <n v="-236"/>
    <d v="2025-10-07T00:00:00"/>
    <n v="1621"/>
    <n v="296154819"/>
    <n v="72"/>
    <m/>
    <m/>
    <n v="1.3460000000000001"/>
    <n v="7104.25"/>
    <n v="7245.6500000000005"/>
    <n v="1.6912670000000001"/>
    <n v="7568.59"/>
    <n v="1.6912670000000001"/>
    <x v="188"/>
    <d v="2020-08-01T00:00:00"/>
    <x v="3"/>
    <x v="0"/>
    <x v="3"/>
  </r>
  <r>
    <d v="2021-03-31T00:00:00"/>
    <n v="29894663000189"/>
    <s v="TRUE SECURITIZADORA"/>
    <d v="2020-01-13T00:00:00"/>
    <n v="87"/>
    <d v="2020-06-07T00:00:00"/>
    <n v="-297"/>
    <d v="2025-11-07T00:00:00"/>
    <n v="1652"/>
    <n v="296158421"/>
    <n v="72"/>
    <m/>
    <m/>
    <n v="1.36"/>
    <n v="4127.34"/>
    <n v="3899.1000000000013"/>
    <n v="1.6471279999999999"/>
    <n v="4345.7199999999993"/>
    <n v="1.6471279999999999"/>
    <x v="189"/>
    <d v="2020-12-01T00:00:00"/>
    <x v="1"/>
    <x v="0"/>
    <x v="11"/>
  </r>
  <r>
    <d v="2021-03-31T00:00:00"/>
    <n v="29894663000189"/>
    <s v="TRUE SECURITIZADORA"/>
    <d v="2020-01-13T00:00:00"/>
    <n v="244.98"/>
    <d v="2020-10-07T00:00:00"/>
    <n v="-175"/>
    <d v="2025-12-08T00:00:00"/>
    <n v="1683"/>
    <n v="296166040"/>
    <n v="72"/>
    <m/>
    <m/>
    <n v="1.36"/>
    <n v="10788.01"/>
    <n v="11072.189999999999"/>
    <n v="1.624498"/>
    <n v="11372.54"/>
    <n v="1.624498"/>
    <x v="190"/>
    <d v="2020-10-01T00:00:00"/>
    <x v="1"/>
    <x v="0"/>
    <x v="0"/>
  </r>
  <r>
    <d v="2021-03-31T00:00:00"/>
    <n v="29894663000189"/>
    <s v="TRUE SECURITIZADORA"/>
    <d v="2020-01-13T00:00:00"/>
    <n v="102"/>
    <d v="2020-02-07T00:00:00"/>
    <n v="-418"/>
    <d v="2025-12-08T00:00:00"/>
    <n v="1683"/>
    <n v="296168239"/>
    <n v="72"/>
    <m/>
    <m/>
    <n v="1.36"/>
    <n v="5306.2"/>
    <n v="4610.0200000000013"/>
    <n v="1.6261410000000001"/>
    <n v="5551.09"/>
    <n v="1.6261410000000001"/>
    <x v="191"/>
    <d v="2020-02-01T00:00:00"/>
    <x v="1"/>
    <x v="0"/>
    <x v="13"/>
  </r>
  <r>
    <d v="2021-03-31T00:00:00"/>
    <n v="29894663000189"/>
    <s v="TRUE SECURITIZADORA"/>
    <d v="2020-02-12T00:00:00"/>
    <n v="166.65"/>
    <d v="2020-06-07T00:00:00"/>
    <n v="-297"/>
    <d v="2026-01-07T00:00:00"/>
    <n v="1713"/>
    <n v="296178952"/>
    <n v="72"/>
    <m/>
    <m/>
    <n v="1.36"/>
    <n v="8044.81"/>
    <n v="7530.4699999999993"/>
    <n v="1.6430929999999999"/>
    <n v="8480.31"/>
    <n v="1.6430929999999999"/>
    <x v="192"/>
    <d v="2020-07-01T00:00:00"/>
    <x v="0"/>
    <x v="0"/>
    <x v="10"/>
  </r>
  <r>
    <d v="2021-03-31T00:00:00"/>
    <n v="29894663000189"/>
    <s v="TRUE SECURITIZADORA"/>
    <d v="2020-01-13T00:00:00"/>
    <n v="195.37"/>
    <d v="2020-05-07T00:00:00"/>
    <n v="-328"/>
    <d v="2025-12-08T00:00:00"/>
    <n v="1683"/>
    <n v="296179111"/>
    <n v="72"/>
    <m/>
    <m/>
    <n v="1.5054540000000001"/>
    <n v="8913.2000000000007"/>
    <n v="8454.619999999999"/>
    <n v="2.0527169999999999"/>
    <n v="9785.74"/>
    <n v="2.0527169999999999"/>
    <x v="193"/>
    <d v="2020-08-01T00:00:00"/>
    <x v="1"/>
    <x v="0"/>
    <x v="3"/>
  </r>
  <r>
    <d v="2021-03-31T00:00:00"/>
    <n v="29894663000189"/>
    <s v="TRUE SECURITIZADORA"/>
    <d v="2020-03-13T00:00:00"/>
    <n v="382.65"/>
    <d v="2020-07-07T00:00:00"/>
    <n v="-267"/>
    <d v="2026-01-07T00:00:00"/>
    <n v="1713"/>
    <n v="296185205"/>
    <n v="72"/>
    <m/>
    <m/>
    <n v="1.3766651261370326"/>
    <n v="17851.82"/>
    <n v="17057.760000000002"/>
    <n v="1.7149939999999999"/>
    <n v="19027.77"/>
    <n v="1.7149939999999999"/>
    <x v="194"/>
    <d v="2020-08-01T00:00:00"/>
    <x v="2"/>
    <x v="0"/>
    <x v="3"/>
  </r>
  <r>
    <d v="2021-03-31T00:00:00"/>
    <n v="29894663000189"/>
    <s v="TRUE SECURITIZADORA"/>
    <d v="2019-11-22T00:00:00"/>
    <n v="397.75"/>
    <d v="2020-05-07T00:00:00"/>
    <n v="-328"/>
    <d v="2020-12-07T00:00:00"/>
    <n v="-144"/>
    <n v="296250155"/>
    <n v="15"/>
    <m/>
    <m/>
    <n v="1.4950000000000001"/>
    <n v="3182"/>
    <n v="4694.18"/>
    <n v="1.8993850000000001"/>
    <n v="3182"/>
    <n v="1.8993850000000001"/>
    <x v="195"/>
    <d v="2020-07-01T00:00:00"/>
    <x v="3"/>
    <x v="0"/>
    <x v="10"/>
  </r>
  <r>
    <d v="2021-03-31T00:00:00"/>
    <n v="29894663000189"/>
    <s v="TRUE SECURITIZADORA"/>
    <d v="2019-12-16T00:00:00"/>
    <n v="167.39"/>
    <d v="2020-05-07T00:00:00"/>
    <n v="-328"/>
    <d v="2025-10-07T00:00:00"/>
    <n v="1621"/>
    <n v="296253492"/>
    <n v="72"/>
    <m/>
    <m/>
    <n v="1.3599999999999999"/>
    <n v="7994"/>
    <n v="7510.2500000000018"/>
    <n v="1.6813210000000001"/>
    <n v="8448.76"/>
    <n v="1.6813210000000001"/>
    <x v="196"/>
    <d v="2020-06-01T00:00:00"/>
    <x v="4"/>
    <x v="0"/>
    <x v="7"/>
  </r>
  <r>
    <d v="2021-03-31T00:00:00"/>
    <n v="29894663000189"/>
    <s v="TRUE SECURITIZADORA"/>
    <d v="2020-02-12T00:00:00"/>
    <n v="235.83"/>
    <d v="2020-07-07T00:00:00"/>
    <n v="-267"/>
    <d v="2026-01-07T00:00:00"/>
    <n v="1713"/>
    <n v="296282813"/>
    <n v="72"/>
    <m/>
    <m/>
    <n v="1.36"/>
    <n v="11044.970000000001"/>
    <n v="10656.500000000004"/>
    <n v="1.69381"/>
    <n v="11764.849999999999"/>
    <n v="1.69381"/>
    <x v="197"/>
    <d v="2020-08-01T00:00:00"/>
    <x v="0"/>
    <x v="0"/>
    <x v="3"/>
  </r>
  <r>
    <d v="2021-03-31T00:00:00"/>
    <n v="29894663000189"/>
    <s v="TRUE SECURITIZADORA"/>
    <d v="2020-02-12T00:00:00"/>
    <n v="286"/>
    <d v="2020-03-07T00:00:00"/>
    <n v="-389"/>
    <d v="2025-10-07T00:00:00"/>
    <n v="1621"/>
    <n v="296354518"/>
    <n v="72"/>
    <m/>
    <m/>
    <n v="1.36"/>
    <n v="14207.07"/>
    <n v="12594.070000000002"/>
    <n v="1.691586"/>
    <n v="15007.34"/>
    <n v="1.691586"/>
    <x v="198"/>
    <d v="2020-04-01T00:00:00"/>
    <x v="0"/>
    <x v="0"/>
    <x v="5"/>
  </r>
  <r>
    <d v="2021-03-31T00:00:00"/>
    <n v="29894663000189"/>
    <s v="TRUE SECURITIZADORA"/>
    <d v="2019-12-16T00:00:00"/>
    <n v="158.35"/>
    <d v="2021-02-07T00:00:00"/>
    <n v="-52"/>
    <d v="2025-11-07T00:00:00"/>
    <n v="1652"/>
    <n v="296362346"/>
    <n v="72"/>
    <m/>
    <m/>
    <n v="1.5094480000000001"/>
    <n v="5741.62"/>
    <n v="6852.9000000000024"/>
    <n v="2.058408"/>
    <n v="6427"/>
    <n v="2.058408"/>
    <x v="199"/>
    <d v="2021-02-01T00:00:00"/>
    <x v="4"/>
    <x v="4"/>
    <x v="12"/>
  </r>
  <r>
    <d v="2021-03-31T00:00:00"/>
    <n v="29894663000189"/>
    <s v="TRUE SECURITIZADORA"/>
    <d v="2020-02-12T00:00:00"/>
    <n v="104.82"/>
    <d v="2020-09-07T00:00:00"/>
    <n v="-205"/>
    <d v="2026-01-07T00:00:00"/>
    <n v="1713"/>
    <n v="296576227"/>
    <n v="72"/>
    <m/>
    <m/>
    <n v="1.36"/>
    <n v="4758.9799999999996"/>
    <n v="4736.5699999999988"/>
    <n v="1.6285160000000001"/>
    <n v="5019.51"/>
    <n v="1.6285160000000001"/>
    <x v="200"/>
    <d v="2020-10-01T00:00:00"/>
    <x v="0"/>
    <x v="0"/>
    <x v="0"/>
  </r>
  <r>
    <d v="2021-03-31T00:00:00"/>
    <n v="29894663000189"/>
    <s v="TRUE SECURITIZADORA"/>
    <d v="2020-03-13T00:00:00"/>
    <n v="399.3"/>
    <d v="2020-06-07T00:00:00"/>
    <n v="-297"/>
    <d v="2026-01-07T00:00:00"/>
    <n v="1713"/>
    <n v="296583725"/>
    <n v="72"/>
    <m/>
    <m/>
    <n v="1.36"/>
    <n v="19095.47"/>
    <n v="17888.679999999993"/>
    <n v="1.6952130000000001"/>
    <n v="20319.14"/>
    <n v="1.6952130000000001"/>
    <x v="201"/>
    <d v="2020-08-01T00:00:00"/>
    <x v="2"/>
    <x v="0"/>
    <x v="3"/>
  </r>
  <r>
    <d v="2021-03-31T00:00:00"/>
    <n v="29894663000189"/>
    <s v="TRUE SECURITIZADORA"/>
    <d v="2020-02-12T00:00:00"/>
    <n v="133.29"/>
    <d v="2021-05-07T00:00:00"/>
    <n v="37"/>
    <d v="2026-01-07T00:00:00"/>
    <n v="1713"/>
    <n v="296665618"/>
    <n v="72"/>
    <m/>
    <m/>
    <n v="1.36"/>
    <n v="4975.78"/>
    <n v="6022.9700000000021"/>
    <n v="1.6366419999999999"/>
    <n v="5316.5"/>
    <n v="1.6366419999999999"/>
    <x v="202"/>
    <d v="2021-05-01T00:00:00"/>
    <x v="0"/>
    <x v="2"/>
    <x v="9"/>
  </r>
  <r>
    <d v="2021-03-31T00:00:00"/>
    <n v="29894663000189"/>
    <s v="TRUE SECURITIZADORA"/>
    <d v="2020-03-13T00:00:00"/>
    <n v="94.2"/>
    <d v="2020-12-07T00:00:00"/>
    <n v="-114"/>
    <d v="2026-01-07T00:00:00"/>
    <n v="1713"/>
    <n v="296682185"/>
    <n v="72"/>
    <m/>
    <m/>
    <n v="1.36"/>
    <n v="3937.3500000000004"/>
    <n v="4220.1899999999996"/>
    <n v="1.6980440000000001"/>
    <n v="4228.34"/>
    <n v="1.6980440000000001"/>
    <x v="203"/>
    <d v="2021-01-01T00:00:00"/>
    <x v="2"/>
    <x v="3"/>
    <x v="8"/>
  </r>
  <r>
    <d v="2021-03-31T00:00:00"/>
    <n v="29894663000189"/>
    <s v="TRUE SECURITIZADORA"/>
    <d v="2020-02-12T00:00:00"/>
    <n v="236.29"/>
    <d v="2021-02-07T00:00:00"/>
    <n v="-52"/>
    <d v="2025-12-08T00:00:00"/>
    <n v="1683"/>
    <n v="296768032"/>
    <n v="72"/>
    <m/>
    <m/>
    <n v="1.36"/>
    <n v="9457.0399999999991"/>
    <n v="10587.789999999999"/>
    <n v="1.626037"/>
    <n v="10023.950000000001"/>
    <n v="1.626037"/>
    <x v="204"/>
    <d v="2021-02-01T00:00:00"/>
    <x v="0"/>
    <x v="4"/>
    <x v="12"/>
  </r>
  <r>
    <d v="2021-03-31T00:00:00"/>
    <n v="29894663000189"/>
    <s v="TRUE SECURITIZADORA"/>
    <d v="2020-01-13T00:00:00"/>
    <n v="1034.8900000000001"/>
    <d v="2020-12-07T00:00:00"/>
    <n v="-114"/>
    <d v="2025-12-08T00:00:00"/>
    <n v="1683"/>
    <n v="296768794"/>
    <n v="72"/>
    <m/>
    <m/>
    <n v="1.36"/>
    <n v="43439.14"/>
    <n v="46773.020000000004"/>
    <n v="1.6316839999999999"/>
    <n v="45972.119999999995"/>
    <n v="1.6316839999999999"/>
    <x v="205"/>
    <d v="2021-01-01T00:00:00"/>
    <x v="1"/>
    <x v="3"/>
    <x v="8"/>
  </r>
  <r>
    <d v="2021-03-31T00:00:00"/>
    <n v="29894663000189"/>
    <s v="TRUE SECURITIZADORA"/>
    <d v="2020-03-13T00:00:00"/>
    <n v="194.4"/>
    <d v="2020-11-07T00:00:00"/>
    <n v="-144"/>
    <d v="2026-01-07T00:00:00"/>
    <n v="1713"/>
    <n v="296779442"/>
    <n v="72"/>
    <m/>
    <m/>
    <n v="1.36"/>
    <n v="8415.26"/>
    <n v="8709.0899999999983"/>
    <n v="1.6414690000000001"/>
    <n v="8920.41"/>
    <n v="1.6414690000000001"/>
    <x v="206"/>
    <d v="2020-11-01T00:00:00"/>
    <x v="2"/>
    <x v="0"/>
    <x v="2"/>
  </r>
  <r>
    <d v="2021-03-31T00:00:00"/>
    <n v="29894663000189"/>
    <s v="TRUE SECURITIZADORA"/>
    <d v="2019-11-22T00:00:00"/>
    <n v="446"/>
    <d v="2021-06-07T00:00:00"/>
    <n v="68"/>
    <d v="2025-10-07T00:00:00"/>
    <n v="1621"/>
    <n v="296852531"/>
    <n v="72"/>
    <m/>
    <m/>
    <n v="1.3460000000000001"/>
    <n v="15499.31"/>
    <n v="20322.990000000002"/>
    <n v="1.6819470000000001"/>
    <n v="16768.78"/>
    <n v="1.6819470000000001"/>
    <x v="207"/>
    <d v="2021-06-01T00:00:00"/>
    <x v="3"/>
    <x v="2"/>
    <x v="17"/>
  </r>
  <r>
    <d v="2021-03-31T00:00:00"/>
    <n v="29894663000189"/>
    <s v="TRUE SECURITIZADORA"/>
    <d v="2019-12-16T00:00:00"/>
    <n v="179"/>
    <d v="2020-09-07T00:00:00"/>
    <n v="-205"/>
    <d v="2025-10-07T00:00:00"/>
    <n v="1621"/>
    <n v="296852849"/>
    <n v="72"/>
    <m/>
    <m/>
    <n v="1.3599999999999999"/>
    <n v="7819.74"/>
    <n v="8031.1600000000035"/>
    <n v="1.6902710000000001"/>
    <n v="8318.73"/>
    <n v="1.6902710000000001"/>
    <x v="208"/>
    <d v="2020-10-01T00:00:00"/>
    <x v="4"/>
    <x v="0"/>
    <x v="0"/>
  </r>
  <r>
    <d v="2021-03-31T00:00:00"/>
    <n v="29894663000189"/>
    <s v="TRUE SECURITIZADORA"/>
    <d v="2019-12-16T00:00:00"/>
    <n v="283.23"/>
    <d v="2020-09-07T00:00:00"/>
    <n v="-205"/>
    <d v="2025-11-07T00:00:00"/>
    <n v="1652"/>
    <n v="296862325"/>
    <n v="72"/>
    <m/>
    <m/>
    <n v="1.3599999999999999"/>
    <n v="12516.85"/>
    <n v="12815.029999999997"/>
    <n v="1.6770879999999999"/>
    <n v="13297.93"/>
    <n v="1.6770879999999999"/>
    <x v="209"/>
    <d v="2020-10-01T00:00:00"/>
    <x v="4"/>
    <x v="0"/>
    <x v="0"/>
  </r>
  <r>
    <d v="2021-03-31T00:00:00"/>
    <n v="29894663000189"/>
    <s v="TRUE SECURITIZADORA"/>
    <d v="2020-01-13T00:00:00"/>
    <n v="170.2"/>
    <d v="2020-03-07T00:00:00"/>
    <n v="-389"/>
    <d v="2025-11-07T00:00:00"/>
    <n v="1652"/>
    <n v="296865138"/>
    <n v="72"/>
    <m/>
    <m/>
    <n v="1.36"/>
    <n v="8528.75"/>
    <n v="7627.8900000000012"/>
    <n v="1.687243"/>
    <n v="9012.2999999999993"/>
    <n v="1.687243"/>
    <x v="210"/>
    <d v="2020-04-01T00:00:00"/>
    <x v="1"/>
    <x v="0"/>
    <x v="5"/>
  </r>
  <r>
    <d v="2021-03-31T00:00:00"/>
    <n v="29894663000189"/>
    <s v="TRUE SECURITIZADORA"/>
    <d v="2020-01-13T00:00:00"/>
    <n v="485"/>
    <d v="2020-02-07T00:00:00"/>
    <n v="-418"/>
    <d v="2025-11-07T00:00:00"/>
    <n v="1652"/>
    <n v="296958646"/>
    <n v="72"/>
    <m/>
    <m/>
    <n v="1.36"/>
    <n v="24967.599999999999"/>
    <n v="21736.430000000004"/>
    <n v="1.6424399999999999"/>
    <n v="26166.240000000002"/>
    <n v="1.6424399999999999"/>
    <x v="211"/>
    <d v="2020-03-01T00:00:00"/>
    <x v="1"/>
    <x v="0"/>
    <x v="6"/>
  </r>
  <r>
    <d v="2021-03-31T00:00:00"/>
    <n v="29894663000189"/>
    <s v="TRUE SECURITIZADORA"/>
    <d v="2020-01-13T00:00:00"/>
    <n v="205.76"/>
    <d v="2020-06-07T00:00:00"/>
    <n v="-297"/>
    <d v="2025-11-07T00:00:00"/>
    <n v="1652"/>
    <n v="296959952"/>
    <n v="72"/>
    <m/>
    <m/>
    <n v="1.36"/>
    <n v="9787.27"/>
    <n v="9221.6400000000031"/>
    <n v="1.631999"/>
    <n v="10277.9"/>
    <n v="1.631999"/>
    <x v="212"/>
    <d v="2020-07-01T00:00:00"/>
    <x v="1"/>
    <x v="0"/>
    <x v="10"/>
  </r>
  <r>
    <d v="2021-03-31T00:00:00"/>
    <n v="29894663000189"/>
    <s v="TRUE SECURITIZADORA"/>
    <d v="2020-01-13T00:00:00"/>
    <n v="267.54000000000002"/>
    <d v="2020-05-07T00:00:00"/>
    <n v="-328"/>
    <d v="2025-12-08T00:00:00"/>
    <n v="1683"/>
    <n v="296968092"/>
    <n v="72"/>
    <m/>
    <m/>
    <n v="1.36"/>
    <n v="13125.7"/>
    <n v="12091.779999999999"/>
    <n v="1.621645"/>
    <n v="13757.45"/>
    <n v="1.621645"/>
    <x v="213"/>
    <d v="2020-06-01T00:00:00"/>
    <x v="1"/>
    <x v="0"/>
    <x v="7"/>
  </r>
  <r>
    <d v="2021-03-31T00:00:00"/>
    <n v="29894663000189"/>
    <s v="TRUE SECURITIZADORA"/>
    <d v="2020-02-12T00:00:00"/>
    <n v="299.3"/>
    <d v="2020-12-07T00:00:00"/>
    <n v="-114"/>
    <d v="2025-12-08T00:00:00"/>
    <n v="1683"/>
    <n v="297072740"/>
    <n v="72"/>
    <m/>
    <m/>
    <n v="1.3729714724949"/>
    <n v="12362.029999999999"/>
    <n v="13359.4"/>
    <n v="1.711276"/>
    <n v="13259.099999999999"/>
    <n v="1.711276"/>
    <x v="214"/>
    <d v="2021-01-01T00:00:00"/>
    <x v="0"/>
    <x v="3"/>
    <x v="8"/>
  </r>
  <r>
    <d v="2021-03-31T00:00:00"/>
    <n v="29894663000189"/>
    <s v="TRUE SECURITIZADORA"/>
    <d v="2020-02-12T00:00:00"/>
    <n v="222.1"/>
    <d v="2020-11-07T00:00:00"/>
    <n v="-144"/>
    <d v="2026-01-07T00:00:00"/>
    <n v="1713"/>
    <n v="297075135"/>
    <n v="72"/>
    <m/>
    <m/>
    <n v="1.36"/>
    <n v="9622.06"/>
    <n v="10036.099999999997"/>
    <n v="1.6374660000000001"/>
    <n v="10191.480000000001"/>
    <n v="1.6374660000000001"/>
    <x v="215"/>
    <d v="2020-11-01T00:00:00"/>
    <x v="0"/>
    <x v="0"/>
    <x v="2"/>
  </r>
  <r>
    <d v="2021-03-31T00:00:00"/>
    <n v="29894663000189"/>
    <s v="TRUE SECURITIZADORA"/>
    <d v="2020-03-13T00:00:00"/>
    <n v="168.16"/>
    <d v="2021-04-07T00:00:00"/>
    <n v="7"/>
    <d v="2026-01-07T00:00:00"/>
    <n v="1713"/>
    <n v="297076959"/>
    <n v="72"/>
    <m/>
    <m/>
    <n v="1.36"/>
    <n v="6398.87"/>
    <n v="7533.5999999999976"/>
    <n v="1.66858"/>
    <n v="6875.5999999999995"/>
    <n v="1.66858"/>
    <x v="216"/>
    <d v="2021-04-01T00:00:00"/>
    <x v="2"/>
    <x v="2"/>
    <x v="14"/>
  </r>
  <r>
    <d v="2021-03-31T00:00:00"/>
    <n v="29894663000189"/>
    <s v="TRUE SECURITIZADORA"/>
    <d v="2020-03-13T00:00:00"/>
    <n v="177"/>
    <d v="2020-07-07T00:00:00"/>
    <n v="-267"/>
    <d v="2026-01-07T00:00:00"/>
    <n v="1713"/>
    <n v="297077842"/>
    <n v="72"/>
    <m/>
    <m/>
    <n v="1.36"/>
    <n v="8384.61"/>
    <n v="7929.5700000000006"/>
    <n v="1.6320220000000001"/>
    <n v="8829.9599999999991"/>
    <n v="1.6320220000000001"/>
    <x v="217"/>
    <d v="2020-08-01T00:00:00"/>
    <x v="2"/>
    <x v="0"/>
    <x v="3"/>
  </r>
  <r>
    <d v="2021-03-31T00:00:00"/>
    <n v="29894663000189"/>
    <s v="TRUE SECURITIZADORA"/>
    <d v="2020-03-13T00:00:00"/>
    <n v="204.3"/>
    <d v="2020-08-07T00:00:00"/>
    <n v="-236"/>
    <d v="2022-01-07T00:00:00"/>
    <n v="252"/>
    <n v="297082324"/>
    <n v="24"/>
    <m/>
    <m/>
    <n v="1.4949999999999999"/>
    <n v="3535.8199999999997"/>
    <n v="3806.2799999999997"/>
    <n v="2.069439"/>
    <n v="3573.59"/>
    <n v="2.069439"/>
    <x v="218"/>
    <d v="2020-09-01T00:00:00"/>
    <x v="2"/>
    <x v="0"/>
    <x v="4"/>
  </r>
  <r>
    <d v="2021-03-31T00:00:00"/>
    <n v="29894663000189"/>
    <s v="TRUE SECURITIZADORA"/>
    <d v="2019-11-22T00:00:00"/>
    <n v="277.89"/>
    <d v="2020-01-07T00:00:00"/>
    <n v="-449"/>
    <d v="2025-10-07T00:00:00"/>
    <n v="1621"/>
    <n v="297152336"/>
    <n v="72"/>
    <m/>
    <m/>
    <n v="1.3460000000000001"/>
    <n v="14362.86"/>
    <n v="12662.67"/>
    <n v="1.6903109999999999"/>
    <n v="15172.279999999999"/>
    <n v="1.6903109999999999"/>
    <x v="219"/>
    <d v="2020-03-01T00:00:00"/>
    <x v="3"/>
    <x v="0"/>
    <x v="6"/>
  </r>
  <r>
    <d v="2021-03-31T00:00:00"/>
    <n v="29894663000189"/>
    <s v="TRUE SECURITIZADORA"/>
    <d v="2019-12-16T00:00:00"/>
    <n v="132"/>
    <d v="2020-07-07T00:00:00"/>
    <n v="-267"/>
    <d v="2025-11-07T00:00:00"/>
    <n v="1652"/>
    <n v="297158274"/>
    <n v="72"/>
    <m/>
    <m/>
    <n v="1.3599999999999999"/>
    <n v="6142.44"/>
    <n v="5972.53"/>
    <n v="1.635947"/>
    <n v="6461.49"/>
    <n v="1.635947"/>
    <x v="220"/>
    <d v="2020-08-01T00:00:00"/>
    <x v="4"/>
    <x v="0"/>
    <x v="3"/>
  </r>
  <r>
    <d v="2021-03-31T00:00:00"/>
    <n v="29894663000189"/>
    <s v="TRUE SECURITIZADORA"/>
    <d v="2020-01-13T00:00:00"/>
    <n v="162.5"/>
    <d v="2021-05-07T00:00:00"/>
    <n v="37"/>
    <d v="2025-12-08T00:00:00"/>
    <n v="1683"/>
    <n v="297165463"/>
    <n v="72"/>
    <m/>
    <m/>
    <n v="1.36"/>
    <n v="5994.11"/>
    <n v="7344.37"/>
    <n v="1.6419189999999999"/>
    <n v="6406.13"/>
    <n v="1.6419189999999999"/>
    <x v="221"/>
    <d v="2021-05-01T00:00:00"/>
    <x v="1"/>
    <x v="2"/>
    <x v="9"/>
  </r>
  <r>
    <d v="2021-03-31T00:00:00"/>
    <n v="29894663000189"/>
    <s v="TRUE SECURITIZADORA"/>
    <d v="2020-02-12T00:00:00"/>
    <n v="436.02"/>
    <d v="2020-06-07T00:00:00"/>
    <n v="-297"/>
    <d v="2025-12-08T00:00:00"/>
    <n v="1683"/>
    <n v="297166850"/>
    <n v="72"/>
    <m/>
    <m/>
    <n v="1.36"/>
    <n v="20781.419999999998"/>
    <n v="19537.410000000003"/>
    <n v="1.6685289999999999"/>
    <n v="21985.11"/>
    <n v="1.6685289999999999"/>
    <x v="222"/>
    <d v="2020-07-01T00:00:00"/>
    <x v="0"/>
    <x v="0"/>
    <x v="10"/>
  </r>
  <r>
    <d v="2021-03-31T00:00:00"/>
    <n v="29894663000189"/>
    <s v="TRUE SECURITIZADORA"/>
    <d v="2020-02-12T00:00:00"/>
    <n v="208.52"/>
    <d v="2021-03-07T00:00:00"/>
    <n v="-24"/>
    <d v="2026-01-07T00:00:00"/>
    <n v="1713"/>
    <n v="297175734"/>
    <n v="72"/>
    <m/>
    <m/>
    <n v="1.36"/>
    <n v="8166.4500000000007"/>
    <n v="9422.4499999999989"/>
    <n v="1.655702"/>
    <n v="8734.26"/>
    <n v="1.655702"/>
    <x v="223"/>
    <d v="2021-04-01T00:00:00"/>
    <x v="0"/>
    <x v="2"/>
    <x v="14"/>
  </r>
  <r>
    <d v="2021-03-31T00:00:00"/>
    <n v="29894663000189"/>
    <s v="TRUE SECURITIZADORA"/>
    <d v="2020-02-12T00:00:00"/>
    <n v="114"/>
    <d v="2021-01-07T00:00:00"/>
    <n v="-83"/>
    <d v="2026-01-07T00:00:00"/>
    <n v="1713"/>
    <n v="297179448"/>
    <n v="72"/>
    <m/>
    <m/>
    <n v="1.3752711356931449"/>
    <n v="4635.8600000000006"/>
    <n v="5127.6899999999996"/>
    <n v="1.713573"/>
    <n v="4986.26"/>
    <n v="1.713573"/>
    <x v="224"/>
    <d v="2021-01-01T00:00:00"/>
    <x v="0"/>
    <x v="1"/>
    <x v="8"/>
  </r>
  <r>
    <d v="2021-03-31T00:00:00"/>
    <n v="29894663000189"/>
    <s v="TRUE SECURITIZADORA"/>
    <d v="2019-11-22T00:00:00"/>
    <n v="153"/>
    <d v="2020-02-07T00:00:00"/>
    <n v="-418"/>
    <d v="2025-10-07T00:00:00"/>
    <n v="1621"/>
    <n v="297252154"/>
    <n v="72"/>
    <m/>
    <m/>
    <n v="1.3460000000000001"/>
    <n v="7786.11"/>
    <n v="6971.77"/>
    <n v="1.664758"/>
    <n v="8200.5499999999993"/>
    <n v="1.664758"/>
    <x v="225"/>
    <d v="2020-02-01T00:00:00"/>
    <x v="3"/>
    <x v="0"/>
    <x v="13"/>
  </r>
  <r>
    <d v="2021-03-31T00:00:00"/>
    <n v="29894663000189"/>
    <s v="TRUE SECURITIZADORA"/>
    <d v="2019-12-16T00:00:00"/>
    <n v="158.66999999999999"/>
    <d v="2020-10-07T00:00:00"/>
    <n v="-175"/>
    <d v="2025-11-07T00:00:00"/>
    <n v="1652"/>
    <n v="297252406"/>
    <n v="72"/>
    <m/>
    <m/>
    <n v="1.3599999999999999"/>
    <n v="6876.86"/>
    <n v="7179.19"/>
    <n v="1.6591990000000001"/>
    <n v="7291.0199999999995"/>
    <n v="1.6591990000000001"/>
    <x v="226"/>
    <d v="2020-10-01T00:00:00"/>
    <x v="4"/>
    <x v="0"/>
    <x v="0"/>
  </r>
  <r>
    <d v="2021-03-31T00:00:00"/>
    <n v="29894663000189"/>
    <s v="TRUE SECURITIZADORA"/>
    <d v="2020-01-13T00:00:00"/>
    <n v="296.20999999999998"/>
    <d v="2020-05-07T00:00:00"/>
    <n v="-328"/>
    <d v="2025-12-08T00:00:00"/>
    <n v="1683"/>
    <n v="297269069"/>
    <n v="72"/>
    <m/>
    <m/>
    <n v="1.4950000000000001"/>
    <n v="13668.789999999999"/>
    <n v="12858.160000000002"/>
    <n v="1.982853"/>
    <n v="14864.279999999999"/>
    <n v="1.982853"/>
    <x v="227"/>
    <d v="2020-07-01T00:00:00"/>
    <x v="1"/>
    <x v="0"/>
    <x v="10"/>
  </r>
  <r>
    <d v="2021-03-31T00:00:00"/>
    <n v="29894663000189"/>
    <s v="TRUE SECURITIZADORA"/>
    <d v="2020-02-12T00:00:00"/>
    <n v="176.2"/>
    <d v="2020-05-07T00:00:00"/>
    <n v="-328"/>
    <d v="2025-12-08T00:00:00"/>
    <n v="1683"/>
    <n v="297271704"/>
    <n v="72"/>
    <m/>
    <m/>
    <n v="1.3669489944310123"/>
    <n v="8520.3700000000008"/>
    <n v="7878.909999999998"/>
    <n v="1.704912"/>
    <n v="9049.08"/>
    <n v="1.704912"/>
    <x v="228"/>
    <d v="2020-06-01T00:00:00"/>
    <x v="0"/>
    <x v="0"/>
    <x v="7"/>
  </r>
  <r>
    <d v="2021-03-31T00:00:00"/>
    <n v="29894663000189"/>
    <s v="TRUE SECURITIZADORA"/>
    <d v="2020-03-13T00:00:00"/>
    <n v="410.9"/>
    <d v="2020-06-07T00:00:00"/>
    <n v="-297"/>
    <d v="2022-12-07T00:00:00"/>
    <n v="586"/>
    <n v="297279091"/>
    <n v="36"/>
    <m/>
    <m/>
    <n v="1.4949999999999999"/>
    <n v="11332.49"/>
    <n v="10631.63"/>
    <n v="2.0596130000000001"/>
    <n v="11680.58"/>
    <n v="2.0596130000000001"/>
    <x v="229"/>
    <d v="2020-06-01T00:00:00"/>
    <x v="2"/>
    <x v="0"/>
    <x v="7"/>
  </r>
  <r>
    <d v="2021-03-31T00:00:00"/>
    <n v="29894663000189"/>
    <s v="TRUE SECURITIZADORA"/>
    <d v="2020-02-12T00:00:00"/>
    <n v="394.53"/>
    <d v="2020-06-07T00:00:00"/>
    <n v="-297"/>
    <d v="2026-01-07T00:00:00"/>
    <n v="1713"/>
    <n v="297279994"/>
    <n v="72"/>
    <m/>
    <m/>
    <n v="1.36"/>
    <n v="18867.37"/>
    <n v="17827.749999999996"/>
    <n v="1.6952069999999999"/>
    <n v="20076.38"/>
    <n v="1.6952069999999999"/>
    <x v="230"/>
    <d v="2020-07-01T00:00:00"/>
    <x v="0"/>
    <x v="0"/>
    <x v="10"/>
  </r>
  <r>
    <d v="2021-03-31T00:00:00"/>
    <n v="29894663000189"/>
    <s v="TRUE SECURITIZADORA"/>
    <d v="2019-11-22T00:00:00"/>
    <n v="376"/>
    <d v="2021-05-07T00:00:00"/>
    <n v="37"/>
    <d v="2025-10-07T00:00:00"/>
    <n v="1621"/>
    <n v="297353553"/>
    <n v="72"/>
    <m/>
    <m/>
    <n v="1.3460000000000001"/>
    <n v="13429.17"/>
    <n v="17133.240000000002"/>
    <n v="1.6864680000000001"/>
    <n v="14512.89"/>
    <n v="1.6864680000000001"/>
    <x v="231"/>
    <d v="2021-05-01T00:00:00"/>
    <x v="3"/>
    <x v="2"/>
    <x v="9"/>
  </r>
  <r>
    <d v="2021-03-31T00:00:00"/>
    <n v="29894663000189"/>
    <s v="TRUE SECURITIZADORA"/>
    <d v="2019-12-16T00:00:00"/>
    <n v="84.48"/>
    <d v="2020-02-07T00:00:00"/>
    <n v="-418"/>
    <d v="2025-11-07T00:00:00"/>
    <n v="1652"/>
    <n v="297357295"/>
    <n v="72"/>
    <m/>
    <m/>
    <n v="1.3599999999999999"/>
    <n v="4356.08"/>
    <n v="3822.4300000000007"/>
    <n v="1.6322920000000001"/>
    <n v="4557.8100000000004"/>
    <n v="1.6322920000000001"/>
    <x v="232"/>
    <d v="2020-03-01T00:00:00"/>
    <x v="4"/>
    <x v="0"/>
    <x v="6"/>
  </r>
  <r>
    <d v="2021-03-31T00:00:00"/>
    <n v="29894663000189"/>
    <s v="TRUE SECURITIZADORA"/>
    <d v="2020-03-13T00:00:00"/>
    <n v="464.2"/>
    <d v="2020-05-07T00:00:00"/>
    <n v="-328"/>
    <d v="2026-02-09T00:00:00"/>
    <n v="1746"/>
    <n v="297386848"/>
    <n v="72"/>
    <m/>
    <m/>
    <n v="1.36"/>
    <n v="23124.71"/>
    <n v="20971.769999999997"/>
    <n v="1.626098"/>
    <n v="24298.629999999997"/>
    <n v="1.626098"/>
    <x v="233"/>
    <d v="2020-06-01T00:00:00"/>
    <x v="2"/>
    <x v="0"/>
    <x v="7"/>
  </r>
  <r>
    <d v="2021-03-31T00:00:00"/>
    <n v="29894663000189"/>
    <s v="TRUE SECURITIZADORA"/>
    <d v="2019-11-22T00:00:00"/>
    <n v="159.47"/>
    <d v="2020-02-07T00:00:00"/>
    <n v="-418"/>
    <d v="2025-10-07T00:00:00"/>
    <n v="1621"/>
    <n v="297450056"/>
    <n v="72"/>
    <m/>
    <m/>
    <n v="1.3460000000000001"/>
    <n v="8200.5400000000009"/>
    <n v="7266.5899999999992"/>
    <n v="1.5988849999999999"/>
    <n v="8547.27"/>
    <n v="1.5988849999999999"/>
    <x v="234"/>
    <d v="2020-04-01T00:00:00"/>
    <x v="3"/>
    <x v="0"/>
    <x v="5"/>
  </r>
  <r>
    <d v="2021-03-31T00:00:00"/>
    <n v="29894663000189"/>
    <s v="TRUE SECURITIZADORA"/>
    <d v="2019-11-22T00:00:00"/>
    <n v="111.05"/>
    <d v="2020-04-07T00:00:00"/>
    <n v="-358"/>
    <d v="2025-10-07T00:00:00"/>
    <n v="1621"/>
    <n v="297451344"/>
    <n v="72"/>
    <m/>
    <m/>
    <n v="1.3460000000000001"/>
    <n v="5459.44"/>
    <n v="5060.1899999999996"/>
    <n v="1.6309469999999999"/>
    <n v="5729.99"/>
    <n v="1.6309469999999999"/>
    <x v="235"/>
    <d v="2020-05-01T00:00:00"/>
    <x v="3"/>
    <x v="0"/>
    <x v="1"/>
  </r>
  <r>
    <d v="2021-03-31T00:00:00"/>
    <n v="29894663000189"/>
    <s v="TRUE SECURITIZADORA"/>
    <d v="2020-02-12T00:00:00"/>
    <n v="286.10000000000002"/>
    <d v="2020-11-07T00:00:00"/>
    <n v="-144"/>
    <d v="2025-12-08T00:00:00"/>
    <n v="1683"/>
    <n v="297466204"/>
    <n v="72"/>
    <m/>
    <m/>
    <n v="1.36"/>
    <n v="12001.08"/>
    <n v="12819.720000000001"/>
    <n v="1.634871"/>
    <n v="12709.210000000001"/>
    <n v="1.634871"/>
    <x v="236"/>
    <d v="2021-02-01T00:00:00"/>
    <x v="0"/>
    <x v="0"/>
    <x v="12"/>
  </r>
  <r>
    <d v="2021-03-31T00:00:00"/>
    <n v="29894663000189"/>
    <s v="TRUE SECURITIZADORA"/>
    <d v="2020-02-12T00:00:00"/>
    <n v="264"/>
    <d v="2020-05-07T00:00:00"/>
    <n v="-328"/>
    <d v="2026-01-07T00:00:00"/>
    <n v="1713"/>
    <n v="297472151"/>
    <n v="72"/>
    <m/>
    <m/>
    <n v="1.36"/>
    <n v="12930.76"/>
    <n v="11929.43"/>
    <n v="1.676925"/>
    <n v="13698.14"/>
    <n v="1.676925"/>
    <x v="237"/>
    <d v="2020-08-01T00:00:00"/>
    <x v="0"/>
    <x v="0"/>
    <x v="3"/>
  </r>
  <r>
    <d v="2021-03-31T00:00:00"/>
    <n v="29894663000189"/>
    <s v="TRUE SECURITIZADORA"/>
    <d v="2019-11-22T00:00:00"/>
    <n v="324"/>
    <d v="2020-03-07T00:00:00"/>
    <n v="-389"/>
    <d v="2025-10-07T00:00:00"/>
    <n v="1621"/>
    <n v="297553510"/>
    <n v="72"/>
    <m/>
    <m/>
    <n v="1.3460000000000001"/>
    <n v="16081.4"/>
    <n v="14763.760000000004"/>
    <n v="1.6967719999999999"/>
    <n v="17041.75"/>
    <n v="1.6967719999999999"/>
    <x v="238"/>
    <d v="2020-04-01T00:00:00"/>
    <x v="3"/>
    <x v="0"/>
    <x v="5"/>
  </r>
  <r>
    <d v="2021-03-31T00:00:00"/>
    <n v="29894663000189"/>
    <s v="TRUE SECURITIZADORA"/>
    <d v="2019-11-22T00:00:00"/>
    <n v="100.35"/>
    <d v="2020-12-07T00:00:00"/>
    <n v="-114"/>
    <d v="2025-10-07T00:00:00"/>
    <n v="1621"/>
    <n v="297555182"/>
    <n v="72"/>
    <m/>
    <m/>
    <n v="1.3460000000000001"/>
    <n v="4083.3199999999997"/>
    <n v="4572.6099999999997"/>
    <n v="1.6896530000000001"/>
    <n v="4375.08"/>
    <n v="1.6896530000000001"/>
    <x v="239"/>
    <d v="2020-12-01T00:00:00"/>
    <x v="3"/>
    <x v="3"/>
    <x v="11"/>
  </r>
  <r>
    <d v="2021-03-31T00:00:00"/>
    <n v="29894663000189"/>
    <s v="TRUE SECURITIZADORA"/>
    <d v="2020-02-12T00:00:00"/>
    <n v="88.34"/>
    <d v="2020-04-07T00:00:00"/>
    <n v="-358"/>
    <d v="2026-01-07T00:00:00"/>
    <n v="1713"/>
    <n v="297576182"/>
    <n v="72"/>
    <m/>
    <m/>
    <n v="1.36"/>
    <n v="4448.74"/>
    <n v="3991.8400000000011"/>
    <n v="1.6333420000000001"/>
    <n v="4672.01"/>
    <n v="1.6333420000000001"/>
    <x v="240"/>
    <d v="2020-04-01T00:00:00"/>
    <x v="0"/>
    <x v="0"/>
    <x v="5"/>
  </r>
  <r>
    <d v="2021-03-31T00:00:00"/>
    <n v="29894663000189"/>
    <s v="TRUE SECURITIZADORA"/>
    <d v="2020-03-13T00:00:00"/>
    <n v="124.03"/>
    <d v="2020-07-07T00:00:00"/>
    <n v="-267"/>
    <d v="2026-01-07T00:00:00"/>
    <n v="1713"/>
    <n v="297580962"/>
    <n v="72"/>
    <m/>
    <m/>
    <n v="1.36"/>
    <n v="5808.43"/>
    <n v="5556.579999999999"/>
    <n v="1.694221"/>
    <n v="6187.46"/>
    <n v="1.694221"/>
    <x v="241"/>
    <d v="2020-08-01T00:00:00"/>
    <x v="2"/>
    <x v="0"/>
    <x v="3"/>
  </r>
  <r>
    <d v="2021-03-31T00:00:00"/>
    <n v="29894663000189"/>
    <s v="TRUE SECURITIZADORA"/>
    <d v="2020-02-12T00:00:00"/>
    <n v="150.55000000000001"/>
    <d v="2020-08-07T00:00:00"/>
    <n v="-236"/>
    <d v="2026-01-07T00:00:00"/>
    <n v="1713"/>
    <n v="297674671"/>
    <n v="72"/>
    <m/>
    <m/>
    <n v="1.36"/>
    <n v="6973.84"/>
    <n v="6802.97"/>
    <n v="1.637572"/>
    <n v="7359.93"/>
    <n v="1.637572"/>
    <x v="242"/>
    <d v="2020-09-01T00:00:00"/>
    <x v="0"/>
    <x v="0"/>
    <x v="4"/>
  </r>
  <r>
    <d v="2021-03-31T00:00:00"/>
    <n v="29894663000189"/>
    <s v="TRUE SECURITIZADORA"/>
    <d v="2020-01-13T00:00:00"/>
    <n v="174.28"/>
    <d v="2020-05-07T00:00:00"/>
    <n v="-328"/>
    <d v="2025-10-07T00:00:00"/>
    <n v="1621"/>
    <n v="297754086"/>
    <n v="72"/>
    <m/>
    <m/>
    <n v="1.36"/>
    <n v="8321.3799999999992"/>
    <n v="7743.8100000000022"/>
    <n v="1.682547"/>
    <n v="8796.4599999999991"/>
    <n v="1.682547"/>
    <x v="243"/>
    <d v="2020-06-01T00:00:00"/>
    <x v="1"/>
    <x v="0"/>
    <x v="7"/>
  </r>
  <r>
    <d v="2021-03-31T00:00:00"/>
    <n v="29894663000189"/>
    <s v="TRUE SECURITIZADORA"/>
    <d v="2019-12-16T00:00:00"/>
    <n v="149.65"/>
    <d v="2020-02-07T00:00:00"/>
    <n v="-418"/>
    <d v="2025-11-07T00:00:00"/>
    <n v="1652"/>
    <n v="297757190"/>
    <n v="72"/>
    <m/>
    <m/>
    <n v="1.3599999999999999"/>
    <n v="7703.08"/>
    <n v="6771.06"/>
    <n v="1.6430769999999999"/>
    <n v="8073.77"/>
    <n v="1.6430769999999999"/>
    <x v="244"/>
    <d v="2020-03-01T00:00:00"/>
    <x v="4"/>
    <x v="0"/>
    <x v="6"/>
  </r>
  <r>
    <d v="2021-03-31T00:00:00"/>
    <n v="29894663000189"/>
    <s v="TRUE SECURITIZADORA"/>
    <d v="2020-01-13T00:00:00"/>
    <n v="85.96"/>
    <d v="2020-02-07T00:00:00"/>
    <n v="-418"/>
    <d v="2025-11-07T00:00:00"/>
    <n v="1652"/>
    <n v="297759138"/>
    <n v="72"/>
    <m/>
    <m/>
    <n v="1.36"/>
    <n v="4425.95"/>
    <n v="3852.4700000000003"/>
    <n v="1.6413610000000001"/>
    <n v="4637.62"/>
    <n v="1.6413610000000001"/>
    <x v="245"/>
    <d v="2020-02-01T00:00:00"/>
    <x v="1"/>
    <x v="0"/>
    <x v="13"/>
  </r>
  <r>
    <d v="2021-03-31T00:00:00"/>
    <n v="29894663000189"/>
    <s v="TRUE SECURITIZADORA"/>
    <d v="2020-01-13T00:00:00"/>
    <n v="80.87"/>
    <d v="2021-05-07T00:00:00"/>
    <n v="37"/>
    <d v="2025-12-08T00:00:00"/>
    <n v="1683"/>
    <n v="297769987"/>
    <n v="72"/>
    <m/>
    <m/>
    <n v="1.36"/>
    <n v="2976.49"/>
    <n v="3655.0499999999997"/>
    <n v="1.651462"/>
    <n v="3188.04"/>
    <n v="1.651462"/>
    <x v="246"/>
    <d v="2021-05-01T00:00:00"/>
    <x v="1"/>
    <x v="2"/>
    <x v="9"/>
  </r>
  <r>
    <d v="2021-03-31T00:00:00"/>
    <n v="29894663000189"/>
    <s v="TRUE SECURITIZADORA"/>
    <d v="2019-12-16T00:00:00"/>
    <n v="186"/>
    <d v="2020-09-07T00:00:00"/>
    <n v="-205"/>
    <d v="2025-10-07T00:00:00"/>
    <n v="1621"/>
    <n v="297853212"/>
    <n v="72"/>
    <m/>
    <m/>
    <n v="1.3599999999999999"/>
    <n v="8127.56"/>
    <n v="8345.2000000000007"/>
    <n v="1.688858"/>
    <n v="8644.02"/>
    <n v="1.688858"/>
    <x v="247"/>
    <d v="2020-10-01T00:00:00"/>
    <x v="4"/>
    <x v="0"/>
    <x v="0"/>
  </r>
  <r>
    <d v="2021-03-31T00:00:00"/>
    <n v="29894663000189"/>
    <s v="TRUE SECURITIZADORA"/>
    <d v="2019-12-16T00:00:00"/>
    <n v="108.63"/>
    <d v="2020-02-07T00:00:00"/>
    <n v="-418"/>
    <d v="2025-11-07T00:00:00"/>
    <n v="1652"/>
    <n v="297855676"/>
    <n v="72"/>
    <m/>
    <m/>
    <n v="1.3599999999999999"/>
    <n v="5591.4400000000005"/>
    <n v="4915.0900000000011"/>
    <n v="1.643219"/>
    <n v="5860.7"/>
    <n v="1.643219"/>
    <x v="248"/>
    <d v="2020-07-01T00:00:00"/>
    <x v="4"/>
    <x v="0"/>
    <x v="10"/>
  </r>
  <r>
    <d v="2021-03-31T00:00:00"/>
    <n v="29894663000189"/>
    <s v="TRUE SECURITIZADORA"/>
    <d v="2020-01-13T00:00:00"/>
    <n v="82"/>
    <d v="2020-10-07T00:00:00"/>
    <n v="-175"/>
    <d v="2025-12-08T00:00:00"/>
    <n v="1683"/>
    <n v="297871029"/>
    <n v="72"/>
    <m/>
    <m/>
    <n v="1.36957"/>
    <n v="3553.26"/>
    <n v="3695.39"/>
    <n v="1.707746"/>
    <n v="3799.24"/>
    <n v="1.707746"/>
    <x v="249"/>
    <d v="2020-10-01T00:00:00"/>
    <x v="1"/>
    <x v="0"/>
    <x v="0"/>
  </r>
  <r>
    <d v="2021-03-31T00:00:00"/>
    <n v="29894663000189"/>
    <s v="TRUE SECURITIZADORA"/>
    <d v="2020-03-13T00:00:00"/>
    <n v="285.29000000000002"/>
    <d v="2020-04-07T00:00:00"/>
    <n v="-358"/>
    <d v="2025-12-08T00:00:00"/>
    <n v="1683"/>
    <n v="297968413"/>
    <n v="72"/>
    <m/>
    <m/>
    <n v="1.36"/>
    <n v="14240.949999999999"/>
    <n v="12671.47"/>
    <n v="1.63836"/>
    <n v="14955.539999999999"/>
    <n v="1.63836"/>
    <x v="250"/>
    <d v="2020-09-01T00:00:00"/>
    <x v="2"/>
    <x v="0"/>
    <x v="4"/>
  </r>
  <r>
    <d v="2021-03-31T00:00:00"/>
    <n v="29894663000189"/>
    <s v="TRUE SECURITIZADORA"/>
    <d v="2020-02-12T00:00:00"/>
    <n v="90.98"/>
    <d v="2020-06-07T00:00:00"/>
    <n v="-297"/>
    <d v="2026-01-07T00:00:00"/>
    <n v="1713"/>
    <n v="297979824"/>
    <n v="72"/>
    <m/>
    <m/>
    <n v="1.5130000000000001"/>
    <n v="4083.33"/>
    <n v="3927.55"/>
    <n v="2.0601120000000002"/>
    <n v="4498.72"/>
    <n v="2.0601120000000002"/>
    <x v="251"/>
    <d v="2020-07-01T00:00:00"/>
    <x v="0"/>
    <x v="0"/>
    <x v="10"/>
  </r>
  <r>
    <d v="2021-03-31T00:00:00"/>
    <n v="29894663000189"/>
    <s v="TRUE SECURITIZADORA"/>
    <d v="2020-02-12T00:00:00"/>
    <n v="381.6"/>
    <d v="2020-12-07T00:00:00"/>
    <n v="-114"/>
    <d v="2025-01-07T00:00:00"/>
    <n v="1348"/>
    <n v="297980944"/>
    <n v="60"/>
    <m/>
    <m/>
    <n v="1.4949999999999999"/>
    <n v="13224.54"/>
    <n v="14846.369999999995"/>
    <n v="2.057566"/>
    <n v="14495.4"/>
    <n v="2.057566"/>
    <x v="252"/>
    <d v="2020-12-01T00:00:00"/>
    <x v="0"/>
    <x v="3"/>
    <x v="11"/>
  </r>
  <r>
    <d v="2021-03-31T00:00:00"/>
    <n v="29894663000189"/>
    <s v="TRUE SECURITIZADORA"/>
    <d v="2020-02-12T00:00:00"/>
    <n v="86.64"/>
    <d v="2021-05-07T00:00:00"/>
    <n v="37"/>
    <d v="2026-01-07T00:00:00"/>
    <n v="1713"/>
    <n v="298080716"/>
    <n v="72"/>
    <m/>
    <m/>
    <n v="1.36"/>
    <n v="3189.67"/>
    <n v="3915.0500000000011"/>
    <n v="1.6959949999999999"/>
    <n v="3455.75"/>
    <n v="1.6959949999999999"/>
    <x v="253"/>
    <d v="2021-05-01T00:00:00"/>
    <x v="0"/>
    <x v="2"/>
    <x v="9"/>
  </r>
  <r>
    <d v="2021-03-31T00:00:00"/>
    <n v="29894663000189"/>
    <s v="TRUE SECURITIZADORA"/>
    <d v="2019-11-22T00:00:00"/>
    <n v="100"/>
    <d v="2020-07-07T00:00:00"/>
    <n v="-267"/>
    <d v="2025-10-07T00:00:00"/>
    <n v="1621"/>
    <n v="298151427"/>
    <n v="72"/>
    <m/>
    <m/>
    <n v="1.3460000000000001"/>
    <n v="4643.49"/>
    <n v="4556.7700000000004"/>
    <n v="1.5974999999999999"/>
    <n v="4859.83"/>
    <n v="1.5974999999999999"/>
    <x v="254"/>
    <d v="2020-07-01T00:00:00"/>
    <x v="3"/>
    <x v="0"/>
    <x v="10"/>
  </r>
  <r>
    <d v="2021-03-31T00:00:00"/>
    <n v="29894663000189"/>
    <s v="TRUE SECURITIZADORA"/>
    <d v="2019-11-22T00:00:00"/>
    <n v="114.46"/>
    <d v="2021-05-07T00:00:00"/>
    <n v="37"/>
    <d v="2025-10-07T00:00:00"/>
    <n v="1621"/>
    <n v="298153309"/>
    <n v="72"/>
    <m/>
    <m/>
    <n v="1.3460000000000001"/>
    <n v="4090.38"/>
    <n v="5215.6099999999997"/>
    <n v="1.683883"/>
    <n v="4417.93"/>
    <n v="1.683883"/>
    <x v="255"/>
    <d v="2021-04-01T00:00:00"/>
    <x v="3"/>
    <x v="2"/>
    <x v="14"/>
  </r>
  <r>
    <d v="2021-03-31T00:00:00"/>
    <n v="29894663000189"/>
    <s v="TRUE SECURITIZADORA"/>
    <d v="2019-12-16T00:00:00"/>
    <n v="288"/>
    <d v="2021-05-07T00:00:00"/>
    <n v="37"/>
    <d v="2025-11-07T00:00:00"/>
    <n v="1652"/>
    <n v="298158820"/>
    <n v="72"/>
    <m/>
    <m/>
    <n v="1.3599999999999999"/>
    <n v="10530.51"/>
    <n v="13030.829999999998"/>
    <n v="1.6322669999999999"/>
    <n v="11217.86"/>
    <n v="1.6322669999999999"/>
    <x v="256"/>
    <d v="2021-05-01T00:00:00"/>
    <x v="4"/>
    <x v="2"/>
    <x v="9"/>
  </r>
  <r>
    <d v="2021-03-31T00:00:00"/>
    <n v="29894663000189"/>
    <s v="TRUE SECURITIZADORA"/>
    <d v="2019-12-16T00:00:00"/>
    <n v="177.86"/>
    <d v="2020-09-07T00:00:00"/>
    <n v="-205"/>
    <d v="2025-11-07T00:00:00"/>
    <n v="1652"/>
    <n v="298159660"/>
    <n v="72"/>
    <m/>
    <m/>
    <n v="1.3599999999999999"/>
    <n v="7932.21"/>
    <n v="8047.4200000000019"/>
    <n v="1.6282129999999999"/>
    <n v="8350.7199999999993"/>
    <n v="1.6282129999999999"/>
    <x v="257"/>
    <d v="2020-09-01T00:00:00"/>
    <x v="4"/>
    <x v="0"/>
    <x v="4"/>
  </r>
  <r>
    <d v="2021-03-31T00:00:00"/>
    <n v="29894663000189"/>
    <s v="TRUE SECURITIZADORA"/>
    <d v="2020-01-13T00:00:00"/>
    <n v="115"/>
    <d v="2020-12-07T00:00:00"/>
    <n v="-114"/>
    <d v="2025-12-08T00:00:00"/>
    <n v="1683"/>
    <n v="298164325"/>
    <n v="72"/>
    <m/>
    <m/>
    <n v="1.36"/>
    <n v="4796.8999999999996"/>
    <n v="5197.5599999999995"/>
    <n v="1.6624300000000001"/>
    <n v="5108.54"/>
    <n v="1.6624300000000001"/>
    <x v="258"/>
    <d v="2020-12-01T00:00:00"/>
    <x v="1"/>
    <x v="3"/>
    <x v="11"/>
  </r>
  <r>
    <d v="2021-03-31T00:00:00"/>
    <n v="29894663000189"/>
    <s v="TRUE SECURITIZADORA"/>
    <d v="2020-02-12T00:00:00"/>
    <n v="228"/>
    <d v="2020-12-07T00:00:00"/>
    <n v="-114"/>
    <d v="2026-01-07T00:00:00"/>
    <n v="1713"/>
    <n v="298173334"/>
    <n v="72"/>
    <m/>
    <m/>
    <n v="1.36"/>
    <n v="9623.57"/>
    <n v="10302.690000000004"/>
    <n v="1.6505860000000001"/>
    <n v="10234.18"/>
    <n v="1.6505860000000001"/>
    <x v="259"/>
    <d v="2020-12-01T00:00:00"/>
    <x v="0"/>
    <x v="3"/>
    <x v="11"/>
  </r>
  <r>
    <d v="2021-03-31T00:00:00"/>
    <n v="29894663000189"/>
    <s v="TRUE SECURITIZADORA"/>
    <d v="2019-12-16T00:00:00"/>
    <n v="110.58"/>
    <d v="2021-05-07T00:00:00"/>
    <n v="37"/>
    <d v="2025-10-07T00:00:00"/>
    <n v="1621"/>
    <n v="298252210"/>
    <n v="72"/>
    <m/>
    <m/>
    <n v="1.368428"/>
    <n v="3930.94"/>
    <n v="4948.9399999999996"/>
    <n v="1.7076070000000001"/>
    <n v="4244.95"/>
    <n v="1.7076070000000001"/>
    <x v="260"/>
    <d v="2021-05-01T00:00:00"/>
    <x v="4"/>
    <x v="2"/>
    <x v="9"/>
  </r>
  <r>
    <d v="2021-03-31T00:00:00"/>
    <n v="29894663000189"/>
    <s v="TRUE SECURITIZADORA"/>
    <d v="2019-11-22T00:00:00"/>
    <n v="150"/>
    <d v="2020-09-07T00:00:00"/>
    <n v="-205"/>
    <d v="2025-10-07T00:00:00"/>
    <n v="1621"/>
    <n v="298254703"/>
    <n v="72"/>
    <m/>
    <m/>
    <n v="1.3460000000000001"/>
    <n v="6539.33"/>
    <n v="6835.06"/>
    <n v="1.701608"/>
    <n v="6989.75"/>
    <n v="1.701608"/>
    <x v="261"/>
    <d v="2020-09-01T00:00:00"/>
    <x v="3"/>
    <x v="0"/>
    <x v="4"/>
  </r>
  <r>
    <d v="2021-03-31T00:00:00"/>
    <n v="29894663000189"/>
    <s v="TRUE SECURITIZADORA"/>
    <d v="2020-01-13T00:00:00"/>
    <n v="289.43"/>
    <d v="2020-11-07T00:00:00"/>
    <n v="-144"/>
    <d v="2025-12-08T00:00:00"/>
    <n v="1683"/>
    <n v="298268404"/>
    <n v="72"/>
    <m/>
    <m/>
    <n v="1.36"/>
    <n v="12426.43"/>
    <n v="13081.07"/>
    <n v="1.636436"/>
    <n v="13146.56"/>
    <n v="1.636436"/>
    <x v="262"/>
    <d v="2020-11-01T00:00:00"/>
    <x v="1"/>
    <x v="0"/>
    <x v="2"/>
  </r>
  <r>
    <d v="2021-03-31T00:00:00"/>
    <n v="29894663000189"/>
    <s v="TRUE SECURITIZADORA"/>
    <d v="2020-04-15T00:00:00"/>
    <n v="802"/>
    <d v="2020-05-07T00:00:00"/>
    <n v="-328"/>
    <d v="2026-02-09T00:00:00"/>
    <n v="1746"/>
    <n v="298284897"/>
    <n v="72"/>
    <m/>
    <m/>
    <n v="1.3599999999999999"/>
    <n v="39875.18"/>
    <n v="35970.539999999986"/>
    <n v="1.636809"/>
    <n v="41980.83"/>
    <n v="1.636809"/>
    <x v="263"/>
    <d v="2020-06-01T00:00:00"/>
    <x v="5"/>
    <x v="0"/>
    <x v="7"/>
  </r>
  <r>
    <d v="2021-03-31T00:00:00"/>
    <n v="29894663000189"/>
    <s v="TRUE SECURITIZADORA"/>
    <d v="2019-12-16T00:00:00"/>
    <n v="299.3"/>
    <d v="2020-03-07T00:00:00"/>
    <n v="-389"/>
    <d v="2025-11-07T00:00:00"/>
    <n v="1652"/>
    <n v="298361617"/>
    <n v="72"/>
    <m/>
    <m/>
    <n v="1.5129999999999999"/>
    <n v="299.3"/>
    <n v="12939.269999999999"/>
    <n v="2.0621040000000002"/>
    <n v="299.3"/>
    <n v="2.0621040000000002"/>
    <x v="264"/>
    <d v="2020-08-01T00:00:00"/>
    <x v="4"/>
    <x v="0"/>
    <x v="3"/>
  </r>
  <r>
    <d v="2021-03-31T00:00:00"/>
    <n v="29894663000189"/>
    <s v="TRUE SECURITIZADORA"/>
    <d v="2019-12-16T00:00:00"/>
    <n v="141.22999999999999"/>
    <d v="2020-01-07T00:00:00"/>
    <n v="-449"/>
    <d v="2025-11-07T00:00:00"/>
    <n v="1652"/>
    <n v="298463580"/>
    <n v="72"/>
    <m/>
    <m/>
    <n v="1.3599999999999999"/>
    <n v="7361.78"/>
    <n v="6390.1199999999981"/>
    <n v="1.6852879999999999"/>
    <n v="7760.7"/>
    <n v="1.6852879999999999"/>
    <x v="265"/>
    <d v="2020-03-01T00:00:00"/>
    <x v="4"/>
    <x v="0"/>
    <x v="6"/>
  </r>
  <r>
    <d v="2021-03-31T00:00:00"/>
    <n v="29894663000189"/>
    <s v="TRUE SECURITIZADORA"/>
    <d v="2020-03-13T00:00:00"/>
    <n v="265"/>
    <d v="2020-07-07T00:00:00"/>
    <n v="-267"/>
    <d v="2025-12-08T00:00:00"/>
    <n v="1683"/>
    <n v="298473269"/>
    <n v="72"/>
    <m/>
    <m/>
    <n v="1.36"/>
    <n v="12296.17"/>
    <n v="11770.319999999998"/>
    <n v="1.6995690000000001"/>
    <n v="13096.87"/>
    <n v="1.6995690000000001"/>
    <x v="266"/>
    <d v="2020-08-01T00:00:00"/>
    <x v="2"/>
    <x v="0"/>
    <x v="3"/>
  </r>
  <r>
    <d v="2021-03-31T00:00:00"/>
    <n v="29894663000189"/>
    <s v="TRUE SECURITIZADORA"/>
    <d v="2020-02-12T00:00:00"/>
    <n v="263"/>
    <d v="2020-03-07T00:00:00"/>
    <n v="-389"/>
    <d v="2026-01-07T00:00:00"/>
    <n v="1713"/>
    <n v="298479257"/>
    <n v="72"/>
    <m/>
    <m/>
    <n v="1.36"/>
    <n v="13496.03"/>
    <n v="11884.239999999998"/>
    <n v="1.638277"/>
    <n v="14172.24"/>
    <n v="1.638277"/>
    <x v="267"/>
    <d v="2020-04-01T00:00:00"/>
    <x v="0"/>
    <x v="0"/>
    <x v="5"/>
  </r>
  <r>
    <d v="2021-03-31T00:00:00"/>
    <n v="29894663000189"/>
    <s v="TRUE SECURITIZADORA"/>
    <d v="2020-02-12T00:00:00"/>
    <n v="590.34"/>
    <d v="2020-08-07T00:00:00"/>
    <n v="-236"/>
    <d v="2025-12-08T00:00:00"/>
    <n v="1683"/>
    <n v="298570097"/>
    <n v="72"/>
    <m/>
    <m/>
    <n v="1.36"/>
    <n v="27028.5"/>
    <n v="26452.239999999994"/>
    <n v="1.653956"/>
    <n v="28585.57"/>
    <n v="1.653956"/>
    <x v="268"/>
    <d v="2020-09-01T00:00:00"/>
    <x v="0"/>
    <x v="0"/>
    <x v="4"/>
  </r>
  <r>
    <d v="2021-03-31T00:00:00"/>
    <n v="29894663000189"/>
    <s v="TRUE SECURITIZADORA"/>
    <d v="2020-02-12T00:00:00"/>
    <n v="220"/>
    <d v="2020-03-07T00:00:00"/>
    <n v="-389"/>
    <d v="2026-01-07T00:00:00"/>
    <n v="1713"/>
    <n v="298581107"/>
    <n v="72"/>
    <m/>
    <m/>
    <n v="1.4950000000000001"/>
    <n v="10554.77"/>
    <n v="9547.9400000000023"/>
    <n v="2.0477020000000001"/>
    <n v="11574.71"/>
    <n v="2.0477020000000001"/>
    <x v="269"/>
    <d v="2020-04-01T00:00:00"/>
    <x v="0"/>
    <x v="0"/>
    <x v="5"/>
  </r>
  <r>
    <d v="2021-03-31T00:00:00"/>
    <n v="29894663000189"/>
    <s v="TRUE SECURITIZADORA"/>
    <d v="2020-03-13T00:00:00"/>
    <n v="88.33"/>
    <d v="2020-12-07T00:00:00"/>
    <n v="-114"/>
    <d v="2026-01-07T00:00:00"/>
    <n v="1713"/>
    <n v="298582031"/>
    <n v="72"/>
    <m/>
    <m/>
    <n v="1.36"/>
    <n v="3692.04"/>
    <n v="3957.1399999999994"/>
    <n v="1.698064"/>
    <n v="3964.86"/>
    <n v="1.698064"/>
    <x v="270"/>
    <d v="2021-01-01T00:00:00"/>
    <x v="2"/>
    <x v="3"/>
    <x v="8"/>
  </r>
  <r>
    <d v="2021-03-31T00:00:00"/>
    <n v="29894663000189"/>
    <s v="TRUE SECURITIZADORA"/>
    <d v="2019-11-22T00:00:00"/>
    <n v="115.85"/>
    <d v="2020-08-07T00:00:00"/>
    <n v="-236"/>
    <d v="2025-10-07T00:00:00"/>
    <n v="1621"/>
    <n v="298654909"/>
    <n v="72"/>
    <m/>
    <m/>
    <n v="1.3460000000000001"/>
    <n v="5176"/>
    <n v="5278.9800000000023"/>
    <n v="1.6912199999999999"/>
    <n v="5514.25"/>
    <n v="1.6912199999999999"/>
    <x v="271"/>
    <d v="2020-08-01T00:00:00"/>
    <x v="3"/>
    <x v="0"/>
    <x v="3"/>
  </r>
  <r>
    <d v="2021-03-31T00:00:00"/>
    <n v="29894663000189"/>
    <s v="TRUE SECURITIZADORA"/>
    <d v="2019-12-16T00:00:00"/>
    <n v="90.5"/>
    <d v="2021-01-07T00:00:00"/>
    <n v="-83"/>
    <d v="2025-11-07T00:00:00"/>
    <n v="1652"/>
    <n v="298656837"/>
    <n v="72"/>
    <m/>
    <m/>
    <n v="1.3599999999999999"/>
    <n v="3672.92"/>
    <n v="4094.8100000000009"/>
    <n v="1.629818"/>
    <n v="3887.08"/>
    <n v="1.629818"/>
    <x v="272"/>
    <d v="2021-01-01T00:00:00"/>
    <x v="4"/>
    <x v="1"/>
    <x v="8"/>
  </r>
  <r>
    <d v="2021-03-31T00:00:00"/>
    <n v="29894663000189"/>
    <s v="TRUE SECURITIZADORA"/>
    <d v="2020-01-13T00:00:00"/>
    <n v="556.29999999999995"/>
    <d v="2020-12-07T00:00:00"/>
    <n v="-114"/>
    <d v="2021-12-07T00:00:00"/>
    <n v="221"/>
    <n v="298674464"/>
    <n v="24"/>
    <m/>
    <m/>
    <n v="1.4949999999999999"/>
    <n v="6929.51"/>
    <n v="10763.16"/>
    <n v="2.0788890000000002"/>
    <n v="7011.74"/>
    <n v="2.0788890000000002"/>
    <x v="273"/>
    <d v="2021-01-01T00:00:00"/>
    <x v="1"/>
    <x v="3"/>
    <x v="8"/>
  </r>
  <r>
    <d v="2021-03-31T00:00:00"/>
    <n v="29894663000189"/>
    <s v="TRUE SECURITIZADORA"/>
    <d v="2020-02-12T00:00:00"/>
    <n v="190"/>
    <d v="2020-06-07T00:00:00"/>
    <n v="-297"/>
    <d v="2026-01-07T00:00:00"/>
    <n v="1713"/>
    <n v="298680613"/>
    <n v="72"/>
    <m/>
    <m/>
    <n v="1.36"/>
    <n v="9086.2900000000009"/>
    <n v="8585.5699999999979"/>
    <n v="1.695182"/>
    <n v="9668.52"/>
    <n v="1.695182"/>
    <x v="274"/>
    <d v="2020-07-01T00:00:00"/>
    <x v="0"/>
    <x v="0"/>
    <x v="10"/>
  </r>
  <r>
    <d v="2021-03-31T00:00:00"/>
    <n v="29894663000189"/>
    <s v="TRUE SECURITIZADORA"/>
    <d v="2020-02-12T00:00:00"/>
    <n v="118"/>
    <d v="2020-11-07T00:00:00"/>
    <n v="-144"/>
    <d v="2026-01-07T00:00:00"/>
    <n v="1713"/>
    <n v="298781366"/>
    <n v="72"/>
    <m/>
    <m/>
    <n v="1.364485305516679"/>
    <n v="5045.88"/>
    <n v="5324.8700000000008"/>
    <n v="1.7022809999999999"/>
    <n v="5409.52"/>
    <n v="1.7022809999999999"/>
    <x v="275"/>
    <d v="2020-11-01T00:00:00"/>
    <x v="0"/>
    <x v="0"/>
    <x v="2"/>
  </r>
  <r>
    <d v="2021-03-31T00:00:00"/>
    <n v="29894663000189"/>
    <s v="TRUE SECURITIZADORA"/>
    <d v="2019-12-16T00:00:00"/>
    <n v="249.9"/>
    <d v="2020-02-07T00:00:00"/>
    <n v="-418"/>
    <d v="2025-10-07T00:00:00"/>
    <n v="1621"/>
    <n v="298849995"/>
    <n v="72"/>
    <m/>
    <m/>
    <n v="1.3599999999999999"/>
    <n v="12848.02"/>
    <n v="11212.160000000003"/>
    <n v="1.600217"/>
    <n v="13362.96"/>
    <n v="1.600217"/>
    <x v="276"/>
    <d v="2020-02-01T00:00:00"/>
    <x v="4"/>
    <x v="0"/>
    <x v="13"/>
  </r>
  <r>
    <d v="2021-03-31T00:00:00"/>
    <n v="29894663000189"/>
    <s v="TRUE SECURITIZADORA"/>
    <d v="2019-12-16T00:00:00"/>
    <n v="153.33000000000001"/>
    <d v="2021-02-07T00:00:00"/>
    <n v="-52"/>
    <d v="2025-11-07T00:00:00"/>
    <n v="1652"/>
    <n v="298960704"/>
    <n v="72"/>
    <m/>
    <m/>
    <n v="1.3599999999999999"/>
    <n v="6010.38"/>
    <n v="6937.5600000000022"/>
    <n v="1.6763889999999999"/>
    <n v="6432.3499999999995"/>
    <n v="1.6763889999999999"/>
    <x v="277"/>
    <d v="2021-03-01T00:00:00"/>
    <x v="4"/>
    <x v="4"/>
    <x v="16"/>
  </r>
  <r>
    <d v="2021-03-31T00:00:00"/>
    <n v="29894663000189"/>
    <s v="TRUE SECURITIZADORA"/>
    <d v="2020-02-12T00:00:00"/>
    <n v="133.28"/>
    <d v="2021-05-07T00:00:00"/>
    <n v="37"/>
    <d v="2026-01-07T00:00:00"/>
    <n v="1713"/>
    <n v="298972832"/>
    <n v="72"/>
    <m/>
    <m/>
    <n v="1.36"/>
    <n v="4954.8899999999994"/>
    <n v="6022.5800000000017"/>
    <n v="1.6542600000000001"/>
    <n v="5316.11"/>
    <n v="1.6542600000000001"/>
    <x v="278"/>
    <d v="2021-05-01T00:00:00"/>
    <x v="0"/>
    <x v="2"/>
    <x v="9"/>
  </r>
  <r>
    <d v="2021-03-31T00:00:00"/>
    <n v="29894663000189"/>
    <s v="TRUE SECURITIZADORA"/>
    <d v="2020-02-12T00:00:00"/>
    <n v="200"/>
    <d v="2020-03-07T00:00:00"/>
    <n v="-389"/>
    <d v="2026-01-07T00:00:00"/>
    <n v="1713"/>
    <n v="298979421"/>
    <n v="72"/>
    <m/>
    <m/>
    <n v="1.3731117925696539"/>
    <n v="10136.76"/>
    <n v="9001.7399999999961"/>
    <n v="1.7113609999999999"/>
    <n v="10752.09"/>
    <n v="1.7113609999999999"/>
    <x v="279"/>
    <d v="2020-03-01T00:00:00"/>
    <x v="0"/>
    <x v="0"/>
    <x v="6"/>
  </r>
  <r>
    <d v="2021-03-31T00:00:00"/>
    <n v="29894663000189"/>
    <s v="TRUE SECURITIZADORA"/>
    <d v="2020-02-12T00:00:00"/>
    <n v="359.45"/>
    <d v="2020-04-07T00:00:00"/>
    <n v="-358"/>
    <d v="2026-01-07T00:00:00"/>
    <n v="1713"/>
    <n v="298981249"/>
    <n v="72"/>
    <m/>
    <m/>
    <n v="1.5044757744453023"/>
    <n v="16875.61"/>
    <n v="15556.329999999996"/>
    <n v="2.0513560000000002"/>
    <n v="18520.8"/>
    <n v="2.0513560000000002"/>
    <x v="280"/>
    <d v="2020-05-01T00:00:00"/>
    <x v="0"/>
    <x v="0"/>
    <x v="1"/>
  </r>
  <r>
    <d v="2021-03-31T00:00:00"/>
    <n v="29894663000189"/>
    <s v="TRUE SECURITIZADORA"/>
    <d v="2020-02-12T00:00:00"/>
    <n v="433.07"/>
    <d v="2021-02-07T00:00:00"/>
    <n v="-52"/>
    <d v="2025-12-08T00:00:00"/>
    <n v="1683"/>
    <n v="299063552"/>
    <n v="72"/>
    <m/>
    <m/>
    <n v="1.36"/>
    <n v="17295.29"/>
    <n v="19405.240000000002"/>
    <n v="1.6361540000000001"/>
    <n v="18371.8"/>
    <n v="1.6361540000000001"/>
    <x v="281"/>
    <d v="2021-02-01T00:00:00"/>
    <x v="0"/>
    <x v="4"/>
    <x v="12"/>
  </r>
  <r>
    <d v="2021-03-31T00:00:00"/>
    <n v="29894663000189"/>
    <s v="TRUE SECURITIZADORA"/>
    <d v="2019-12-16T00:00:00"/>
    <n v="340"/>
    <d v="2020-01-07T00:00:00"/>
    <n v="-449"/>
    <d v="2025-11-07T00:00:00"/>
    <n v="1652"/>
    <n v="299155875"/>
    <n v="72"/>
    <m/>
    <m/>
    <n v="1.3599999999999999"/>
    <n v="17827.53"/>
    <n v="15383.589999999997"/>
    <n v="1.647894"/>
    <n v="18683.32"/>
    <n v="1.647894"/>
    <x v="282"/>
    <d v="2020-03-01T00:00:00"/>
    <x v="4"/>
    <x v="0"/>
    <x v="6"/>
  </r>
  <r>
    <d v="2021-03-31T00:00:00"/>
    <n v="29894663000189"/>
    <s v="TRUE SECURITIZADORA"/>
    <d v="2019-12-16T00:00:00"/>
    <n v="246.99"/>
    <d v="2020-02-07T00:00:00"/>
    <n v="-418"/>
    <d v="2025-11-07T00:00:00"/>
    <n v="1652"/>
    <n v="299158793"/>
    <n v="72"/>
    <m/>
    <m/>
    <n v="1.3599999999999999"/>
    <n v="12710.51"/>
    <n v="11175.300000000001"/>
    <n v="1.644606"/>
    <n v="13325.35"/>
    <n v="1.644606"/>
    <x v="283"/>
    <d v="2020-02-01T00:00:00"/>
    <x v="4"/>
    <x v="0"/>
    <x v="13"/>
  </r>
  <r>
    <d v="2021-03-31T00:00:00"/>
    <n v="29894663000189"/>
    <s v="TRUE SECURITIZADORA"/>
    <d v="2019-12-16T00:00:00"/>
    <n v="100"/>
    <d v="2020-03-07T00:00:00"/>
    <n v="-389"/>
    <d v="2025-11-07T00:00:00"/>
    <n v="1652"/>
    <n v="299165148"/>
    <n v="72"/>
    <m/>
    <m/>
    <n v="1.3599999999999999"/>
    <n v="5012.1000000000004"/>
    <n v="4524.590000000002"/>
    <n v="1.6859"/>
    <n v="5295.08"/>
    <n v="1.6859"/>
    <x v="284"/>
    <d v="2020-04-01T00:00:00"/>
    <x v="4"/>
    <x v="0"/>
    <x v="5"/>
  </r>
  <r>
    <d v="2021-03-31T00:00:00"/>
    <n v="29894663000189"/>
    <s v="TRUE SECURITIZADORA"/>
    <d v="2020-01-13T00:00:00"/>
    <n v="114.6"/>
    <d v="2021-03-07T00:00:00"/>
    <n v="-24"/>
    <d v="2025-12-08T00:00:00"/>
    <n v="1683"/>
    <n v="299167912"/>
    <n v="72"/>
    <m/>
    <m/>
    <n v="1.36"/>
    <n v="4476.3600000000006"/>
    <n v="5179.4899999999989"/>
    <n v="1.6216660000000001"/>
    <n v="4746.9800000000005"/>
    <n v="1.6216660000000001"/>
    <x v="285"/>
    <d v="2021-04-01T00:00:00"/>
    <x v="1"/>
    <x v="2"/>
    <x v="14"/>
  </r>
  <r>
    <d v="2021-03-31T00:00:00"/>
    <n v="29894663000189"/>
    <s v="TRUE SECURITIZADORA"/>
    <d v="2020-02-12T00:00:00"/>
    <n v="263.89999999999998"/>
    <d v="2020-07-07T00:00:00"/>
    <n v="-267"/>
    <d v="2026-01-07T00:00:00"/>
    <n v="1713"/>
    <n v="299175714"/>
    <n v="72"/>
    <m/>
    <m/>
    <n v="1.36"/>
    <n v="12497.42"/>
    <n v="11924.939999999999"/>
    <n v="1.6336079999999999"/>
    <n v="13165.14"/>
    <n v="1.6336079999999999"/>
    <x v="286"/>
    <d v="2020-08-01T00:00:00"/>
    <x v="0"/>
    <x v="0"/>
    <x v="3"/>
  </r>
  <r>
    <d v="2021-03-31T00:00:00"/>
    <n v="29894663000189"/>
    <s v="TRUE SECURITIZADORA"/>
    <d v="2020-02-12T00:00:00"/>
    <n v="239.85"/>
    <d v="2021-02-07T00:00:00"/>
    <n v="-52"/>
    <d v="2026-01-07T00:00:00"/>
    <n v="1713"/>
    <n v="299274480"/>
    <n v="72"/>
    <m/>
    <m/>
    <n v="1.36"/>
    <n v="9576.43"/>
    <n v="10838.180000000002"/>
    <n v="1.6830879999999999"/>
    <n v="10286.379999999999"/>
    <n v="1.6830879999999999"/>
    <x v="287"/>
    <d v="2021-02-01T00:00:00"/>
    <x v="0"/>
    <x v="4"/>
    <x v="12"/>
  </r>
  <r>
    <d v="2021-03-31T00:00:00"/>
    <n v="29894663000189"/>
    <s v="TRUE SECURITIZADORA"/>
    <d v="2019-12-16T00:00:00"/>
    <n v="241.04"/>
    <d v="2020-02-07T00:00:00"/>
    <n v="-418"/>
    <d v="2025-11-07T00:00:00"/>
    <n v="1652"/>
    <n v="299359031"/>
    <n v="72"/>
    <m/>
    <m/>
    <n v="1.3599999999999999"/>
    <n v="12414.08"/>
    <n v="10906.099999999999"/>
    <n v="1.6397040000000001"/>
    <n v="13004.33"/>
    <n v="1.6397040000000001"/>
    <x v="288"/>
    <d v="2020-02-01T00:00:00"/>
    <x v="4"/>
    <x v="0"/>
    <x v="13"/>
  </r>
  <r>
    <d v="2021-03-31T00:00:00"/>
    <n v="29894663000189"/>
    <s v="TRUE SECURITIZADORA"/>
    <d v="2019-12-16T00:00:00"/>
    <n v="325.58"/>
    <d v="2020-06-07T00:00:00"/>
    <n v="-297"/>
    <d v="2025-11-07T00:00:00"/>
    <n v="1652"/>
    <n v="299359374"/>
    <n v="72"/>
    <m/>
    <m/>
    <n v="1.3599999999999999"/>
    <n v="15475.970000000001"/>
    <n v="14731.189999999997"/>
    <n v="1.635953"/>
    <n v="16262.990000000002"/>
    <n v="1.635953"/>
    <x v="289"/>
    <d v="2020-07-01T00:00:00"/>
    <x v="4"/>
    <x v="0"/>
    <x v="10"/>
  </r>
  <r>
    <d v="2021-03-31T00:00:00"/>
    <n v="29894663000189"/>
    <s v="TRUE SECURITIZADORA"/>
    <d v="2019-11-22T00:00:00"/>
    <n v="86.3"/>
    <d v="2020-11-07T00:00:00"/>
    <n v="-144"/>
    <d v="2025-10-07T00:00:00"/>
    <n v="1621"/>
    <n v="299450215"/>
    <n v="72"/>
    <m/>
    <m/>
    <n v="1.3460000000000001"/>
    <n v="3660.21"/>
    <n v="3932.4300000000007"/>
    <n v="1.6002019999999999"/>
    <n v="3848.81"/>
    <n v="1.6002019999999999"/>
    <x v="290"/>
    <d v="2020-11-01T00:00:00"/>
    <x v="3"/>
    <x v="0"/>
    <x v="2"/>
  </r>
  <r>
    <d v="2021-03-31T00:00:00"/>
    <n v="29894663000189"/>
    <s v="TRUE SECURITIZADORA"/>
    <d v="2019-11-22T00:00:00"/>
    <n v="135"/>
    <d v="2020-10-07T00:00:00"/>
    <n v="-175"/>
    <d v="2025-10-07T00:00:00"/>
    <n v="1621"/>
    <n v="299454637"/>
    <n v="72"/>
    <m/>
    <m/>
    <n v="1.3460000000000001"/>
    <n v="5761.3"/>
    <n v="6151.62"/>
    <n v="1.6914549999999999"/>
    <n v="6155.75"/>
    <n v="1.6914549999999999"/>
    <x v="291"/>
    <d v="2020-10-01T00:00:00"/>
    <x v="3"/>
    <x v="0"/>
    <x v="0"/>
  </r>
  <r>
    <d v="2021-03-31T00:00:00"/>
    <n v="29894663000189"/>
    <s v="TRUE SECURITIZADORA"/>
    <d v="2020-02-12T00:00:00"/>
    <n v="169"/>
    <d v="2020-07-07T00:00:00"/>
    <n v="-267"/>
    <d v="2025-12-08T00:00:00"/>
    <n v="1683"/>
    <n v="299466845"/>
    <n v="72"/>
    <m/>
    <m/>
    <n v="1.36"/>
    <n v="7952.13"/>
    <n v="7572.66"/>
    <n v="1.622379"/>
    <n v="8352.36"/>
    <n v="1.622379"/>
    <x v="292"/>
    <d v="2020-08-01T00:00:00"/>
    <x v="0"/>
    <x v="0"/>
    <x v="3"/>
  </r>
  <r>
    <d v="2021-03-31T00:00:00"/>
    <n v="29894663000189"/>
    <s v="TRUE SECURITIZADORA"/>
    <d v="2020-02-12T00:00:00"/>
    <n v="146"/>
    <d v="2020-11-07T00:00:00"/>
    <n v="-144"/>
    <d v="2026-01-07T00:00:00"/>
    <n v="1713"/>
    <n v="299481567"/>
    <n v="72"/>
    <m/>
    <m/>
    <n v="1.3648825906604152"/>
    <n v="6242.76"/>
    <n v="6587.58"/>
    <n v="1.7027030000000001"/>
    <n v="6692.57"/>
    <n v="1.7027030000000001"/>
    <x v="293"/>
    <d v="2020-11-01T00:00:00"/>
    <x v="0"/>
    <x v="0"/>
    <x v="2"/>
  </r>
  <r>
    <d v="2021-03-31T00:00:00"/>
    <n v="29894663000189"/>
    <s v="TRUE SECURITIZADORA"/>
    <d v="2019-12-16T00:00:00"/>
    <n v="139"/>
    <d v="2020-10-07T00:00:00"/>
    <n v="-175"/>
    <d v="2025-11-07T00:00:00"/>
    <n v="1652"/>
    <n v="299559285"/>
    <n v="72"/>
    <m/>
    <m/>
    <n v="1.3599999999999999"/>
    <n v="6052.52"/>
    <n v="6289.2"/>
    <n v="1.6347670000000001"/>
    <n v="6387.2"/>
    <n v="1.6347670000000001"/>
    <x v="294"/>
    <d v="2020-11-01T00:00:00"/>
    <x v="4"/>
    <x v="0"/>
    <x v="2"/>
  </r>
  <r>
    <d v="2021-03-31T00:00:00"/>
    <n v="29894663000189"/>
    <s v="TRUE SECURITIZADORA"/>
    <d v="2020-01-13T00:00:00"/>
    <n v="200"/>
    <d v="2020-02-07T00:00:00"/>
    <n v="-418"/>
    <d v="2025-12-08T00:00:00"/>
    <n v="1683"/>
    <n v="299567151"/>
    <n v="72"/>
    <m/>
    <m/>
    <n v="1.36"/>
    <n v="10388.459999999999"/>
    <n v="9039.2499999999982"/>
    <n v="1.635464"/>
    <n v="10884.46"/>
    <n v="1.635464"/>
    <x v="295"/>
    <d v="2020-02-01T00:00:00"/>
    <x v="1"/>
    <x v="0"/>
    <x v="13"/>
  </r>
  <r>
    <d v="2021-03-31T00:00:00"/>
    <n v="29894663000189"/>
    <s v="TRUE SECURITIZADORA"/>
    <d v="2020-01-13T00:00:00"/>
    <n v="100.29"/>
    <d v="2020-08-07T00:00:00"/>
    <n v="-236"/>
    <d v="2025-12-08T00:00:00"/>
    <n v="1683"/>
    <n v="299568152"/>
    <n v="72"/>
    <m/>
    <m/>
    <n v="1.36"/>
    <n v="4609.3999999999996"/>
    <n v="4532.7100000000009"/>
    <n v="1.633356"/>
    <n v="4856.26"/>
    <n v="1.633356"/>
    <x v="296"/>
    <d v="2020-08-01T00:00:00"/>
    <x v="1"/>
    <x v="0"/>
    <x v="3"/>
  </r>
  <r>
    <d v="2021-03-31T00:00:00"/>
    <n v="29894663000189"/>
    <s v="TRUE SECURITIZADORA"/>
    <d v="2020-02-12T00:00:00"/>
    <n v="281"/>
    <d v="2020-05-07T00:00:00"/>
    <n v="-328"/>
    <d v="2025-12-08T00:00:00"/>
    <n v="1683"/>
    <n v="299568211"/>
    <n v="72"/>
    <m/>
    <m/>
    <n v="1.36"/>
    <n v="13758.38"/>
    <n v="12591.13"/>
    <n v="1.633165"/>
    <n v="14449.59"/>
    <n v="1.633165"/>
    <x v="297"/>
    <d v="2020-07-01T00:00:00"/>
    <x v="0"/>
    <x v="0"/>
    <x v="10"/>
  </r>
  <r>
    <d v="2021-03-31T00:00:00"/>
    <n v="29894663000189"/>
    <s v="TRUE SECURITIZADORA"/>
    <d v="2020-02-12T00:00:00"/>
    <n v="338.26"/>
    <d v="2020-06-07T00:00:00"/>
    <n v="-297"/>
    <d v="2026-01-07T00:00:00"/>
    <n v="1713"/>
    <n v="299579151"/>
    <n v="72"/>
    <m/>
    <m/>
    <n v="1.36"/>
    <n v="16176.400000000001"/>
    <n v="15285.040000000003"/>
    <n v="1.6951970000000001"/>
    <n v="17213.03"/>
    <n v="1.6951970000000001"/>
    <x v="298"/>
    <d v="2020-07-01T00:00:00"/>
    <x v="0"/>
    <x v="0"/>
    <x v="10"/>
  </r>
  <r>
    <d v="2021-03-31T00:00:00"/>
    <n v="29894663000189"/>
    <s v="TRUE SECURITIZADORA"/>
    <d v="2019-12-16T00:00:00"/>
    <n v="117"/>
    <d v="2020-08-07T00:00:00"/>
    <n v="-236"/>
    <d v="2025-10-07T00:00:00"/>
    <n v="1621"/>
    <n v="299653069"/>
    <n v="72"/>
    <m/>
    <m/>
    <n v="1.365955"/>
    <n v="5214.58"/>
    <n v="5240.09"/>
    <n v="1.705009"/>
    <n v="5546.98"/>
    <n v="1.705009"/>
    <x v="299"/>
    <d v="2020-08-01T00:00:00"/>
    <x v="4"/>
    <x v="0"/>
    <x v="3"/>
  </r>
  <r>
    <d v="2021-03-31T00:00:00"/>
    <n v="29894663000189"/>
    <s v="TRUE SECURITIZADORA"/>
    <d v="2020-01-13T00:00:00"/>
    <n v="264"/>
    <d v="2020-11-07T00:00:00"/>
    <n v="-144"/>
    <d v="2025-12-08T00:00:00"/>
    <n v="1683"/>
    <n v="299664508"/>
    <n v="72"/>
    <m/>
    <m/>
    <n v="1.36"/>
    <n v="11309.05"/>
    <n v="11931.81"/>
    <n v="1.647807"/>
    <n v="11991.46"/>
    <n v="1.647807"/>
    <x v="300"/>
    <d v="2020-12-01T00:00:00"/>
    <x v="1"/>
    <x v="0"/>
    <x v="11"/>
  </r>
  <r>
    <d v="2021-03-31T00:00:00"/>
    <n v="29894663000189"/>
    <s v="TRUE SECURITIZADORA"/>
    <d v="2020-02-12T00:00:00"/>
    <n v="103.01"/>
    <d v="2020-09-07T00:00:00"/>
    <n v="-205"/>
    <d v="2026-01-07T00:00:00"/>
    <n v="1713"/>
    <n v="299676636"/>
    <n v="72"/>
    <m/>
    <m/>
    <n v="1.36"/>
    <n v="4676.82"/>
    <n v="4654.7500000000009"/>
    <n v="1.6285019999999999"/>
    <n v="4932.83"/>
    <n v="1.6285019999999999"/>
    <x v="301"/>
    <d v="2020-10-01T00:00:00"/>
    <x v="0"/>
    <x v="0"/>
    <x v="0"/>
  </r>
  <r>
    <d v="2021-03-31T00:00:00"/>
    <n v="29894663000189"/>
    <s v="TRUE SECURITIZADORA"/>
    <d v="2020-02-12T00:00:00"/>
    <n v="127"/>
    <d v="2020-06-07T00:00:00"/>
    <n v="-297"/>
    <d v="2026-01-07T00:00:00"/>
    <n v="1713"/>
    <n v="299677535"/>
    <n v="72"/>
    <m/>
    <m/>
    <n v="1.36"/>
    <n v="6141.37"/>
    <n v="5738.8000000000011"/>
    <n v="1.6335789999999999"/>
    <n v="6462.64"/>
    <n v="1.6335789999999999"/>
    <x v="302"/>
    <d v="2020-07-01T00:00:00"/>
    <x v="0"/>
    <x v="0"/>
    <x v="10"/>
  </r>
  <r>
    <d v="2021-03-31T00:00:00"/>
    <n v="29894663000189"/>
    <s v="TRUE SECURITIZADORA"/>
    <d v="2020-02-12T00:00:00"/>
    <n v="785.39"/>
    <d v="2021-05-07T00:00:00"/>
    <n v="37"/>
    <d v="2026-01-07T00:00:00"/>
    <n v="1713"/>
    <n v="299677551"/>
    <n v="72"/>
    <m/>
    <m/>
    <n v="1.36"/>
    <n v="29339.14"/>
    <n v="35489.679999999986"/>
    <n v="1.633683"/>
    <n v="31326.77"/>
    <n v="1.633683"/>
    <x v="303"/>
    <d v="2021-05-01T00:00:00"/>
    <x v="0"/>
    <x v="2"/>
    <x v="9"/>
  </r>
  <r>
    <d v="2021-03-31T00:00:00"/>
    <n v="29894663000189"/>
    <s v="TRUE SECURITIZADORA"/>
    <d v="2020-01-13T00:00:00"/>
    <n v="637.83000000000004"/>
    <d v="2020-07-07T00:00:00"/>
    <n v="-267"/>
    <d v="2025-12-08T00:00:00"/>
    <n v="1683"/>
    <n v="299867735"/>
    <n v="72"/>
    <m/>
    <m/>
    <n v="1.36"/>
    <n v="30022.14"/>
    <n v="28827.420000000002"/>
    <n v="1.6206970000000001"/>
    <n v="31522.960000000003"/>
    <n v="1.6206970000000001"/>
    <x v="304"/>
    <d v="2020-09-01T00:00:00"/>
    <x v="1"/>
    <x v="0"/>
    <x v="4"/>
  </r>
  <r>
    <d v="2021-03-31T00:00:00"/>
    <n v="29894663000189"/>
    <s v="TRUE SECURITIZADORA"/>
    <d v="2020-03-13T00:00:00"/>
    <n v="286"/>
    <d v="2020-05-07T00:00:00"/>
    <n v="-328"/>
    <d v="2026-01-07T00:00:00"/>
    <n v="1713"/>
    <n v="299874240"/>
    <n v="72"/>
    <m/>
    <m/>
    <n v="1.36"/>
    <n v="13973.43"/>
    <n v="12812.780000000006"/>
    <n v="1.6910369999999999"/>
    <n v="14839.61"/>
    <n v="1.6910369999999999"/>
    <x v="305"/>
    <d v="2020-06-01T00:00:00"/>
    <x v="2"/>
    <x v="0"/>
    <x v="7"/>
  </r>
  <r>
    <d v="2021-03-31T00:00:00"/>
    <n v="29894663000189"/>
    <s v="TRUE SECURITIZADORA"/>
    <d v="2020-02-12T00:00:00"/>
    <n v="92.45"/>
    <d v="2020-07-07T00:00:00"/>
    <n v="-267"/>
    <d v="2026-01-07T00:00:00"/>
    <n v="1713"/>
    <n v="299877446"/>
    <n v="72"/>
    <m/>
    <m/>
    <n v="1.36"/>
    <n v="4385.78"/>
    <n v="4177.5400000000009"/>
    <n v="1.624187"/>
    <n v="4612.08"/>
    <n v="1.624187"/>
    <x v="306"/>
    <d v="2020-08-01T00:00:00"/>
    <x v="0"/>
    <x v="0"/>
    <x v="3"/>
  </r>
  <r>
    <d v="2021-03-31T00:00:00"/>
    <n v="29894663000189"/>
    <s v="TRUE SECURITIZADORA"/>
    <d v="2019-12-16T00:00:00"/>
    <n v="627.64"/>
    <d v="2021-05-07T00:00:00"/>
    <n v="37"/>
    <d v="2025-10-07T00:00:00"/>
    <n v="1621"/>
    <n v="299954117"/>
    <n v="72"/>
    <m/>
    <m/>
    <n v="1.3599999999999999"/>
    <n v="22364.54"/>
    <n v="28160.130000000008"/>
    <n v="1.6969110000000001"/>
    <n v="24147.39"/>
    <n v="1.6969110000000001"/>
    <x v="307"/>
    <d v="2021-05-01T00:00:00"/>
    <x v="4"/>
    <x v="2"/>
    <x v="9"/>
  </r>
  <r>
    <d v="2021-03-31T00:00:00"/>
    <n v="29894663000189"/>
    <s v="TRUE SECURITIZADORA"/>
    <d v="2019-12-16T00:00:00"/>
    <n v="224.89"/>
    <d v="2021-03-07T00:00:00"/>
    <n v="-24"/>
    <d v="2025-11-07T00:00:00"/>
    <n v="1652"/>
    <n v="299963997"/>
    <n v="72"/>
    <m/>
    <m/>
    <n v="1.3599999999999999"/>
    <n v="8574.5399999999991"/>
    <n v="10175.389999999996"/>
    <n v="1.685125"/>
    <n v="9209.4500000000007"/>
    <n v="1.685125"/>
    <x v="308"/>
    <d v="2021-03-01T00:00:00"/>
    <x v="4"/>
    <x v="2"/>
    <x v="16"/>
  </r>
  <r>
    <d v="2021-03-31T00:00:00"/>
    <n v="29894663000189"/>
    <s v="TRUE SECURITIZADORA"/>
    <d v="2020-02-12T00:00:00"/>
    <n v="142"/>
    <d v="2020-07-07T00:00:00"/>
    <n v="-267"/>
    <d v="2026-01-07T00:00:00"/>
    <n v="1713"/>
    <n v="299980583"/>
    <n v="72"/>
    <m/>
    <m/>
    <n v="1.36"/>
    <n v="6649.14"/>
    <n v="6416.5900000000029"/>
    <n v="1.6949209999999999"/>
    <n v="7083.94"/>
    <n v="1.6949209999999999"/>
    <x v="309"/>
    <d v="2020-07-01T00:00:00"/>
    <x v="0"/>
    <x v="0"/>
    <x v="10"/>
  </r>
  <r>
    <d v="2021-03-31T00:00:00"/>
    <n v="29894663000189"/>
    <s v="TRUE SECURITIZADORA"/>
    <d v="2020-05-27T00:00:00"/>
    <n v="313.5"/>
    <d v="2020-09-07T00:00:00"/>
    <n v="-205"/>
    <d v="2026-03-09T00:00:00"/>
    <n v="1774"/>
    <n v="300015558"/>
    <n v="72"/>
    <m/>
    <m/>
    <n v="1.5195844233563625"/>
    <n v="13280.64"/>
    <n v="13493.499999999998"/>
    <n v="2.0764399999999998"/>
    <n v="14802.86"/>
    <n v="2.0764399999999998"/>
    <x v="310"/>
    <d v="2020-10-01T00:00:00"/>
    <x v="6"/>
    <x v="0"/>
    <x v="0"/>
  </r>
  <r>
    <d v="2021-03-31T00:00:00"/>
    <n v="29894663000189"/>
    <s v="TRUE SECURITIZADORA"/>
    <d v="2020-07-28T00:00:00"/>
    <n v="165.56"/>
    <d v="2021-01-07T00:00:00"/>
    <n v="-83"/>
    <d v="2023-04-10T00:00:00"/>
    <n v="710"/>
    <n v="300022219"/>
    <n v="36"/>
    <m/>
    <m/>
    <n v="1.3599999999999999"/>
    <n v="3922.1400000000003"/>
    <n v="4404.43"/>
    <n v="1.7922990000000001"/>
    <n v="4076.4300000000003"/>
    <n v="1.7922990000000001"/>
    <x v="311"/>
    <d v="2021-01-01T00:00:00"/>
    <x v="7"/>
    <x v="1"/>
    <x v="8"/>
  </r>
  <r>
    <d v="2021-03-31T00:00:00"/>
    <n v="29894663000189"/>
    <s v="TRUE SECURITIZADORA"/>
    <d v="2020-06-19T00:00:00"/>
    <n v="77.849999999999994"/>
    <d v="2020-12-07T00:00:00"/>
    <n v="-114"/>
    <d v="2027-05-07T00:00:00"/>
    <n v="2198"/>
    <n v="300030916"/>
    <n v="84"/>
    <m/>
    <m/>
    <n v="1.4331539675349625"/>
    <n v="3596.68"/>
    <n v="3758.8399999999997"/>
    <n v="1.777738"/>
    <n v="3932.89"/>
    <n v="1.777738"/>
    <x v="312"/>
    <d v="2020-12-01T00:00:00"/>
    <x v="8"/>
    <x v="3"/>
    <x v="11"/>
  </r>
  <r>
    <d v="2021-03-31T00:00:00"/>
    <n v="29894663000189"/>
    <s v="TRUE SECURITIZADORA"/>
    <d v="2020-07-28T00:00:00"/>
    <n v="62"/>
    <d v="2021-05-07T00:00:00"/>
    <n v="37"/>
    <d v="2027-06-07T00:00:00"/>
    <n v="2229"/>
    <n v="300043847"/>
    <n v="84"/>
    <m/>
    <m/>
    <n v="1.4311428109874056"/>
    <n v="2570.5700000000002"/>
    <n v="3007.7400000000002"/>
    <n v="1.778653"/>
    <n v="2845.53"/>
    <n v="1.778653"/>
    <x v="313"/>
    <d v="2021-05-01T00:00:00"/>
    <x v="7"/>
    <x v="2"/>
    <x v="9"/>
  </r>
  <r>
    <d v="2021-03-31T00:00:00"/>
    <n v="29894663000189"/>
    <s v="TRUE SECURITIZADORA"/>
    <d v="2020-10-30T00:00:00"/>
    <n v="52.25"/>
    <d v="2021-05-07T00:00:00"/>
    <n v="37"/>
    <d v="2027-11-08T00:00:00"/>
    <n v="2383"/>
    <n v="300053053"/>
    <n v="84"/>
    <m/>
    <m/>
    <n v="1.4118580000000001"/>
    <n v="2253.85"/>
    <n v="2534"/>
    <n v="1.7484120000000001"/>
    <n v="2500.69"/>
    <n v="1.7484120000000001"/>
    <x v="314"/>
    <d v="2021-05-01T00:00:00"/>
    <x v="9"/>
    <x v="2"/>
    <x v="9"/>
  </r>
  <r>
    <d v="2021-03-31T00:00:00"/>
    <n v="29894663000189"/>
    <s v="TRUE SECURITIZADORA"/>
    <d v="2020-08-31T00:00:00"/>
    <n v="638"/>
    <d v="2020-09-07T00:00:00"/>
    <n v="-205"/>
    <d v="2024-07-08T00:00:00"/>
    <n v="1165"/>
    <n v="300054809"/>
    <n v="48"/>
    <m/>
    <m/>
    <n v="1.3599999999999999"/>
    <n v="23190.69"/>
    <n v="22191.1"/>
    <n v="1.7842769999999999"/>
    <n v="24539.43"/>
    <n v="1.7842769999999999"/>
    <x v="315"/>
    <d v="2020-10-01T00:00:00"/>
    <x v="10"/>
    <x v="0"/>
    <x v="0"/>
  </r>
  <r>
    <d v="2021-03-31T00:00:00"/>
    <n v="29894663000189"/>
    <s v="TRUE SECURITIZADORA"/>
    <d v="2020-08-31T00:00:00"/>
    <n v="100"/>
    <d v="2021-04-07T00:00:00"/>
    <n v="7"/>
    <d v="2027-07-07T00:00:00"/>
    <n v="2259"/>
    <n v="300057618"/>
    <n v="84"/>
    <m/>
    <m/>
    <n v="1.4363775225586639"/>
    <n v="4265.9400000000005"/>
    <n v="4850.8999999999996"/>
    <n v="1.784419"/>
    <n v="4716.71"/>
    <n v="1.784419"/>
    <x v="316"/>
    <d v="2021-04-01T00:00:00"/>
    <x v="10"/>
    <x v="2"/>
    <x v="14"/>
  </r>
  <r>
    <d v="2021-03-31T00:00:00"/>
    <n v="29894663000189"/>
    <s v="TRUE SECURITIZADORA"/>
    <d v="2020-09-25T00:00:00"/>
    <n v="58.09"/>
    <d v="2021-02-07T00:00:00"/>
    <n v="-52"/>
    <d v="2027-09-08T00:00:00"/>
    <n v="2322"/>
    <n v="300082125"/>
    <n v="84"/>
    <m/>
    <m/>
    <n v="1.4407460000000001"/>
    <n v="2618.2400000000002"/>
    <n v="2823.9199999999996"/>
    <n v="1.7927740000000001"/>
    <n v="2891.4700000000003"/>
    <n v="1.7927740000000001"/>
    <x v="317"/>
    <d v="2021-02-01T00:00:00"/>
    <x v="11"/>
    <x v="4"/>
    <x v="12"/>
  </r>
  <r>
    <d v="2021-03-31T00:00:00"/>
    <n v="29894663000189"/>
    <s v="TRUE SECURITIZADORA"/>
    <d v="2020-04-15T00:00:00"/>
    <n v="27.73"/>
    <d v="2020-06-07T00:00:00"/>
    <n v="-297"/>
    <d v="2026-03-09T00:00:00"/>
    <n v="1774"/>
    <n v="300112013"/>
    <n v="72"/>
    <m/>
    <m/>
    <n v="1.4949999999999999"/>
    <n v="1265.05"/>
    <n v="1204.78"/>
    <n v="2.0438700000000001"/>
    <n v="1399.1299999999999"/>
    <n v="2.0438700000000001"/>
    <x v="318"/>
    <d v="2020-07-01T00:00:00"/>
    <x v="5"/>
    <x v="0"/>
    <x v="10"/>
  </r>
  <r>
    <d v="2021-03-31T00:00:00"/>
    <n v="29894663000189"/>
    <s v="TRUE SECURITIZADORA"/>
    <d v="2020-07-28T00:00:00"/>
    <n v="370.8"/>
    <d v="2020-08-07T00:00:00"/>
    <n v="-236"/>
    <d v="2027-06-07T00:00:00"/>
    <n v="2229"/>
    <n v="300134017"/>
    <n v="84"/>
    <m/>
    <m/>
    <n v="1.3599999999999999"/>
    <n v="20895.05"/>
    <n v="18421.509999999995"/>
    <n v="1.326926"/>
    <n v="20723.63"/>
    <n v="1.326926"/>
    <x v="319"/>
    <d v="2020-09-01T00:00:00"/>
    <x v="7"/>
    <x v="0"/>
    <x v="4"/>
  </r>
  <r>
    <d v="2021-03-31T00:00:00"/>
    <n v="29894663000189"/>
    <s v="TRUE SECURITIZADORA"/>
    <d v="2020-05-27T00:00:00"/>
    <n v="100.02"/>
    <d v="2021-02-07T00:00:00"/>
    <n v="-52"/>
    <d v="2027-05-07T00:00:00"/>
    <n v="2198"/>
    <n v="300137760"/>
    <n v="84"/>
    <m/>
    <m/>
    <n v="1.4433980000000002"/>
    <n v="4405.2300000000005"/>
    <n v="4859.55"/>
    <n v="1.791228"/>
    <n v="4839.01"/>
    <n v="1.791228"/>
    <x v="320"/>
    <d v="2021-02-01T00:00:00"/>
    <x v="6"/>
    <x v="4"/>
    <x v="12"/>
  </r>
  <r>
    <d v="2021-03-31T00:00:00"/>
    <n v="29894663000189"/>
    <s v="TRUE SECURITIZADORA"/>
    <d v="2020-06-19T00:00:00"/>
    <n v="315"/>
    <d v="2020-12-07T00:00:00"/>
    <n v="-114"/>
    <d v="2024-05-07T00:00:00"/>
    <n v="1103"/>
    <n v="300138054"/>
    <n v="48"/>
    <m/>
    <m/>
    <n v="1.3599999999999999"/>
    <n v="10166.99"/>
    <n v="10896.91"/>
    <n v="1.7959909999999999"/>
    <n v="10793.47"/>
    <n v="1.7959909999999999"/>
    <x v="321"/>
    <d v="2020-12-01T00:00:00"/>
    <x v="8"/>
    <x v="3"/>
    <x v="11"/>
  </r>
  <r>
    <d v="2021-03-31T00:00:00"/>
    <n v="29894663000189"/>
    <s v="TRUE SECURITIZADORA"/>
    <d v="2020-07-28T00:00:00"/>
    <n v="222.96"/>
    <d v="2020-08-07T00:00:00"/>
    <n v="-236"/>
    <d v="2027-07-07T00:00:00"/>
    <n v="2259"/>
    <n v="300143774"/>
    <n v="84"/>
    <m/>
    <m/>
    <n v="1.4059250000000001"/>
    <n v="11382.45"/>
    <n v="10975.979999999992"/>
    <n v="1.751722"/>
    <n v="12395.460000000001"/>
    <n v="1.751722"/>
    <x v="322"/>
    <d v="2020-08-01T00:00:00"/>
    <x v="7"/>
    <x v="0"/>
    <x v="3"/>
  </r>
  <r>
    <d v="2021-03-31T00:00:00"/>
    <n v="29894663000189"/>
    <s v="TRUE SECURITIZADORA"/>
    <d v="2020-08-31T00:00:00"/>
    <n v="76.98"/>
    <d v="2020-09-07T00:00:00"/>
    <n v="-205"/>
    <d v="2027-08-09T00:00:00"/>
    <n v="2292"/>
    <n v="300164235"/>
    <n v="84"/>
    <m/>
    <m/>
    <n v="1.3844179999999999"/>
    <n v="3895.26"/>
    <n v="3823.4399999999991"/>
    <n v="1.728971"/>
    <n v="4253.3900000000003"/>
    <n v="1.728971"/>
    <x v="323"/>
    <d v="2020-10-01T00:00:00"/>
    <x v="10"/>
    <x v="0"/>
    <x v="0"/>
  </r>
  <r>
    <d v="2021-03-31T00:00:00"/>
    <n v="29894663000189"/>
    <s v="TRUE SECURITIZADORA"/>
    <d v="2020-09-25T00:00:00"/>
    <n v="161"/>
    <d v="2020-11-07T00:00:00"/>
    <n v="-144"/>
    <d v="2027-09-08T00:00:00"/>
    <n v="2322"/>
    <n v="300177032"/>
    <n v="84"/>
    <m/>
    <m/>
    <n v="1.3599999999999999"/>
    <n v="8428.7900000000009"/>
    <n v="8043.1799999999985"/>
    <n v="1.4694609999999999"/>
    <n v="8688.23"/>
    <n v="1.4694609999999999"/>
    <x v="324"/>
    <d v="2020-11-01T00:00:00"/>
    <x v="11"/>
    <x v="0"/>
    <x v="2"/>
  </r>
  <r>
    <d v="2021-03-31T00:00:00"/>
    <n v="29894663000189"/>
    <s v="TRUE SECURITIZADORA"/>
    <d v="2020-10-30T00:00:00"/>
    <n v="209.16"/>
    <d v="2021-02-07T00:00:00"/>
    <n v="-52"/>
    <d v="2027-11-08T00:00:00"/>
    <n v="2383"/>
    <n v="300183862"/>
    <n v="84"/>
    <m/>
    <m/>
    <n v="1.439225"/>
    <n v="9544.5"/>
    <n v="10048.539999999995"/>
    <n v="1.7876620000000001"/>
    <n v="10551.84"/>
    <n v="1.7876620000000001"/>
    <x v="325"/>
    <d v="2021-02-01T00:00:00"/>
    <x v="9"/>
    <x v="4"/>
    <x v="12"/>
  </r>
  <r>
    <d v="2021-03-31T00:00:00"/>
    <n v="29894663000189"/>
    <s v="TRUE SECURITIZADORA"/>
    <d v="2020-03-13T00:00:00"/>
    <n v="238.72"/>
    <d v="2021-03-07T00:00:00"/>
    <n v="-24"/>
    <d v="2026-02-09T00:00:00"/>
    <n v="1746"/>
    <n v="300207891"/>
    <n v="72"/>
    <m/>
    <m/>
    <n v="1.5064557703103709"/>
    <n v="8652.06"/>
    <n v="10323.059999999998"/>
    <n v="2.0531649999999999"/>
    <n v="9770.5"/>
    <n v="2.0531649999999999"/>
    <x v="326"/>
    <d v="2021-03-01T00:00:00"/>
    <x v="2"/>
    <x v="2"/>
    <x v="16"/>
  </r>
  <r>
    <d v="2021-03-31T00:00:00"/>
    <n v="29894663000189"/>
    <s v="TRUE SECURITIZADORA"/>
    <d v="2020-08-31T00:00:00"/>
    <n v="229"/>
    <d v="2021-03-07T00:00:00"/>
    <n v="-24"/>
    <d v="2027-04-07T00:00:00"/>
    <n v="2168"/>
    <n v="300228630"/>
    <n v="84"/>
    <m/>
    <m/>
    <n v="1.4389199653627232"/>
    <n v="9805.65"/>
    <n v="10887.44"/>
    <n v="1.7868440000000001"/>
    <n v="10783.11"/>
    <n v="1.7868440000000001"/>
    <x v="327"/>
    <d v="2021-04-01T00:00:00"/>
    <x v="10"/>
    <x v="2"/>
    <x v="14"/>
  </r>
  <r>
    <d v="2021-03-31T00:00:00"/>
    <n v="29894663000189"/>
    <s v="TRUE SECURITIZADORA"/>
    <d v="2020-05-27T00:00:00"/>
    <n v="213.47"/>
    <d v="2021-02-07T00:00:00"/>
    <n v="-52"/>
    <d v="2027-05-07T00:00:00"/>
    <n v="2198"/>
    <n v="300234261"/>
    <n v="84"/>
    <m/>
    <m/>
    <n v="1.439206"/>
    <n v="9413"/>
    <n v="10386.179999999995"/>
    <n v="1.7867949999999999"/>
    <n v="10339.859999999999"/>
    <n v="1.7867949999999999"/>
    <x v="328"/>
    <d v="2021-04-01T00:00:00"/>
    <x v="6"/>
    <x v="4"/>
    <x v="14"/>
  </r>
  <r>
    <d v="2021-03-31T00:00:00"/>
    <n v="29894663000189"/>
    <s v="TRUE SECURITIZADORA"/>
    <d v="2020-05-27T00:00:00"/>
    <n v="126"/>
    <d v="2020-12-07T00:00:00"/>
    <n v="-114"/>
    <d v="2027-05-07T00:00:00"/>
    <n v="2198"/>
    <n v="300236034"/>
    <n v="84"/>
    <m/>
    <m/>
    <n v="1.4503649999999999"/>
    <n v="5790.81"/>
    <n v="6107.5100000000011"/>
    <n v="1.7986789999999999"/>
    <n v="6336.2"/>
    <n v="1.7986789999999999"/>
    <x v="329"/>
    <d v="2021-01-01T00:00:00"/>
    <x v="6"/>
    <x v="3"/>
    <x v="8"/>
  </r>
  <r>
    <d v="2021-03-31T00:00:00"/>
    <n v="29894663000189"/>
    <s v="TRUE SECURITIZADORA"/>
    <d v="2020-07-28T00:00:00"/>
    <n v="228"/>
    <d v="2021-03-07T00:00:00"/>
    <n v="-24"/>
    <d v="2027-06-07T00:00:00"/>
    <n v="2229"/>
    <n v="300242326"/>
    <n v="84"/>
    <m/>
    <m/>
    <n v="1.4345582739396128"/>
    <n v="9899.36"/>
    <n v="11048.070000000003"/>
    <n v="1.7822990000000001"/>
    <n v="10909.44"/>
    <n v="1.7822990000000001"/>
    <x v="330"/>
    <d v="2021-04-01T00:00:00"/>
    <x v="7"/>
    <x v="2"/>
    <x v="14"/>
  </r>
  <r>
    <d v="2021-03-31T00:00:00"/>
    <n v="29894663000189"/>
    <s v="TRUE SECURITIZADORA"/>
    <d v="2020-07-28T00:00:00"/>
    <n v="313"/>
    <d v="2021-04-07T00:00:00"/>
    <n v="7"/>
    <d v="2027-06-07T00:00:00"/>
    <n v="2229"/>
    <n v="300244404"/>
    <n v="84"/>
    <m/>
    <m/>
    <n v="1.4455922184928507"/>
    <n v="13233.68"/>
    <n v="15111.360000000004"/>
    <n v="1.7940529999999999"/>
    <n v="14616.28"/>
    <n v="1.7940529999999999"/>
    <x v="331"/>
    <d v="2021-04-01T00:00:00"/>
    <x v="7"/>
    <x v="2"/>
    <x v="14"/>
  </r>
  <r>
    <d v="2021-03-31T00:00:00"/>
    <n v="29894663000189"/>
    <s v="TRUE SECURITIZADORA"/>
    <d v="2020-07-28T00:00:00"/>
    <n v="49.97"/>
    <d v="2020-08-07T00:00:00"/>
    <n v="-236"/>
    <d v="2027-06-07T00:00:00"/>
    <n v="2229"/>
    <n v="300244978"/>
    <n v="84"/>
    <m/>
    <m/>
    <n v="1.4463774676920642"/>
    <n v="2509.64"/>
    <n v="2411.8599999999992"/>
    <n v="1.798991"/>
    <n v="2732.74"/>
    <n v="1.798991"/>
    <x v="332"/>
    <d v="2020-09-01T00:00:00"/>
    <x v="7"/>
    <x v="0"/>
    <x v="4"/>
  </r>
  <r>
    <d v="2021-03-31T00:00:00"/>
    <n v="29894663000189"/>
    <s v="TRUE SECURITIZADORA"/>
    <d v="2020-07-28T00:00:00"/>
    <n v="191"/>
    <d v="2021-03-07T00:00:00"/>
    <n v="-24"/>
    <d v="2023-06-07T00:00:00"/>
    <n v="768"/>
    <n v="300250242"/>
    <n v="36"/>
    <m/>
    <m/>
    <n v="1.3599999999999999"/>
    <n v="4389.6399999999994"/>
    <n v="5321.5599999999986"/>
    <n v="1.790905"/>
    <n v="4594.3999999999996"/>
    <n v="1.790905"/>
    <x v="333"/>
    <d v="2021-04-01T00:00:00"/>
    <x v="7"/>
    <x v="2"/>
    <x v="14"/>
  </r>
  <r>
    <d v="2021-03-31T00:00:00"/>
    <n v="29894663000189"/>
    <s v="TRUE SECURITIZADORA"/>
    <d v="2020-08-31T00:00:00"/>
    <n v="209.52"/>
    <d v="2021-02-07T00:00:00"/>
    <n v="-52"/>
    <d v="2027-06-07T00:00:00"/>
    <n v="2229"/>
    <n v="300251272"/>
    <n v="84"/>
    <m/>
    <m/>
    <n v="1.4411438752026664"/>
    <n v="9289.32"/>
    <n v="10084.06"/>
    <n v="1.7892840000000001"/>
    <n v="10215.82"/>
    <n v="1.7892840000000001"/>
    <x v="334"/>
    <d v="2021-02-01T00:00:00"/>
    <x v="10"/>
    <x v="4"/>
    <x v="12"/>
  </r>
  <r>
    <d v="2021-03-31T00:00:00"/>
    <n v="29894663000189"/>
    <s v="TRUE SECURITIZADORA"/>
    <d v="2020-10-30T00:00:00"/>
    <n v="313.5"/>
    <d v="2021-02-07T00:00:00"/>
    <n v="-52"/>
    <d v="2027-12-07T00:00:00"/>
    <n v="2412"/>
    <n v="300299995"/>
    <n v="84"/>
    <m/>
    <m/>
    <n v="1.4487619999999999"/>
    <n v="14342.25"/>
    <n v="14794.480000000003"/>
    <n v="1.7974559999999999"/>
    <n v="15870.25"/>
    <n v="1.7974559999999999"/>
    <x v="335"/>
    <d v="2021-02-01T00:00:00"/>
    <x v="9"/>
    <x v="4"/>
    <x v="12"/>
  </r>
  <r>
    <d v="2021-03-31T00:00:00"/>
    <n v="29894663000189"/>
    <s v="TRUE SECURITIZADORA"/>
    <d v="2020-05-27T00:00:00"/>
    <n v="226.71"/>
    <d v="2020-12-07T00:00:00"/>
    <n v="-114"/>
    <d v="2027-05-07T00:00:00"/>
    <n v="2198"/>
    <n v="300331955"/>
    <n v="84"/>
    <m/>
    <m/>
    <n v="1.441675"/>
    <n v="10216.679999999998"/>
    <n v="11021.269999999999"/>
    <n v="1.7894479999999999"/>
    <n v="11200.33"/>
    <n v="1.7894479999999999"/>
    <x v="336"/>
    <d v="2021-04-01T00:00:00"/>
    <x v="6"/>
    <x v="3"/>
    <x v="14"/>
  </r>
  <r>
    <d v="2021-03-31T00:00:00"/>
    <n v="29894663000189"/>
    <s v="TRUE SECURITIZADORA"/>
    <d v="2020-06-19T00:00:00"/>
    <n v="81.349999999999994"/>
    <d v="2020-09-07T00:00:00"/>
    <n v="-205"/>
    <d v="2027-05-07T00:00:00"/>
    <n v="2198"/>
    <n v="300338616"/>
    <n v="84"/>
    <m/>
    <m/>
    <n v="1.441138370687588"/>
    <n v="3994.4100000000003"/>
    <n v="3917.3100000000009"/>
    <n v="1.78624"/>
    <n v="4344.99"/>
    <n v="1.78624"/>
    <x v="337"/>
    <d v="2020-10-01T00:00:00"/>
    <x v="8"/>
    <x v="0"/>
    <x v="0"/>
  </r>
  <r>
    <d v="2021-03-31T00:00:00"/>
    <n v="29894663000189"/>
    <s v="TRUE SECURITIZADORA"/>
    <d v="2020-09-25T00:00:00"/>
    <n v="217.1"/>
    <d v="2021-02-07T00:00:00"/>
    <n v="-52"/>
    <d v="2027-07-07T00:00:00"/>
    <n v="2259"/>
    <n v="300351365"/>
    <n v="84"/>
    <m/>
    <m/>
    <n v="1.391229"/>
    <n v="9824.34"/>
    <n v="10595.63"/>
    <n v="1.7352650000000001"/>
    <n v="10812.449999999999"/>
    <n v="1.7352650000000001"/>
    <x v="338"/>
    <d v="2021-02-01T00:00:00"/>
    <x v="11"/>
    <x v="4"/>
    <x v="12"/>
  </r>
  <r>
    <d v="2021-03-31T00:00:00"/>
    <n v="29894663000189"/>
    <s v="TRUE SECURITIZADORA"/>
    <d v="2020-08-31T00:00:00"/>
    <n v="258.24"/>
    <d v="2021-03-07T00:00:00"/>
    <n v="-24"/>
    <d v="2027-08-09T00:00:00"/>
    <n v="2292"/>
    <n v="300361287"/>
    <n v="84"/>
    <m/>
    <m/>
    <n v="1.3599999999999999"/>
    <n v="12917.64"/>
    <n v="12932.559999999994"/>
    <n v="1.3315539999999999"/>
    <n v="12811.51"/>
    <n v="1.3315539999999999"/>
    <x v="339"/>
    <d v="2021-04-01T00:00:00"/>
    <x v="10"/>
    <x v="2"/>
    <x v="14"/>
  </r>
  <r>
    <d v="2021-03-31T00:00:00"/>
    <n v="29894663000189"/>
    <s v="TRUE SECURITIZADORA"/>
    <d v="2020-08-31T00:00:00"/>
    <n v="409.43"/>
    <d v="2020-12-07T00:00:00"/>
    <n v="-114"/>
    <d v="2027-08-09T00:00:00"/>
    <n v="2292"/>
    <n v="300363881"/>
    <n v="84"/>
    <m/>
    <m/>
    <n v="1.3599999999999999"/>
    <n v="21638.879999999997"/>
    <n v="20504.120000000006"/>
    <n v="1.3430219999999999"/>
    <n v="21540.43"/>
    <n v="1.3430219999999999"/>
    <x v="340"/>
    <d v="2020-12-01T00:00:00"/>
    <x v="10"/>
    <x v="3"/>
    <x v="11"/>
  </r>
  <r>
    <d v="2021-03-31T00:00:00"/>
    <n v="29894663000189"/>
    <s v="TRUE SECURITIZADORA"/>
    <d v="2020-08-31T00:00:00"/>
    <n v="49"/>
    <d v="2021-02-07T00:00:00"/>
    <n v="-52"/>
    <d v="2027-08-09T00:00:00"/>
    <n v="2292"/>
    <n v="300365778"/>
    <n v="84"/>
    <m/>
    <m/>
    <n v="1.4462519999999999"/>
    <n v="2192.41"/>
    <n v="2383.7199999999993"/>
    <n v="1.7990060000000001"/>
    <n v="2418.89"/>
    <n v="1.7990060000000001"/>
    <x v="341"/>
    <d v="2021-02-01T00:00:00"/>
    <x v="10"/>
    <x v="4"/>
    <x v="12"/>
  </r>
  <r>
    <d v="2021-03-31T00:00:00"/>
    <n v="29894663000189"/>
    <s v="TRUE SECURITIZADORA"/>
    <d v="2020-09-25T00:00:00"/>
    <n v="313.5"/>
    <d v="2021-03-07T00:00:00"/>
    <n v="-24"/>
    <d v="2027-08-09T00:00:00"/>
    <n v="2292"/>
    <n v="300367888"/>
    <n v="84"/>
    <m/>
    <m/>
    <n v="1.4319739999999999"/>
    <n v="13789.79"/>
    <n v="15190.77"/>
    <n v="1.778883"/>
    <n v="15226.11"/>
    <n v="1.778883"/>
    <x v="342"/>
    <d v="2021-04-01T00:00:00"/>
    <x v="11"/>
    <x v="2"/>
    <x v="14"/>
  </r>
  <r>
    <d v="2021-03-31T00:00:00"/>
    <n v="29894663000189"/>
    <s v="TRUE SECURITIZADORA"/>
    <d v="2020-08-31T00:00:00"/>
    <n v="88.1"/>
    <d v="2020-09-07T00:00:00"/>
    <n v="-205"/>
    <d v="2027-08-09T00:00:00"/>
    <n v="2292"/>
    <n v="300370883"/>
    <n v="84"/>
    <m/>
    <m/>
    <n v="1.4324699999999999"/>
    <n v="4402.3899999999994"/>
    <n v="4305.68"/>
    <n v="1.780233"/>
    <n v="4806.8499999999995"/>
    <n v="1.780233"/>
    <x v="343"/>
    <d v="2020-10-01T00:00:00"/>
    <x v="10"/>
    <x v="0"/>
    <x v="0"/>
  </r>
  <r>
    <d v="2021-03-31T00:00:00"/>
    <n v="29894663000189"/>
    <s v="TRUE SECURITIZADORA"/>
    <d v="2020-07-28T00:00:00"/>
    <n v="42.47"/>
    <d v="2021-03-07T00:00:00"/>
    <n v="-24"/>
    <d v="2026-04-07T00:00:00"/>
    <n v="1803"/>
    <n v="300421220"/>
    <n v="72"/>
    <m/>
    <m/>
    <n v="1.5000141676505341"/>
    <n v="1563.41"/>
    <n v="1824.4099999999996"/>
    <n v="2.0570369999999998"/>
    <n v="1776"/>
    <n v="2.0570369999999998"/>
    <x v="344"/>
    <d v="2021-04-01T00:00:00"/>
    <x v="7"/>
    <x v="2"/>
    <x v="14"/>
  </r>
  <r>
    <d v="2021-03-31T00:00:00"/>
    <n v="29894663000189"/>
    <s v="TRUE SECURITIZADORA"/>
    <d v="2020-07-28T00:00:00"/>
    <n v="151.19999999999999"/>
    <d v="2020-09-07T00:00:00"/>
    <n v="-205"/>
    <d v="2027-06-07T00:00:00"/>
    <n v="2229"/>
    <n v="300442339"/>
    <n v="84"/>
    <m/>
    <m/>
    <n v="1.4497555719472868"/>
    <n v="7443.4000000000005"/>
    <n v="7289.7300000000005"/>
    <n v="1.7984800000000001"/>
    <n v="8110.4800000000005"/>
    <n v="1.7984800000000001"/>
    <x v="345"/>
    <d v="2020-10-01T00:00:00"/>
    <x v="7"/>
    <x v="0"/>
    <x v="0"/>
  </r>
  <r>
    <d v="2021-03-31T00:00:00"/>
    <n v="29894663000189"/>
    <s v="TRUE SECURITIZADORA"/>
    <d v="2020-08-31T00:00:00"/>
    <n v="118"/>
    <d v="2021-05-07T00:00:00"/>
    <n v="37"/>
    <d v="2027-07-07T00:00:00"/>
    <n v="2259"/>
    <n v="300452884"/>
    <n v="84"/>
    <m/>
    <m/>
    <n v="1.385418727640676"/>
    <n v="4993.13"/>
    <n v="5821.920000000001"/>
    <n v="1.7301299999999999"/>
    <n v="5532.66"/>
    <n v="1.7301299999999999"/>
    <x v="346"/>
    <d v="2021-05-01T00:00:00"/>
    <x v="10"/>
    <x v="2"/>
    <x v="9"/>
  </r>
  <r>
    <d v="2021-03-31T00:00:00"/>
    <n v="29894663000189"/>
    <s v="TRUE SECURITIZADORA"/>
    <d v="2020-07-28T00:00:00"/>
    <n v="297.36"/>
    <d v="2021-05-07T00:00:00"/>
    <n v="37"/>
    <d v="2027-07-07T00:00:00"/>
    <n v="2259"/>
    <n v="300456506"/>
    <n v="84"/>
    <m/>
    <m/>
    <n v="1.4352099999999999"/>
    <n v="12392.83"/>
    <n v="14495.080000000002"/>
    <n v="1.782926"/>
    <n v="13733.07"/>
    <n v="1.782926"/>
    <x v="347"/>
    <d v="2021-05-01T00:00:00"/>
    <x v="7"/>
    <x v="2"/>
    <x v="9"/>
  </r>
  <r>
    <d v="2021-03-31T00:00:00"/>
    <n v="29894663000189"/>
    <s v="TRUE SECURITIZADORA"/>
    <d v="2020-09-25T00:00:00"/>
    <n v="140.15"/>
    <d v="2021-03-07T00:00:00"/>
    <n v="-24"/>
    <d v="2027-07-07T00:00:00"/>
    <n v="2259"/>
    <n v="300458852"/>
    <n v="84"/>
    <m/>
    <m/>
    <n v="1.4511150000000002"/>
    <n v="6094.46"/>
    <n v="6705.9400000000032"/>
    <n v="1.7990010000000001"/>
    <n v="6721.8499999999995"/>
    <n v="1.7990010000000001"/>
    <x v="348"/>
    <d v="2021-03-01T00:00:00"/>
    <x v="11"/>
    <x v="2"/>
    <x v="16"/>
  </r>
  <r>
    <d v="2021-03-31T00:00:00"/>
    <n v="29894663000189"/>
    <s v="TRUE SECURITIZADORA"/>
    <d v="2020-07-28T00:00:00"/>
    <n v="126.19"/>
    <d v="2020-09-07T00:00:00"/>
    <n v="-205"/>
    <d v="2027-08-09T00:00:00"/>
    <n v="2292"/>
    <n v="300464232"/>
    <n v="84"/>
    <m/>
    <m/>
    <n v="1.397696"/>
    <n v="6379.91"/>
    <n v="6142.2400000000016"/>
    <n v="1.7323850000000001"/>
    <n v="6948.09"/>
    <n v="1.7323850000000001"/>
    <x v="349"/>
    <d v="2020-09-01T00:00:00"/>
    <x v="7"/>
    <x v="0"/>
    <x v="4"/>
  </r>
  <r>
    <d v="2021-03-31T00:00:00"/>
    <n v="29894663000189"/>
    <s v="TRUE SECURITIZADORA"/>
    <d v="2020-07-28T00:00:00"/>
    <n v="60.92"/>
    <d v="2021-05-07T00:00:00"/>
    <n v="37"/>
    <d v="2026-04-07T00:00:00"/>
    <n v="1803"/>
    <n v="300521997"/>
    <n v="72"/>
    <m/>
    <m/>
    <n v="1.4031164735724624"/>
    <n v="2255.7600000000002"/>
    <n v="2690.630000000001"/>
    <n v="1.7958000000000001"/>
    <n v="2485.34"/>
    <n v="1.7958000000000001"/>
    <x v="350"/>
    <d v="2021-05-01T00:00:00"/>
    <x v="7"/>
    <x v="2"/>
    <x v="9"/>
  </r>
  <r>
    <d v="2021-03-31T00:00:00"/>
    <n v="29894663000189"/>
    <s v="TRUE SECURITIZADORA"/>
    <d v="2020-10-30T00:00:00"/>
    <n v="52.15"/>
    <d v="2021-05-07T00:00:00"/>
    <n v="37"/>
    <d v="2027-10-07T00:00:00"/>
    <n v="2351"/>
    <n v="300525849"/>
    <n v="84"/>
    <m/>
    <m/>
    <n v="1.426121"/>
    <n v="2215.52"/>
    <n v="2553.0899999999983"/>
    <n v="1.7799069999999999"/>
    <n v="2467.71"/>
    <n v="1.7799069999999999"/>
    <x v="351"/>
    <d v="2021-05-01T00:00:00"/>
    <x v="9"/>
    <x v="2"/>
    <x v="9"/>
  </r>
  <r>
    <d v="2021-03-31T00:00:00"/>
    <n v="29894663000189"/>
    <s v="TRUE SECURITIZADORA"/>
    <d v="2020-10-30T00:00:00"/>
    <n v="140"/>
    <d v="2021-05-07T00:00:00"/>
    <n v="37"/>
    <d v="2027-11-08T00:00:00"/>
    <n v="2383"/>
    <n v="300527573"/>
    <n v="84"/>
    <m/>
    <m/>
    <n v="1.4101030000000001"/>
    <n v="6042.43"/>
    <n v="6793.8900000000012"/>
    <n v="1.7465390000000001"/>
    <n v="6704.2"/>
    <n v="1.7465390000000001"/>
    <x v="352"/>
    <d v="2021-05-01T00:00:00"/>
    <x v="9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0533818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5-27T00:00:00"/>
    <n v="235.76"/>
    <d v="2021-06-07T00:00:00"/>
    <n v="68"/>
    <d v="2027-06-07T00:00:00"/>
    <n v="2229"/>
    <n v="300537421"/>
    <n v="84"/>
    <m/>
    <m/>
    <n v="1.417165"/>
    <n v="9611.26"/>
    <n v="11392.330000000005"/>
    <n v="1.7527729999999999"/>
    <n v="10629.96"/>
    <n v="1.7527729999999999"/>
    <x v="354"/>
    <d v="2021-05-01T00:00:00"/>
    <x v="6"/>
    <x v="2"/>
    <x v="9"/>
  </r>
  <r>
    <d v="2021-03-31T00:00:00"/>
    <n v="29894663000189"/>
    <s v="TRUE SECURITIZADORA"/>
    <d v="2020-08-31T00:00:00"/>
    <n v="513.79999999999995"/>
    <d v="2021-04-07T00:00:00"/>
    <n v="7"/>
    <d v="2027-07-07T00:00:00"/>
    <n v="2259"/>
    <n v="300556957"/>
    <n v="84"/>
    <m/>
    <m/>
    <n v="1.440494680382822"/>
    <n v="21890.94"/>
    <n v="24890.100000000002"/>
    <n v="1.788832"/>
    <n v="24204.82"/>
    <n v="1.788832"/>
    <x v="355"/>
    <d v="2021-04-01T00:00:00"/>
    <x v="10"/>
    <x v="2"/>
    <x v="14"/>
  </r>
  <r>
    <d v="2021-03-31T00:00:00"/>
    <n v="29894663000189"/>
    <s v="TRUE SECURITIZADORA"/>
    <d v="2020-08-31T00:00:00"/>
    <n v="204.55"/>
    <d v="2021-05-07T00:00:00"/>
    <n v="37"/>
    <d v="2027-07-07T00:00:00"/>
    <n v="2259"/>
    <n v="300557121"/>
    <n v="84"/>
    <m/>
    <m/>
    <n v="1.4387962430374264"/>
    <n v="8515.0299999999988"/>
    <n v="9914.6099999999988"/>
    <n v="1.7870239999999999"/>
    <n v="9436.5299999999988"/>
    <n v="1.7870239999999999"/>
    <x v="356"/>
    <d v="2021-05-01T00:00:00"/>
    <x v="10"/>
    <x v="2"/>
    <x v="9"/>
  </r>
  <r>
    <d v="2021-03-31T00:00:00"/>
    <n v="29894663000189"/>
    <s v="TRUE SECURITIZADORA"/>
    <d v="2020-09-25T00:00:00"/>
    <n v="100.5"/>
    <d v="2020-11-07T00:00:00"/>
    <n v="-144"/>
    <d v="2027-08-09T00:00:00"/>
    <n v="2292"/>
    <n v="300565962"/>
    <n v="84"/>
    <m/>
    <m/>
    <n v="1.438766"/>
    <n v="4813.8500000000004"/>
    <n v="4858.7899999999981"/>
    <n v="1.786097"/>
    <n v="5273.4"/>
    <n v="1.786097"/>
    <x v="357"/>
    <d v="2020-11-01T00:00:00"/>
    <x v="11"/>
    <x v="0"/>
    <x v="2"/>
  </r>
  <r>
    <d v="2021-03-31T00:00:00"/>
    <n v="29894663000189"/>
    <s v="TRUE SECURITIZADORA"/>
    <d v="2020-08-31T00:00:00"/>
    <n v="155.97"/>
    <d v="2020-12-07T00:00:00"/>
    <n v="-114"/>
    <d v="2022-08-08T00:00:00"/>
    <n v="465"/>
    <n v="300574022"/>
    <n v="24"/>
    <m/>
    <m/>
    <n v="1.3599999999999999"/>
    <n v="2969.83"/>
    <n v="3201.9700000000007"/>
    <n v="1.798996"/>
    <n v="3039.27"/>
    <n v="1.798996"/>
    <x v="358"/>
    <d v="2020-12-01T00:00:00"/>
    <x v="10"/>
    <x v="3"/>
    <x v="11"/>
  </r>
  <r>
    <d v="2021-03-31T00:00:00"/>
    <n v="29894663000189"/>
    <s v="TRUE SECURITIZADORA"/>
    <d v="2020-09-25T00:00:00"/>
    <n v="170.9"/>
    <d v="2021-02-07T00:00:00"/>
    <n v="-52"/>
    <d v="2027-10-07T00:00:00"/>
    <n v="2351"/>
    <n v="300577242"/>
    <n v="84"/>
    <m/>
    <m/>
    <n v="1.3599999999999999"/>
    <n v="8851.61"/>
    <n v="8421.58"/>
    <n v="1.3280339999999999"/>
    <n v="8769.43"/>
    <n v="1.3280339999999999"/>
    <x v="359"/>
    <d v="2021-03-01T00:00:00"/>
    <x v="11"/>
    <x v="4"/>
    <x v="16"/>
  </r>
  <r>
    <d v="2021-03-31T00:00:00"/>
    <n v="29894663000189"/>
    <s v="TRUE SECURITIZADORA"/>
    <d v="2020-03-13T00:00:00"/>
    <n v="12.2"/>
    <d v="2020-07-07T00:00:00"/>
    <n v="-267"/>
    <d v="2026-02-09T00:00:00"/>
    <n v="1746"/>
    <n v="300603215"/>
    <n v="72"/>
    <m/>
    <m/>
    <n v="1.4950000000000001"/>
    <n v="542.62"/>
    <n v="529.37999999999988"/>
    <n v="2.022964"/>
    <n v="598.25"/>
    <n v="2.022964"/>
    <x v="360"/>
    <d v="2020-08-01T00:00:00"/>
    <x v="2"/>
    <x v="0"/>
    <x v="3"/>
  </r>
  <r>
    <d v="2021-03-31T00:00:00"/>
    <n v="29894663000189"/>
    <s v="TRUE SECURITIZADORA"/>
    <d v="2020-03-13T00:00:00"/>
    <n v="16.75"/>
    <d v="2021-05-07T00:00:00"/>
    <n v="37"/>
    <d v="2026-02-09T00:00:00"/>
    <n v="1746"/>
    <n v="300604440"/>
    <n v="72"/>
    <m/>
    <m/>
    <n v="1.4950000000000001"/>
    <n v="575.48"/>
    <n v="726.74999999999977"/>
    <n v="2.038484"/>
    <n v="653.87"/>
    <n v="2.038484"/>
    <x v="361"/>
    <d v="2021-05-01T00:00:00"/>
    <x v="2"/>
    <x v="2"/>
    <x v="9"/>
  </r>
  <r>
    <d v="2021-03-31T00:00:00"/>
    <n v="29894663000189"/>
    <s v="TRUE SECURITIZADORA"/>
    <d v="2020-04-15T00:00:00"/>
    <n v="160.85"/>
    <d v="2020-08-07T00:00:00"/>
    <n v="-236"/>
    <d v="2026-03-09T00:00:00"/>
    <n v="1774"/>
    <n v="300615743"/>
    <n v="72"/>
    <m/>
    <m/>
    <n v="1.5198626744605421"/>
    <n v="6984.47"/>
    <n v="6937.1000000000022"/>
    <n v="2.0688520000000001"/>
    <n v="7755.45"/>
    <n v="2.0688520000000001"/>
    <x v="362"/>
    <d v="2020-08-01T00:00:00"/>
    <x v="5"/>
    <x v="0"/>
    <x v="3"/>
  </r>
  <r>
    <d v="2021-03-31T00:00:00"/>
    <n v="29894663000189"/>
    <s v="TRUE SECURITIZADORA"/>
    <d v="2020-04-15T00:00:00"/>
    <n v="191"/>
    <d v="2021-02-07T00:00:00"/>
    <n v="-52"/>
    <d v="2026-03-09T00:00:00"/>
    <n v="1774"/>
    <n v="300617893"/>
    <n v="72"/>
    <m/>
    <m/>
    <n v="1.5086183807659506"/>
    <n v="7165.35"/>
    <n v="8264.7000000000007"/>
    <n v="2.0571670000000002"/>
    <n v="8083.81"/>
    <n v="2.0571670000000002"/>
    <x v="363"/>
    <d v="2021-02-01T00:00:00"/>
    <x v="5"/>
    <x v="4"/>
    <x v="12"/>
  </r>
  <r>
    <d v="2021-03-31T00:00:00"/>
    <n v="29894663000189"/>
    <s v="TRUE SECURITIZADORA"/>
    <d v="2020-05-27T00:00:00"/>
    <n v="84.93"/>
    <d v="2020-10-07T00:00:00"/>
    <n v="-175"/>
    <d v="2026-04-07T00:00:00"/>
    <n v="1803"/>
    <n v="300621269"/>
    <n v="72"/>
    <m/>
    <m/>
    <n v="1.4949999999999999"/>
    <n v="3556.4"/>
    <n v="3710.8999999999992"/>
    <n v="2.0493299999999999"/>
    <n v="3980.46"/>
    <n v="2.0493299999999999"/>
    <x v="364"/>
    <d v="2020-10-01T00:00:00"/>
    <x v="6"/>
    <x v="0"/>
    <x v="0"/>
  </r>
  <r>
    <d v="2021-03-31T00:00:00"/>
    <n v="29894663000189"/>
    <s v="TRUE SECURITIZADORA"/>
    <d v="2020-05-27T00:00:00"/>
    <n v="375"/>
    <d v="2020-09-07T00:00:00"/>
    <n v="-205"/>
    <d v="2026-04-07T00:00:00"/>
    <n v="1803"/>
    <n v="300623597"/>
    <n v="72"/>
    <m/>
    <m/>
    <n v="1.4053792805796665"/>
    <n v="16884.400000000001"/>
    <n v="16821.959999999995"/>
    <n v="1.79616"/>
    <n v="18290.02"/>
    <n v="1.79616"/>
    <x v="365"/>
    <d v="2020-10-01T00:00:00"/>
    <x v="6"/>
    <x v="0"/>
    <x v="0"/>
  </r>
  <r>
    <d v="2021-03-31T00:00:00"/>
    <n v="29894663000189"/>
    <s v="TRUE SECURITIZADORA"/>
    <d v="2020-10-30T00:00:00"/>
    <n v="101.63"/>
    <d v="2021-03-07T00:00:00"/>
    <n v="-24"/>
    <d v="2027-11-08T00:00:00"/>
    <n v="2383"/>
    <n v="300654551"/>
    <n v="84"/>
    <m/>
    <m/>
    <n v="1.4135520000000001"/>
    <n v="4584.7800000000007"/>
    <n v="4925.9599999999973"/>
    <n v="1.750194"/>
    <n v="5064.7400000000007"/>
    <n v="1.750194"/>
    <x v="366"/>
    <d v="2021-04-01T00:00:00"/>
    <x v="9"/>
    <x v="2"/>
    <x v="14"/>
  </r>
  <r>
    <d v="2021-03-31T00:00:00"/>
    <n v="29894663000189"/>
    <s v="TRUE SECURITIZADORA"/>
    <d v="2020-08-31T00:00:00"/>
    <n v="579"/>
    <d v="2020-12-07T00:00:00"/>
    <n v="-114"/>
    <d v="2027-07-07T00:00:00"/>
    <n v="2259"/>
    <n v="300655263"/>
    <n v="84"/>
    <m/>
    <m/>
    <n v="1.4317032632971098"/>
    <n v="27049.78"/>
    <n v="28130.420000000006"/>
    <n v="1.779452"/>
    <n v="29663.42"/>
    <n v="1.779452"/>
    <x v="367"/>
    <d v="2020-12-01T00:00:00"/>
    <x v="10"/>
    <x v="3"/>
    <x v="11"/>
  </r>
  <r>
    <d v="2021-03-31T00:00:00"/>
    <n v="29894663000189"/>
    <s v="TRUE SECURITIZADORA"/>
    <d v="2020-08-31T00:00:00"/>
    <n v="174.88"/>
    <d v="2021-05-07T00:00:00"/>
    <n v="37"/>
    <d v="2027-07-07T00:00:00"/>
    <n v="2259"/>
    <n v="300660247"/>
    <n v="84"/>
    <m/>
    <m/>
    <n v="1.4479234001435337"/>
    <n v="7259.64"/>
    <n v="8450.9500000000025"/>
    <n v="1.7967770000000001"/>
    <n v="8045.52"/>
    <n v="1.7967770000000001"/>
    <x v="368"/>
    <d v="2021-05-01T00:00:00"/>
    <x v="10"/>
    <x v="2"/>
    <x v="9"/>
  </r>
  <r>
    <d v="2021-03-31T00:00:00"/>
    <n v="29894663000189"/>
    <s v="TRUE SECURITIZADORA"/>
    <d v="2020-09-25T00:00:00"/>
    <n v="149.9"/>
    <d v="2021-01-07T00:00:00"/>
    <n v="-83"/>
    <d v="2026-08-07T00:00:00"/>
    <n v="1925"/>
    <n v="300662774"/>
    <n v="72"/>
    <m/>
    <m/>
    <n v="1.3599999999999999"/>
    <n v="6445.2"/>
    <n v="6813.1499999999978"/>
    <n v="1.7298450000000001"/>
    <n v="7040.64"/>
    <n v="1.7298450000000001"/>
    <x v="369"/>
    <d v="2021-01-01T00:00:00"/>
    <x v="11"/>
    <x v="1"/>
    <x v="8"/>
  </r>
  <r>
    <d v="2021-03-31T00:00:00"/>
    <n v="29894663000189"/>
    <s v="TRUE SECURITIZADORA"/>
    <d v="2020-08-31T00:00:00"/>
    <n v="162.96"/>
    <d v="2021-02-07T00:00:00"/>
    <n v="-52"/>
    <d v="2027-07-07T00:00:00"/>
    <n v="2259"/>
    <n v="300663089"/>
    <n v="84"/>
    <m/>
    <m/>
    <n v="1.4419019034770517"/>
    <n v="7266.1900000000005"/>
    <n v="7890.630000000001"/>
    <n v="1.790314"/>
    <n v="7999.6500000000005"/>
    <n v="1.790314"/>
    <x v="370"/>
    <d v="2021-02-01T00:00:00"/>
    <x v="10"/>
    <x v="4"/>
    <x v="12"/>
  </r>
  <r>
    <d v="2021-03-31T00:00:00"/>
    <n v="29894663000189"/>
    <s v="TRUE SECURITIZADORA"/>
    <d v="2020-08-31T00:00:00"/>
    <n v="131.66"/>
    <d v="2020-10-07T00:00:00"/>
    <n v="-175"/>
    <d v="2027-08-09T00:00:00"/>
    <n v="2292"/>
    <n v="300666739"/>
    <n v="84"/>
    <m/>
    <m/>
    <n v="1.3599999999999999"/>
    <n v="6982.21"/>
    <n v="6593.4999999999964"/>
    <n v="1.4690449999999999"/>
    <n v="7190.07"/>
    <n v="1.4690449999999999"/>
    <x v="371"/>
    <d v="2020-10-01T00:00:00"/>
    <x v="10"/>
    <x v="0"/>
    <x v="0"/>
  </r>
  <r>
    <d v="2021-03-31T00:00:00"/>
    <n v="29894663000189"/>
    <s v="TRUE SECURITIZADORA"/>
    <d v="2020-10-30T00:00:00"/>
    <n v="515.54"/>
    <d v="2021-01-07T00:00:00"/>
    <n v="-83"/>
    <d v="2027-12-07T00:00:00"/>
    <n v="2412"/>
    <n v="300696540"/>
    <n v="84"/>
    <m/>
    <m/>
    <n v="1.439003"/>
    <n v="24169.93"/>
    <n v="24413.250000000007"/>
    <n v="1.7870779999999999"/>
    <n v="26690.07"/>
    <n v="1.7870779999999999"/>
    <x v="372"/>
    <d v="2021-01-01T00:00:00"/>
    <x v="9"/>
    <x v="1"/>
    <x v="8"/>
  </r>
  <r>
    <d v="2021-03-31T00:00:00"/>
    <n v="29894663000189"/>
    <s v="TRUE SECURITIZADORA"/>
    <d v="2020-04-15T00:00:00"/>
    <n v="408"/>
    <d v="2021-04-07T00:00:00"/>
    <n v="7"/>
    <d v="2026-03-09T00:00:00"/>
    <n v="1774"/>
    <n v="300711422"/>
    <n v="72"/>
    <m/>
    <m/>
    <n v="1.5210393928093946"/>
    <n v="14448.2"/>
    <n v="17589.95"/>
    <n v="2.070163"/>
    <n v="16403.3"/>
    <n v="2.070163"/>
    <x v="373"/>
    <d v="2021-04-01T00:00:00"/>
    <x v="5"/>
    <x v="2"/>
    <x v="14"/>
  </r>
  <r>
    <d v="2021-03-31T00:00:00"/>
    <n v="29894663000189"/>
    <s v="TRUE SECURITIZADORA"/>
    <d v="2020-09-25T00:00:00"/>
    <n v="161.9"/>
    <d v="2021-01-07T00:00:00"/>
    <n v="-83"/>
    <d v="2026-04-07T00:00:00"/>
    <n v="1803"/>
    <n v="300718995"/>
    <n v="72"/>
    <m/>
    <m/>
    <n v="1.3599999999999999"/>
    <n v="6830.11"/>
    <n v="7106.5600000000013"/>
    <n v="1.668523"/>
    <n v="7324.95"/>
    <n v="1.668523"/>
    <x v="374"/>
    <d v="2021-01-01T00:00:00"/>
    <x v="11"/>
    <x v="1"/>
    <x v="8"/>
  </r>
  <r>
    <d v="2021-03-31T00:00:00"/>
    <n v="29894663000189"/>
    <s v="TRUE SECURITIZADORA"/>
    <d v="2020-05-27T00:00:00"/>
    <n v="209"/>
    <d v="2021-05-07T00:00:00"/>
    <n v="37"/>
    <d v="2027-05-07T00:00:00"/>
    <n v="2198"/>
    <n v="300735729"/>
    <n v="84"/>
    <m/>
    <m/>
    <n v="1.443757"/>
    <n v="8577.18"/>
    <n v="10153.24"/>
    <n v="1.791641"/>
    <n v="9483.6"/>
    <n v="1.791641"/>
    <x v="375"/>
    <d v="2021-05-01T00:00:00"/>
    <x v="6"/>
    <x v="2"/>
    <x v="9"/>
  </r>
  <r>
    <d v="2021-03-31T00:00:00"/>
    <n v="29894663000189"/>
    <s v="TRUE SECURITIZADORA"/>
    <d v="2020-08-31T00:00:00"/>
    <n v="267"/>
    <d v="2020-12-07T00:00:00"/>
    <n v="-114"/>
    <d v="2027-08-09T00:00:00"/>
    <n v="2292"/>
    <n v="300741328"/>
    <n v="84"/>
    <m/>
    <m/>
    <n v="1.4138980000000001"/>
    <n v="12605.67"/>
    <n v="13130.500000000004"/>
    <n v="1.7604040000000001"/>
    <n v="13837.7"/>
    <n v="1.7604040000000001"/>
    <x v="376"/>
    <d v="2020-12-01T00:00:00"/>
    <x v="10"/>
    <x v="3"/>
    <x v="11"/>
  </r>
  <r>
    <d v="2021-03-31T00:00:00"/>
    <n v="29894663000189"/>
    <s v="TRUE SECURITIZADORA"/>
    <d v="2020-07-28T00:00:00"/>
    <n v="54.84"/>
    <d v="2020-08-07T00:00:00"/>
    <n v="-236"/>
    <d v="2027-06-07T00:00:00"/>
    <n v="2229"/>
    <n v="300743964"/>
    <n v="84"/>
    <m/>
    <m/>
    <n v="1.4367050411671225"/>
    <n v="2760.37"/>
    <n v="2655.4699999999984"/>
    <n v="1.789407"/>
    <n v="3006.25"/>
    <n v="1.789407"/>
    <x v="377"/>
    <d v="2020-09-01T00:00:00"/>
    <x v="7"/>
    <x v="0"/>
    <x v="4"/>
  </r>
  <r>
    <d v="2021-03-31T00:00:00"/>
    <n v="29894663000189"/>
    <s v="TRUE SECURITIZADORA"/>
    <d v="2020-07-28T00:00:00"/>
    <n v="59"/>
    <d v="2021-04-07T00:00:00"/>
    <n v="7"/>
    <d v="2027-06-07T00:00:00"/>
    <n v="2229"/>
    <n v="300746264"/>
    <n v="84"/>
    <m/>
    <m/>
    <n v="1.4321025038598394"/>
    <n v="2500.8200000000002"/>
    <n v="2861.2200000000003"/>
    <n v="1.7849120000000001"/>
    <n v="2766.04"/>
    <n v="1.7849120000000001"/>
    <x v="378"/>
    <d v="2021-04-01T00:00:00"/>
    <x v="7"/>
    <x v="2"/>
    <x v="14"/>
  </r>
  <r>
    <d v="2021-03-31T00:00:00"/>
    <n v="29894663000189"/>
    <s v="TRUE SECURITIZADORA"/>
    <d v="2020-08-31T00:00:00"/>
    <n v="317.2"/>
    <d v="2021-05-07T00:00:00"/>
    <n v="37"/>
    <d v="2024-07-08T00:00:00"/>
    <n v="1165"/>
    <n v="300756727"/>
    <n v="48"/>
    <m/>
    <m/>
    <n v="1.3599999999999999"/>
    <n v="8975.4700000000012"/>
    <n v="11032.980000000003"/>
    <n v="1.795577"/>
    <n v="9662.8900000000012"/>
    <n v="1.795577"/>
    <x v="379"/>
    <d v="2021-05-01T00:00:00"/>
    <x v="10"/>
    <x v="2"/>
    <x v="9"/>
  </r>
  <r>
    <d v="2021-03-31T00:00:00"/>
    <n v="29894663000189"/>
    <s v="TRUE SECURITIZADORA"/>
    <d v="2020-09-25T00:00:00"/>
    <n v="311"/>
    <d v="2021-05-07T00:00:00"/>
    <n v="37"/>
    <d v="2024-07-08T00:00:00"/>
    <n v="1165"/>
    <n v="300758450"/>
    <n v="48"/>
    <m/>
    <m/>
    <n v="1.3599999999999999"/>
    <n v="8824.81"/>
    <n v="10626.31"/>
    <n v="1.7785960000000001"/>
    <n v="9474.01"/>
    <n v="1.7785960000000001"/>
    <x v="380"/>
    <d v="2021-05-01T00:00:00"/>
    <x v="11"/>
    <x v="2"/>
    <x v="9"/>
  </r>
  <r>
    <d v="2021-03-31T00:00:00"/>
    <n v="29894663000189"/>
    <s v="TRUE SECURITIZADORA"/>
    <d v="2020-03-13T00:00:00"/>
    <n v="210"/>
    <d v="2021-05-07T00:00:00"/>
    <n v="37"/>
    <d v="2024-02-07T00:00:00"/>
    <n v="1013"/>
    <n v="300801007"/>
    <n v="48"/>
    <m/>
    <m/>
    <n v="1.4949999999999999"/>
    <n v="5195.26"/>
    <n v="7038.239999999998"/>
    <n v="2.0529540000000002"/>
    <n v="5639.47"/>
    <n v="2.0529540000000002"/>
    <x v="381"/>
    <d v="2021-05-01T00:00:00"/>
    <x v="2"/>
    <x v="2"/>
    <x v="9"/>
  </r>
  <r>
    <d v="2021-03-31T00:00:00"/>
    <n v="29894663000189"/>
    <s v="TRUE SECURITIZADORA"/>
    <d v="2020-03-13T00:00:00"/>
    <n v="46"/>
    <d v="2021-03-07T00:00:00"/>
    <n v="-24"/>
    <d v="2026-02-09T00:00:00"/>
    <n v="1746"/>
    <n v="300807297"/>
    <n v="72"/>
    <m/>
    <m/>
    <n v="1.4950000000000001"/>
    <n v="1669.54"/>
    <n v="1995.9199999999994"/>
    <n v="2.0465170000000001"/>
    <n v="1887.68"/>
    <n v="2.0465170000000001"/>
    <x v="382"/>
    <d v="2021-04-01T00:00:00"/>
    <x v="2"/>
    <x v="2"/>
    <x v="14"/>
  </r>
  <r>
    <d v="2021-03-31T00:00:00"/>
    <n v="29894663000189"/>
    <s v="TRUE SECURITIZADORA"/>
    <d v="2020-05-27T00:00:00"/>
    <n v="42.78"/>
    <d v="2020-10-07T00:00:00"/>
    <n v="-175"/>
    <d v="2026-04-07T00:00:00"/>
    <n v="1803"/>
    <n v="300819828"/>
    <n v="72"/>
    <m/>
    <m/>
    <n v="1.4949999999999999"/>
    <n v="1797.81"/>
    <n v="1869.2499999999998"/>
    <n v="2.0307770000000001"/>
    <n v="2004.98"/>
    <n v="2.0307770000000001"/>
    <x v="383"/>
    <d v="2020-10-01T00:00:00"/>
    <x v="6"/>
    <x v="0"/>
    <x v="0"/>
  </r>
  <r>
    <d v="2021-03-31T00:00:00"/>
    <n v="29894663000189"/>
    <s v="TRUE SECURITIZADORA"/>
    <d v="2020-05-27T00:00:00"/>
    <n v="859.61"/>
    <d v="2021-02-07T00:00:00"/>
    <n v="-52"/>
    <d v="2026-04-07T00:00:00"/>
    <n v="1803"/>
    <n v="300821111"/>
    <n v="72"/>
    <m/>
    <m/>
    <n v="1.5079184341605034"/>
    <n v="32454.71"/>
    <n v="37418.640000000021"/>
    <n v="2.064095"/>
    <n v="36739.270000000004"/>
    <n v="2.064095"/>
    <x v="384"/>
    <d v="2021-02-01T00:00:00"/>
    <x v="6"/>
    <x v="4"/>
    <x v="12"/>
  </r>
  <r>
    <d v="2021-03-31T00:00:00"/>
    <n v="29894663000189"/>
    <s v="TRUE SECURITIZADORA"/>
    <d v="2020-08-31T00:00:00"/>
    <n v="52.24"/>
    <d v="2021-05-07T00:00:00"/>
    <n v="37"/>
    <d v="2027-07-07T00:00:00"/>
    <n v="2259"/>
    <n v="300826435"/>
    <n v="84"/>
    <m/>
    <m/>
    <n v="1.4210706562192543"/>
    <n v="2186.5299999999997"/>
    <n v="2547.0100000000016"/>
    <n v="1.768087"/>
    <n v="2422.9699999999998"/>
    <n v="1.768087"/>
    <x v="385"/>
    <d v="2021-05-01T00:00:00"/>
    <x v="10"/>
    <x v="2"/>
    <x v="9"/>
  </r>
  <r>
    <d v="2021-03-31T00:00:00"/>
    <n v="29894663000189"/>
    <s v="TRUE SECURITIZADORA"/>
    <d v="2020-08-31T00:00:00"/>
    <n v="182.5"/>
    <d v="2021-05-07T00:00:00"/>
    <n v="37"/>
    <d v="2027-08-09T00:00:00"/>
    <n v="2292"/>
    <n v="300835096"/>
    <n v="84"/>
    <m/>
    <m/>
    <n v="1.415564"/>
    <n v="7699.91"/>
    <n v="8970.0000000000018"/>
    <n v="1.7621599999999999"/>
    <n v="8541.51"/>
    <n v="1.7621599999999999"/>
    <x v="386"/>
    <d v="2021-05-01T00:00:00"/>
    <x v="10"/>
    <x v="2"/>
    <x v="9"/>
  </r>
  <r>
    <d v="2021-03-31T00:00:00"/>
    <n v="29894663000189"/>
    <s v="TRUE SECURITIZADORA"/>
    <d v="2020-07-28T00:00:00"/>
    <n v="224"/>
    <d v="2020-11-07T00:00:00"/>
    <n v="-144"/>
    <d v="2027-05-07T00:00:00"/>
    <n v="2198"/>
    <n v="300837269"/>
    <n v="84"/>
    <m/>
    <m/>
    <n v="1.4446737820543014"/>
    <n v="10533.76"/>
    <n v="10750.21"/>
    <n v="1.792867"/>
    <n v="11505.46"/>
    <n v="1.792867"/>
    <x v="387"/>
    <d v="2020-11-01T00:00:00"/>
    <x v="7"/>
    <x v="0"/>
    <x v="2"/>
  </r>
  <r>
    <d v="2021-03-31T00:00:00"/>
    <n v="29894663000189"/>
    <s v="TRUE SECURITIZADORA"/>
    <d v="2020-07-28T00:00:00"/>
    <n v="290"/>
    <d v="2020-08-07T00:00:00"/>
    <n v="-236"/>
    <d v="2027-06-07T00:00:00"/>
    <n v="2229"/>
    <n v="300841432"/>
    <n v="84"/>
    <m/>
    <m/>
    <n v="1.4357492169126642"/>
    <n v="14616.87"/>
    <n v="14046.830000000005"/>
    <n v="1.7835799999999999"/>
    <n v="15901.31"/>
    <n v="1.7835799999999999"/>
    <x v="388"/>
    <d v="2020-09-01T00:00:00"/>
    <x v="7"/>
    <x v="0"/>
    <x v="4"/>
  </r>
  <r>
    <d v="2021-03-31T00:00:00"/>
    <n v="29894663000189"/>
    <s v="TRUE SECURITIZADORA"/>
    <d v="2020-07-28T00:00:00"/>
    <n v="44"/>
    <d v="2021-05-07T00:00:00"/>
    <n v="37"/>
    <d v="2027-06-07T00:00:00"/>
    <n v="2229"/>
    <n v="300842596"/>
    <n v="84"/>
    <m/>
    <m/>
    <n v="1.424119315623593"/>
    <n v="1824.99"/>
    <n v="2139.5400000000004"/>
    <n v="1.7771650000000001"/>
    <n v="2023.63"/>
    <n v="1.7771650000000001"/>
    <x v="389"/>
    <d v="2021-05-01T00:00:00"/>
    <x v="7"/>
    <x v="2"/>
    <x v="9"/>
  </r>
  <r>
    <d v="2021-03-31T00:00:00"/>
    <n v="29894663000189"/>
    <s v="TRUE SECURITIZADORA"/>
    <d v="2020-07-28T00:00:00"/>
    <n v="134"/>
    <d v="2021-03-07T00:00:00"/>
    <n v="-24"/>
    <d v="2027-06-07T00:00:00"/>
    <n v="2229"/>
    <n v="300937940"/>
    <n v="84"/>
    <m/>
    <m/>
    <n v="1.3599999999999999"/>
    <n v="6332.58"/>
    <n v="6657.1500000000005"/>
    <n v="1.477169"/>
    <n v="6551.14"/>
    <n v="1.477169"/>
    <x v="390"/>
    <d v="2021-04-01T00:00:00"/>
    <x v="7"/>
    <x v="2"/>
    <x v="14"/>
  </r>
  <r>
    <d v="2021-03-31T00:00:00"/>
    <n v="29894663000189"/>
    <s v="TRUE SECURITIZADORA"/>
    <d v="2020-07-28T00:00:00"/>
    <n v="221.76"/>
    <d v="2021-03-07T00:00:00"/>
    <n v="-24"/>
    <d v="2025-06-09T00:00:00"/>
    <n v="1501"/>
    <n v="300946013"/>
    <n v="60"/>
    <m/>
    <m/>
    <n v="1.3599999999999999"/>
    <n v="7827.74"/>
    <n v="8992.1399999999976"/>
    <n v="1.7931010000000001"/>
    <n v="8536.7100000000009"/>
    <n v="1.7931010000000001"/>
    <x v="391"/>
    <d v="2021-04-01T00:00:00"/>
    <x v="7"/>
    <x v="2"/>
    <x v="14"/>
  </r>
  <r>
    <d v="2021-03-31T00:00:00"/>
    <n v="29894663000189"/>
    <s v="TRUE SECURITIZADORA"/>
    <d v="2020-07-28T00:00:00"/>
    <n v="121.5"/>
    <d v="2021-05-07T00:00:00"/>
    <n v="37"/>
    <d v="2027-06-07T00:00:00"/>
    <n v="2229"/>
    <n v="300947580"/>
    <n v="84"/>
    <m/>
    <m/>
    <n v="1.4379150393980091"/>
    <n v="5027.12"/>
    <n v="5880.8799999999992"/>
    <n v="1.785911"/>
    <n v="5565.01"/>
    <n v="1.785911"/>
    <x v="392"/>
    <d v="2021-05-01T00:00:00"/>
    <x v="7"/>
    <x v="2"/>
    <x v="9"/>
  </r>
  <r>
    <d v="2021-03-31T00:00:00"/>
    <n v="29894663000189"/>
    <s v="TRUE SECURITIZADORA"/>
    <d v="2020-08-31T00:00:00"/>
    <n v="120"/>
    <d v="2020-10-07T00:00:00"/>
    <n v="-175"/>
    <d v="2027-07-07T00:00:00"/>
    <n v="2259"/>
    <n v="300952182"/>
    <n v="84"/>
    <m/>
    <m/>
    <n v="1.3894779704923361"/>
    <n v="5911.49"/>
    <n v="5912.61"/>
    <n v="1.734407"/>
    <n v="6459.44"/>
    <n v="1.734407"/>
    <x v="393"/>
    <d v="2020-10-01T00:00:00"/>
    <x v="10"/>
    <x v="0"/>
    <x v="0"/>
  </r>
  <r>
    <d v="2021-03-31T00:00:00"/>
    <n v="29894663000189"/>
    <s v="TRUE SECURITIZADORA"/>
    <d v="2020-08-31T00:00:00"/>
    <n v="228"/>
    <d v="2020-12-07T00:00:00"/>
    <n v="-114"/>
    <d v="2022-07-07T00:00:00"/>
    <n v="433"/>
    <n v="300958454"/>
    <n v="24"/>
    <m/>
    <m/>
    <n v="1.3599999999999999"/>
    <n v="4170.4799999999996"/>
    <n v="4514.87"/>
    <n v="1.7826900000000001"/>
    <n v="4256.92"/>
    <n v="1.7826900000000001"/>
    <x v="394"/>
    <d v="2021-01-01T00:00:00"/>
    <x v="10"/>
    <x v="3"/>
    <x v="8"/>
  </r>
  <r>
    <d v="2021-03-31T00:00:00"/>
    <n v="29894663000189"/>
    <s v="TRUE SECURITIZADORA"/>
    <d v="2020-08-31T00:00:00"/>
    <n v="103.94"/>
    <d v="2020-12-07T00:00:00"/>
    <n v="-114"/>
    <d v="2027-11-08T00:00:00"/>
    <n v="2383"/>
    <n v="300977041"/>
    <n v="84"/>
    <m/>
    <m/>
    <n v="1.3599999999999999"/>
    <n v="5108.72"/>
    <n v="4995.7600000000011"/>
    <n v="1.5979270000000001"/>
    <n v="5473.1799999999994"/>
    <n v="1.5979270000000001"/>
    <x v="395"/>
    <d v="2021-02-01T00:00:00"/>
    <x v="10"/>
    <x v="3"/>
    <x v="12"/>
  </r>
  <r>
    <d v="2021-03-31T00:00:00"/>
    <n v="29894663000189"/>
    <s v="TRUE SECURITIZADORA"/>
    <d v="2020-06-19T00:00:00"/>
    <n v="270"/>
    <d v="2020-12-07T00:00:00"/>
    <n v="-114"/>
    <d v="2027-05-07T00:00:00"/>
    <n v="2198"/>
    <n v="301034341"/>
    <n v="84"/>
    <m/>
    <m/>
    <n v="1.4416670084800183"/>
    <n v="12445.73"/>
    <n v="12999.240000000002"/>
    <n v="1.7867949999999999"/>
    <n v="13609.08"/>
    <n v="1.7867949999999999"/>
    <x v="396"/>
    <d v="2021-01-01T00:00:00"/>
    <x v="8"/>
    <x v="3"/>
    <x v="8"/>
  </r>
  <r>
    <d v="2021-03-31T00:00:00"/>
    <n v="29894663000189"/>
    <s v="TRUE SECURITIZADORA"/>
    <d v="2020-08-31T00:00:00"/>
    <n v="115.7"/>
    <d v="2020-09-07T00:00:00"/>
    <n v="-205"/>
    <d v="2027-07-07T00:00:00"/>
    <n v="2259"/>
    <n v="301055304"/>
    <n v="84"/>
    <m/>
    <m/>
    <n v="1.436738282707664"/>
    <n v="5745.01"/>
    <n v="5611.8299999999981"/>
    <n v="1.7847980000000001"/>
    <n v="6266.52"/>
    <n v="1.7847980000000001"/>
    <x v="397"/>
    <d v="2020-10-01T00:00:00"/>
    <x v="10"/>
    <x v="0"/>
    <x v="0"/>
  </r>
  <r>
    <d v="2021-03-31T00:00:00"/>
    <n v="29894663000189"/>
    <s v="TRUE SECURITIZADORA"/>
    <d v="2020-08-31T00:00:00"/>
    <n v="188"/>
    <d v="2020-12-07T00:00:00"/>
    <n v="-114"/>
    <d v="2027-07-07T00:00:00"/>
    <n v="2259"/>
    <n v="301056373"/>
    <n v="84"/>
    <m/>
    <m/>
    <n v="1.429942369774152"/>
    <n v="8787.35"/>
    <n v="9139.2400000000016"/>
    <n v="1.777563"/>
    <n v="9636.2999999999993"/>
    <n v="1.777563"/>
    <x v="398"/>
    <d v="2021-01-01T00:00:00"/>
    <x v="10"/>
    <x v="3"/>
    <x v="8"/>
  </r>
  <r>
    <d v="2021-03-31T00:00:00"/>
    <n v="29894663000189"/>
    <s v="TRUE SECURITIZADORA"/>
    <d v="2020-08-31T00:00:00"/>
    <n v="577"/>
    <d v="2020-10-07T00:00:00"/>
    <n v="-175"/>
    <d v="2027-07-07T00:00:00"/>
    <n v="2259"/>
    <n v="301061259"/>
    <n v="84"/>
    <m/>
    <m/>
    <n v="1.4402845931515165"/>
    <n v="28047.51"/>
    <n v="27953.679999999993"/>
    <n v="1.788624"/>
    <n v="30645.86"/>
    <n v="1.788624"/>
    <x v="399"/>
    <d v="2020-10-01T00:00:00"/>
    <x v="10"/>
    <x v="0"/>
    <x v="0"/>
  </r>
  <r>
    <d v="2021-03-31T00:00:00"/>
    <n v="29894663000189"/>
    <s v="TRUE SECURITIZADORA"/>
    <d v="2020-09-25T00:00:00"/>
    <n v="60.99"/>
    <d v="2021-05-07T00:00:00"/>
    <n v="37"/>
    <d v="2027-09-08T00:00:00"/>
    <n v="2322"/>
    <n v="301080601"/>
    <n v="84"/>
    <m/>
    <m/>
    <n v="1.447171"/>
    <n v="2561.37"/>
    <n v="2958.4099999999994"/>
    <n v="1.798994"/>
    <n v="2847.16"/>
    <n v="1.798994"/>
    <x v="400"/>
    <d v="2021-05-01T00:00:00"/>
    <x v="11"/>
    <x v="2"/>
    <x v="9"/>
  </r>
  <r>
    <d v="2021-03-31T00:00:00"/>
    <n v="29894663000189"/>
    <s v="TRUE SECURITIZADORA"/>
    <d v="2020-09-25T00:00:00"/>
    <n v="92.5"/>
    <d v="2020-12-07T00:00:00"/>
    <n v="-114"/>
    <d v="2027-11-08T00:00:00"/>
    <n v="2383"/>
    <n v="301084258"/>
    <n v="84"/>
    <m/>
    <m/>
    <n v="1.44153"/>
    <n v="4405.5"/>
    <n v="4366.8599999999997"/>
    <n v="1.788184"/>
    <n v="4848.29"/>
    <n v="1.788184"/>
    <x v="401"/>
    <d v="2021-01-01T00:00:00"/>
    <x v="11"/>
    <x v="3"/>
    <x v="8"/>
  </r>
  <r>
    <d v="2021-03-31T00:00:00"/>
    <n v="29894663000189"/>
    <s v="TRUE SECURITIZADORA"/>
    <d v="2020-09-25T00:00:00"/>
    <n v="399.42"/>
    <d v="2021-06-07T00:00:00"/>
    <n v="68"/>
    <d v="2027-12-07T00:00:00"/>
    <n v="2412"/>
    <n v="301087240"/>
    <n v="84"/>
    <m/>
    <m/>
    <n v="1.411108"/>
    <n v="16893.009999999998"/>
    <n v="18793.000000000004"/>
    <n v="1.7554000000000001"/>
    <n v="18851.849999999999"/>
    <n v="1.7554000000000001"/>
    <x v="402"/>
    <d v="2021-05-01T00:00:00"/>
    <x v="11"/>
    <x v="2"/>
    <x v="9"/>
  </r>
  <r>
    <d v="2021-03-31T00:00:00"/>
    <n v="29894663000189"/>
    <s v="TRUE SECURITIZADORA"/>
    <d v="2020-03-13T00:00:00"/>
    <n v="12.2"/>
    <d v="2021-01-07T00:00:00"/>
    <n v="-83"/>
    <d v="2026-02-09T00:00:00"/>
    <n v="1746"/>
    <n v="301106762"/>
    <n v="72"/>
    <m/>
    <m/>
    <n v="1.4950000000000001"/>
    <n v="467.87"/>
    <n v="529.37999999999988"/>
    <n v="2.03952"/>
    <n v="525.04999999999995"/>
    <n v="2.03952"/>
    <x v="403"/>
    <d v="2021-01-01T00:00:00"/>
    <x v="2"/>
    <x v="1"/>
    <x v="8"/>
  </r>
  <r>
    <d v="2021-03-31T00:00:00"/>
    <n v="29894663000189"/>
    <s v="TRUE SECURITIZADORA"/>
    <d v="2020-03-13T00:00:00"/>
    <n v="16.399999999999999"/>
    <d v="2020-11-07T00:00:00"/>
    <n v="-144"/>
    <d v="2026-02-09T00:00:00"/>
    <n v="1746"/>
    <n v="301106855"/>
    <n v="72"/>
    <m/>
    <m/>
    <n v="1.4950000000000001"/>
    <n v="661.81"/>
    <n v="711.59"/>
    <n v="2.0390739999999998"/>
    <n v="738.6099999999999"/>
    <n v="2.0390739999999998"/>
    <x v="404"/>
    <d v="2020-11-01T00:00:00"/>
    <x v="2"/>
    <x v="0"/>
    <x v="2"/>
  </r>
  <r>
    <d v="2021-03-31T00:00:00"/>
    <n v="29894663000189"/>
    <s v="TRUE SECURITIZADORA"/>
    <d v="2020-05-27T00:00:00"/>
    <n v="198.85"/>
    <d v="2020-11-07T00:00:00"/>
    <n v="-144"/>
    <d v="2027-05-07T00:00:00"/>
    <n v="2198"/>
    <n v="301132143"/>
    <n v="84"/>
    <m/>
    <m/>
    <n v="1.45065"/>
    <n v="9336.9700000000012"/>
    <n v="9637.8900000000031"/>
    <n v="1.7989999999999999"/>
    <n v="10197.730000000001"/>
    <n v="1.7989999999999999"/>
    <x v="405"/>
    <d v="2020-11-01T00:00:00"/>
    <x v="6"/>
    <x v="0"/>
    <x v="2"/>
  </r>
  <r>
    <d v="2021-03-31T00:00:00"/>
    <n v="29894663000189"/>
    <s v="TRUE SECURITIZADORA"/>
    <d v="2020-06-19T00:00:00"/>
    <n v="157"/>
    <d v="2021-02-07T00:00:00"/>
    <n v="-52"/>
    <d v="2027-05-07T00:00:00"/>
    <n v="2198"/>
    <n v="301133148"/>
    <n v="84"/>
    <m/>
    <m/>
    <n v="1.4407466862754998"/>
    <n v="6924.81"/>
    <n v="7561.1100000000024"/>
    <n v="1.7857890000000001"/>
    <n v="7601.36"/>
    <n v="1.7857890000000001"/>
    <x v="406"/>
    <d v="2021-02-01T00:00:00"/>
    <x v="8"/>
    <x v="4"/>
    <x v="12"/>
  </r>
  <r>
    <d v="2021-03-31T00:00:00"/>
    <n v="29894663000189"/>
    <s v="TRUE SECURITIZADORA"/>
    <d v="2020-05-27T00:00:00"/>
    <n v="397.61"/>
    <d v="2021-05-07T00:00:00"/>
    <n v="37"/>
    <d v="2027-05-07T00:00:00"/>
    <n v="2198"/>
    <n v="301138102"/>
    <n v="84"/>
    <m/>
    <m/>
    <n v="1.443381"/>
    <n v="16319.470000000001"/>
    <n v="19318.310000000016"/>
    <n v="1.7912300000000001"/>
    <n v="18043.920000000002"/>
    <n v="1.7912300000000001"/>
    <x v="407"/>
    <d v="2021-05-01T00:00:00"/>
    <x v="6"/>
    <x v="2"/>
    <x v="9"/>
  </r>
  <r>
    <d v="2021-03-31T00:00:00"/>
    <n v="29894663000189"/>
    <s v="TRUE SECURITIZADORA"/>
    <d v="2020-07-28T00:00:00"/>
    <n v="99.4"/>
    <d v="2021-03-07T00:00:00"/>
    <n v="-24"/>
    <d v="2027-06-07T00:00:00"/>
    <n v="2229"/>
    <n v="301138302"/>
    <n v="84"/>
    <m/>
    <m/>
    <n v="1.4036550805997159"/>
    <n v="4354.57"/>
    <n v="4866.4700000000021"/>
    <n v="1.749358"/>
    <n v="4798.59"/>
    <n v="1.749358"/>
    <x v="408"/>
    <d v="2021-04-01T00:00:00"/>
    <x v="7"/>
    <x v="2"/>
    <x v="14"/>
  </r>
  <r>
    <d v="2021-03-31T00:00:00"/>
    <n v="29894663000189"/>
    <s v="TRUE SECURITIZADORA"/>
    <d v="2020-07-28T00:00:00"/>
    <n v="312.95"/>
    <d v="2021-02-07T00:00:00"/>
    <n v="-52"/>
    <d v="2027-06-07T00:00:00"/>
    <n v="2229"/>
    <n v="301144258"/>
    <n v="84"/>
    <m/>
    <m/>
    <n v="1.4361740029721251"/>
    <n v="13894.439999999999"/>
    <n v="15156.300000000008"/>
    <n v="1.7840199999999999"/>
    <n v="15280.24"/>
    <n v="1.7840199999999999"/>
    <x v="409"/>
    <d v="2021-03-01T00:00:00"/>
    <x v="7"/>
    <x v="4"/>
    <x v="16"/>
  </r>
  <r>
    <d v="2021-03-31T00:00:00"/>
    <n v="29894663000189"/>
    <s v="TRUE SECURITIZADORA"/>
    <d v="2020-08-31T00:00:00"/>
    <n v="117.5"/>
    <d v="2021-05-07T00:00:00"/>
    <n v="37"/>
    <d v="2027-07-07T00:00:00"/>
    <n v="2259"/>
    <n v="301145460"/>
    <n v="84"/>
    <m/>
    <m/>
    <n v="1.4072249172402358"/>
    <n v="4938.7"/>
    <n v="5755.329999999999"/>
    <n v="1.753414"/>
    <n v="5472.78"/>
    <n v="1.753414"/>
    <x v="410"/>
    <d v="2021-05-01T00:00:00"/>
    <x v="10"/>
    <x v="2"/>
    <x v="9"/>
  </r>
  <r>
    <d v="2021-03-31T00:00:00"/>
    <n v="29894663000189"/>
    <s v="TRUE SECURITIZADORA"/>
    <d v="2020-08-31T00:00:00"/>
    <n v="57.08"/>
    <d v="2021-02-07T00:00:00"/>
    <n v="-52"/>
    <d v="2027-07-07T00:00:00"/>
    <n v="2259"/>
    <n v="301146242"/>
    <n v="84"/>
    <m/>
    <m/>
    <n v="1.3599999999999999"/>
    <n v="2610.42"/>
    <n v="2840.3400000000024"/>
    <n v="1.696226"/>
    <n v="2868.3900000000003"/>
    <n v="1.696226"/>
    <x v="411"/>
    <d v="2021-02-01T00:00:00"/>
    <x v="10"/>
    <x v="4"/>
    <x v="12"/>
  </r>
  <r>
    <d v="2021-03-31T00:00:00"/>
    <n v="29894663000189"/>
    <s v="TRUE SECURITIZADORA"/>
    <d v="2020-09-25T00:00:00"/>
    <n v="68.27"/>
    <d v="2020-12-07T00:00:00"/>
    <n v="-114"/>
    <d v="2027-09-08T00:00:00"/>
    <n v="2322"/>
    <n v="301161867"/>
    <n v="84"/>
    <m/>
    <m/>
    <n v="1.4250620000000001"/>
    <n v="3231.67"/>
    <n v="3336.2800000000016"/>
    <n v="1.771434"/>
    <n v="3550.25"/>
    <n v="1.771434"/>
    <x v="412"/>
    <d v="2020-12-01T00:00:00"/>
    <x v="11"/>
    <x v="3"/>
    <x v="11"/>
  </r>
  <r>
    <d v="2021-03-31T00:00:00"/>
    <n v="29894663000189"/>
    <s v="TRUE SECURITIZADORA"/>
    <d v="2020-10-30T00:00:00"/>
    <n v="393"/>
    <d v="2021-05-07T00:00:00"/>
    <n v="37"/>
    <d v="2027-09-08T00:00:00"/>
    <n v="2322"/>
    <n v="301176564"/>
    <n v="84"/>
    <m/>
    <m/>
    <n v="1.4055710000000001"/>
    <n v="16731.32"/>
    <n v="19252.420000000009"/>
    <n v="1.752407"/>
    <n v="18584.05"/>
    <n v="1.752407"/>
    <x v="413"/>
    <d v="2021-05-01T00:00:00"/>
    <x v="9"/>
    <x v="2"/>
    <x v="9"/>
  </r>
  <r>
    <d v="2021-03-31T00:00:00"/>
    <n v="29894663000189"/>
    <s v="TRUE SECURITIZADORA"/>
    <d v="2020-09-25T00:00:00"/>
    <n v="549.35"/>
    <d v="2021-02-07T00:00:00"/>
    <n v="-52"/>
    <d v="2027-09-08T00:00:00"/>
    <n v="2322"/>
    <n v="301178301"/>
    <n v="84"/>
    <m/>
    <m/>
    <n v="1.4126430000000001"/>
    <n v="24995.57"/>
    <n v="26958.9"/>
    <n v="1.7582089999999999"/>
    <n v="27568.75"/>
    <n v="1.7582089999999999"/>
    <x v="414"/>
    <d v="2021-02-01T00:00:00"/>
    <x v="11"/>
    <x v="4"/>
    <x v="12"/>
  </r>
  <r>
    <d v="2021-03-31T00:00:00"/>
    <n v="29894663000189"/>
    <s v="TRUE SECURITIZADORA"/>
    <d v="2020-08-31T00:00:00"/>
    <n v="119.71"/>
    <d v="2021-05-07T00:00:00"/>
    <n v="37"/>
    <d v="2027-09-08T00:00:00"/>
    <n v="2322"/>
    <n v="301182628"/>
    <n v="84"/>
    <m/>
    <m/>
    <n v="1.4484840000000001"/>
    <n v="5045.6099999999997"/>
    <n v="5735.1200000000017"/>
    <n v="1.7865740000000001"/>
    <n v="5586.18"/>
    <n v="1.7865740000000001"/>
    <x v="415"/>
    <d v="2021-05-01T00:00:00"/>
    <x v="10"/>
    <x v="2"/>
    <x v="9"/>
  </r>
  <r>
    <d v="2021-03-31T00:00:00"/>
    <n v="29894663000189"/>
    <s v="TRUE SECURITIZADORA"/>
    <d v="2020-09-25T00:00:00"/>
    <n v="238.85"/>
    <d v="2020-12-07T00:00:00"/>
    <n v="-114"/>
    <d v="2027-11-08T00:00:00"/>
    <n v="2383"/>
    <n v="301184118"/>
    <n v="84"/>
    <m/>
    <m/>
    <n v="1.443095"/>
    <n v="11370.4"/>
    <n v="11269.690000000002"/>
    <n v="1.7898829999999999"/>
    <n v="12513.61"/>
    <n v="1.7898829999999999"/>
    <x v="416"/>
    <d v="2021-01-01T00:00:00"/>
    <x v="11"/>
    <x v="3"/>
    <x v="8"/>
  </r>
  <r>
    <d v="2021-03-31T00:00:00"/>
    <n v="29894663000189"/>
    <s v="TRUE SECURITIZADORA"/>
    <d v="2020-03-13T00:00:00"/>
    <n v="20.45"/>
    <d v="2020-08-07T00:00:00"/>
    <n v="-236"/>
    <d v="2026-02-09T00:00:00"/>
    <n v="1746"/>
    <n v="301204172"/>
    <n v="72"/>
    <m/>
    <m/>
    <n v="1.4950000000000001"/>
    <n v="889.21"/>
    <n v="887.32000000000016"/>
    <n v="2.0226130000000002"/>
    <n v="982.38"/>
    <n v="2.0226130000000002"/>
    <x v="417"/>
    <d v="2020-08-01T00:00:00"/>
    <x v="2"/>
    <x v="0"/>
    <x v="3"/>
  </r>
  <r>
    <d v="2021-03-31T00:00:00"/>
    <n v="29894663000189"/>
    <s v="TRUE SECURITIZADORA"/>
    <d v="2020-06-19T00:00:00"/>
    <n v="96.55"/>
    <d v="2020-09-07T00:00:00"/>
    <n v="-205"/>
    <d v="2027-05-07T00:00:00"/>
    <n v="2198"/>
    <n v="301229975"/>
    <n v="84"/>
    <m/>
    <m/>
    <n v="1.433444245737179"/>
    <n v="4749.95"/>
    <n v="4661.2499999999991"/>
    <n v="1.7780309999999999"/>
    <n v="5166.84"/>
    <n v="1.7780309999999999"/>
    <x v="418"/>
    <d v="2020-09-01T00:00:00"/>
    <x v="8"/>
    <x v="0"/>
    <x v="4"/>
  </r>
  <r>
    <d v="2021-03-31T00:00:00"/>
    <n v="29894663000189"/>
    <s v="TRUE SECURITIZADORA"/>
    <d v="2020-06-19T00:00:00"/>
    <n v="43.9"/>
    <d v="2020-09-07T00:00:00"/>
    <n v="-205"/>
    <d v="2027-05-07T00:00:00"/>
    <n v="2198"/>
    <n v="301232666"/>
    <n v="84"/>
    <m/>
    <m/>
    <n v="1.4334804238505776"/>
    <n v="2157.17"/>
    <n v="2119.3800000000006"/>
    <n v="1.7829969999999999"/>
    <n v="2349.2400000000002"/>
    <n v="1.7829969999999999"/>
    <x v="419"/>
    <d v="2020-09-01T00:00:00"/>
    <x v="8"/>
    <x v="0"/>
    <x v="4"/>
  </r>
  <r>
    <d v="2021-03-31T00:00:00"/>
    <n v="29894663000189"/>
    <s v="TRUE SECURITIZADORA"/>
    <d v="2020-05-27T00:00:00"/>
    <n v="95.6"/>
    <d v="2021-02-07T00:00:00"/>
    <n v="-52"/>
    <d v="2027-05-07T00:00:00"/>
    <n v="2198"/>
    <n v="301233198"/>
    <n v="84"/>
    <m/>
    <m/>
    <n v="1.4506349999999999"/>
    <n v="4202.09"/>
    <n v="4633.57"/>
    <n v="1.7989980000000001"/>
    <n v="4615.95"/>
    <n v="1.7989980000000001"/>
    <x v="420"/>
    <d v="2021-03-01T00:00:00"/>
    <x v="6"/>
    <x v="4"/>
    <x v="16"/>
  </r>
  <r>
    <d v="2021-03-31T00:00:00"/>
    <n v="29894663000189"/>
    <s v="TRUE SECURITIZADORA"/>
    <d v="2020-06-19T00:00:00"/>
    <n v="50.37"/>
    <d v="2020-08-07T00:00:00"/>
    <n v="-236"/>
    <d v="2027-05-07T00:00:00"/>
    <n v="2198"/>
    <n v="301237538"/>
    <n v="84"/>
    <m/>
    <m/>
    <n v="1.4339144334743765"/>
    <n v="2525.0499999999997"/>
    <n v="2431.41"/>
    <n v="1.7837479999999999"/>
    <n v="2745.64"/>
    <n v="1.7837479999999999"/>
    <x v="421"/>
    <d v="2020-09-01T00:00:00"/>
    <x v="8"/>
    <x v="0"/>
    <x v="4"/>
  </r>
  <r>
    <d v="2021-03-31T00:00:00"/>
    <n v="29894663000189"/>
    <s v="TRUE SECURITIZADORA"/>
    <d v="2020-08-31T00:00:00"/>
    <n v="48.2"/>
    <d v="2021-02-07T00:00:00"/>
    <n v="-52"/>
    <d v="2027-06-07T00:00:00"/>
    <n v="2229"/>
    <n v="301246874"/>
    <n v="84"/>
    <m/>
    <m/>
    <n v="1.434499165275462"/>
    <n v="2138.2000000000003"/>
    <n v="2324.9100000000008"/>
    <n v="1.787223"/>
    <n v="2354.52"/>
    <n v="1.787223"/>
    <x v="422"/>
    <d v="2021-02-01T00:00:00"/>
    <x v="10"/>
    <x v="4"/>
    <x v="12"/>
  </r>
  <r>
    <d v="2021-03-31T00:00:00"/>
    <n v="29894663000189"/>
    <s v="TRUE SECURITIZADORA"/>
    <d v="2020-04-15T00:00:00"/>
    <n v="33.57"/>
    <d v="2020-07-07T00:00:00"/>
    <n v="-267"/>
    <d v="2026-03-09T00:00:00"/>
    <n v="1774"/>
    <n v="301309559"/>
    <n v="72"/>
    <m/>
    <m/>
    <n v="1.4949999999999999"/>
    <n v="1500.07"/>
    <n v="1458.4899999999998"/>
    <n v="2.0357699999999999"/>
    <n v="1660.24"/>
    <n v="2.0357699999999999"/>
    <x v="423"/>
    <d v="2020-08-01T00:00:00"/>
    <x v="5"/>
    <x v="0"/>
    <x v="3"/>
  </r>
  <r>
    <d v="2021-03-31T00:00:00"/>
    <n v="29894663000189"/>
    <s v="TRUE SECURITIZADORA"/>
    <d v="2020-05-27T00:00:00"/>
    <n v="246.1"/>
    <d v="2021-05-07T00:00:00"/>
    <n v="37"/>
    <d v="2027-05-07T00:00:00"/>
    <n v="2198"/>
    <n v="301330004"/>
    <n v="84"/>
    <m/>
    <m/>
    <n v="1.447743"/>
    <n v="10087.73"/>
    <n v="11939.619999999999"/>
    <n v="1.7958940000000001"/>
    <n v="11153.86"/>
    <n v="1.7958940000000001"/>
    <x v="424"/>
    <d v="2021-05-01T00:00:00"/>
    <x v="6"/>
    <x v="2"/>
    <x v="9"/>
  </r>
  <r>
    <d v="2021-03-31T00:00:00"/>
    <n v="29894663000189"/>
    <s v="TRUE SECURITIZADORA"/>
    <d v="2020-07-28T00:00:00"/>
    <n v="127"/>
    <d v="2020-12-07T00:00:00"/>
    <n v="-114"/>
    <d v="2027-06-07T00:00:00"/>
    <n v="2229"/>
    <n v="301335046"/>
    <n v="84"/>
    <m/>
    <m/>
    <n v="1.4080692042517633"/>
    <n v="5937.47"/>
    <n v="6208.5699999999988"/>
    <n v="1.7541020000000001"/>
    <n v="6504.22"/>
    <n v="1.7541020000000001"/>
    <x v="425"/>
    <d v="2020-12-01T00:00:00"/>
    <x v="7"/>
    <x v="3"/>
    <x v="11"/>
  </r>
  <r>
    <d v="2021-03-31T00:00:00"/>
    <n v="29894663000189"/>
    <s v="TRUE SECURITIZADORA"/>
    <d v="2020-08-31T00:00:00"/>
    <n v="449.55"/>
    <d v="2021-05-07T00:00:00"/>
    <n v="37"/>
    <d v="2027-05-07T00:00:00"/>
    <n v="2198"/>
    <n v="301338043"/>
    <n v="84"/>
    <m/>
    <m/>
    <n v="1.4428757489181883"/>
    <n v="18451.259999999998"/>
    <n v="21486.160000000003"/>
    <n v="1.7912300000000001"/>
    <n v="20404.09"/>
    <n v="1.7912300000000001"/>
    <x v="426"/>
    <d v="2021-05-01T00:00:00"/>
    <x v="10"/>
    <x v="2"/>
    <x v="9"/>
  </r>
  <r>
    <d v="2021-03-31T00:00:00"/>
    <n v="29894663000189"/>
    <s v="TRUE SECURITIZADORA"/>
    <d v="2020-07-28T00:00:00"/>
    <n v="62.44"/>
    <d v="2021-03-07T00:00:00"/>
    <n v="-24"/>
    <d v="2027-06-07T00:00:00"/>
    <n v="2229"/>
    <n v="301343299"/>
    <n v="84"/>
    <m/>
    <m/>
    <n v="1.4229302566576285"/>
    <n v="2720.03"/>
    <n v="3037.38"/>
    <n v="1.770044"/>
    <n v="2997.6400000000003"/>
    <n v="1.770044"/>
    <x v="427"/>
    <d v="2021-04-01T00:00:00"/>
    <x v="7"/>
    <x v="2"/>
    <x v="14"/>
  </r>
  <r>
    <d v="2021-03-31T00:00:00"/>
    <n v="29894663000189"/>
    <s v="TRUE SECURITIZADORA"/>
    <d v="2020-07-28T00:00:00"/>
    <n v="250.3"/>
    <d v="2020-10-07T00:00:00"/>
    <n v="-175"/>
    <d v="2027-06-07T00:00:00"/>
    <n v="2229"/>
    <n v="301343589"/>
    <n v="84"/>
    <m/>
    <m/>
    <n v="1.4323455137155765"/>
    <n v="12126"/>
    <n v="12137.629999999996"/>
    <n v="1.7799370000000001"/>
    <n v="13235.59"/>
    <n v="1.7799370000000001"/>
    <x v="428"/>
    <d v="2020-11-01T00:00:00"/>
    <x v="7"/>
    <x v="0"/>
    <x v="2"/>
  </r>
  <r>
    <d v="2021-03-31T00:00:00"/>
    <n v="29894663000189"/>
    <s v="TRUE SECURITIZADORA"/>
    <d v="2020-09-25T00:00:00"/>
    <n v="123.09"/>
    <d v="2021-04-07T00:00:00"/>
    <n v="7"/>
    <d v="2027-09-08T00:00:00"/>
    <n v="2322"/>
    <n v="301378508"/>
    <n v="84"/>
    <m/>
    <m/>
    <n v="1.3599999999999999"/>
    <n v="5931.55"/>
    <n v="6149.3800000000019"/>
    <n v="1.41154"/>
    <n v="6027"/>
    <n v="1.41154"/>
    <x v="429"/>
    <d v="2021-04-01T00:00:00"/>
    <x v="11"/>
    <x v="2"/>
    <x v="14"/>
  </r>
  <r>
    <d v="2021-03-31T00:00:00"/>
    <n v="29894663000189"/>
    <s v="TRUE SECURITIZADORA"/>
    <d v="2020-10-30T00:00:00"/>
    <n v="250"/>
    <d v="2020-12-07T00:00:00"/>
    <n v="-114"/>
    <d v="2027-10-07T00:00:00"/>
    <n v="2351"/>
    <n v="301396449"/>
    <n v="84"/>
    <m/>
    <m/>
    <n v="1.4401219999999999"/>
    <n v="11842.07"/>
    <n v="12182.049999999996"/>
    <n v="1.7891779999999999"/>
    <n v="13028.06"/>
    <n v="1.7891779999999999"/>
    <x v="430"/>
    <d v="2020-12-01T00:00:00"/>
    <x v="9"/>
    <x v="3"/>
    <x v="11"/>
  </r>
  <r>
    <d v="2021-03-31T00:00:00"/>
    <n v="29894663000189"/>
    <s v="TRUE SECURITIZADORA"/>
    <d v="2020-05-27T00:00:00"/>
    <n v="269.10000000000002"/>
    <d v="2020-06-07T00:00:00"/>
    <n v="-297"/>
    <d v="2026-04-07T00:00:00"/>
    <n v="1803"/>
    <n v="301413560"/>
    <n v="72"/>
    <m/>
    <m/>
    <n v="1.3599999999999999"/>
    <n v="13121.87"/>
    <n v="12234.880000000003"/>
    <n v="1.607475"/>
    <n v="13789.75"/>
    <n v="1.607475"/>
    <x v="431"/>
    <d v="2021-02-01T00:00:00"/>
    <x v="6"/>
    <x v="0"/>
    <x v="12"/>
  </r>
  <r>
    <d v="2021-03-31T00:00:00"/>
    <n v="29894663000189"/>
    <s v="TRUE SECURITIZADORA"/>
    <d v="2020-05-27T00:00:00"/>
    <n v="397"/>
    <d v="2020-06-07T00:00:00"/>
    <n v="-297"/>
    <d v="2026-04-07T00:00:00"/>
    <n v="1803"/>
    <n v="301420164"/>
    <n v="72"/>
    <m/>
    <m/>
    <n v="1.4961159640568564"/>
    <n v="18204.120000000003"/>
    <n v="17340.810000000001"/>
    <n v="2.0518320000000001"/>
    <n v="20189.989999999998"/>
    <n v="2.0518320000000001"/>
    <x v="432"/>
    <d v="2021-05-01T00:00:00"/>
    <x v="6"/>
    <x v="0"/>
    <x v="9"/>
  </r>
  <r>
    <d v="2021-03-31T00:00:00"/>
    <n v="29894663000189"/>
    <s v="TRUE SECURITIZADORA"/>
    <d v="2020-05-27T00:00:00"/>
    <n v="43.7"/>
    <d v="2021-03-07T00:00:00"/>
    <n v="-24"/>
    <d v="2026-04-07T00:00:00"/>
    <n v="1803"/>
    <n v="301420800"/>
    <n v="72"/>
    <m/>
    <m/>
    <n v="1.4961333554303402"/>
    <n v="1610.56"/>
    <n v="1908.7599999999998"/>
    <n v="2.0518420000000002"/>
    <n v="1829.1"/>
    <n v="2.0518420000000002"/>
    <x v="433"/>
    <d v="2021-03-01T00:00:00"/>
    <x v="6"/>
    <x v="2"/>
    <x v="16"/>
  </r>
  <r>
    <d v="2021-03-31T00:00:00"/>
    <n v="29894663000189"/>
    <s v="TRUE SECURITIZADORA"/>
    <d v="2020-07-28T00:00:00"/>
    <n v="167.5"/>
    <d v="2021-03-07T00:00:00"/>
    <n v="-24"/>
    <d v="2027-06-07T00:00:00"/>
    <n v="2229"/>
    <n v="301444075"/>
    <n v="84"/>
    <m/>
    <m/>
    <n v="1.4167462223459157"/>
    <n v="7310.07"/>
    <n v="8164.7299999999987"/>
    <n v="1.763339"/>
    <n v="8055.73"/>
    <n v="1.763339"/>
    <x v="434"/>
    <d v="2021-04-01T00:00:00"/>
    <x v="7"/>
    <x v="2"/>
    <x v="14"/>
  </r>
  <r>
    <d v="2021-03-31T00:00:00"/>
    <n v="29894663000189"/>
    <s v="TRUE SECURITIZADORA"/>
    <d v="2020-08-31T00:00:00"/>
    <n v="313.5"/>
    <d v="2021-02-07T00:00:00"/>
    <n v="-52"/>
    <d v="2027-06-07T00:00:00"/>
    <n v="2229"/>
    <n v="301448575"/>
    <n v="84"/>
    <m/>
    <m/>
    <n v="1.4390521544322861"/>
    <n v="13907.53"/>
    <n v="15098.920000000006"/>
    <n v="1.7870980000000001"/>
    <n v="15294.67"/>
    <n v="1.7870980000000001"/>
    <x v="435"/>
    <d v="2021-02-01T00:00:00"/>
    <x v="10"/>
    <x v="4"/>
    <x v="12"/>
  </r>
  <r>
    <d v="2021-03-31T00:00:00"/>
    <n v="29894663000189"/>
    <s v="TRUE SECURITIZADORA"/>
    <d v="2020-08-31T00:00:00"/>
    <n v="104"/>
    <d v="2020-09-07T00:00:00"/>
    <n v="-205"/>
    <d v="2027-07-07T00:00:00"/>
    <n v="2259"/>
    <n v="301453699"/>
    <n v="84"/>
    <m/>
    <m/>
    <n v="1.433453408606888"/>
    <n v="5168.37"/>
    <n v="5049.8599999999997"/>
    <n v="1.781296"/>
    <n v="5637.63"/>
    <n v="1.781296"/>
    <x v="436"/>
    <d v="2020-10-01T00:00:00"/>
    <x v="10"/>
    <x v="0"/>
    <x v="0"/>
  </r>
  <r>
    <d v="2021-03-31T00:00:00"/>
    <n v="29894663000189"/>
    <s v="TRUE SECURITIZADORA"/>
    <d v="2020-09-25T00:00:00"/>
    <n v="160"/>
    <d v="2021-05-07T00:00:00"/>
    <n v="37"/>
    <d v="2025-08-07T00:00:00"/>
    <n v="1560"/>
    <n v="301463200"/>
    <n v="60"/>
    <m/>
    <m/>
    <n v="1.3599999999999999"/>
    <n v="5540.14"/>
    <n v="6482.4900000000016"/>
    <n v="1.72227"/>
    <n v="5999.66"/>
    <n v="1.72227"/>
    <x v="437"/>
    <d v="2021-05-01T00:00:00"/>
    <x v="11"/>
    <x v="2"/>
    <x v="9"/>
  </r>
  <r>
    <d v="2021-03-31T00:00:00"/>
    <n v="29894663000189"/>
    <s v="TRUE SECURITIZADORA"/>
    <d v="2020-08-31T00:00:00"/>
    <n v="106.23"/>
    <d v="2021-03-07T00:00:00"/>
    <n v="-24"/>
    <d v="2027-08-09T00:00:00"/>
    <n v="2292"/>
    <n v="301465554"/>
    <n v="84"/>
    <m/>
    <m/>
    <n v="1.4495750000000001"/>
    <n v="4647.54"/>
    <n v="5162.21"/>
    <n v="1.798438"/>
    <n v="5132.8499999999995"/>
    <n v="1.798438"/>
    <x v="438"/>
    <d v="2021-04-01T00:00:00"/>
    <x v="10"/>
    <x v="2"/>
    <x v="14"/>
  </r>
  <r>
    <d v="2021-03-31T00:00:00"/>
    <n v="29894663000189"/>
    <s v="TRUE SECURITIZADORA"/>
    <d v="2020-08-31T00:00:00"/>
    <n v="117.9"/>
    <d v="2021-03-07T00:00:00"/>
    <n v="-24"/>
    <d v="2027-08-09T00:00:00"/>
    <n v="2292"/>
    <n v="301466505"/>
    <n v="84"/>
    <m/>
    <m/>
    <n v="1.437227"/>
    <n v="5176.84"/>
    <n v="5752.9699999999993"/>
    <n v="1.785315"/>
    <n v="5717.37"/>
    <n v="1.785315"/>
    <x v="439"/>
    <d v="2021-04-01T00:00:00"/>
    <x v="10"/>
    <x v="2"/>
    <x v="14"/>
  </r>
  <r>
    <d v="2021-03-31T00:00:00"/>
    <n v="29894663000189"/>
    <s v="TRUE SECURITIZADORA"/>
    <d v="2020-08-31T00:00:00"/>
    <n v="201.5"/>
    <d v="2021-02-07T00:00:00"/>
    <n v="-52"/>
    <d v="2027-08-09T00:00:00"/>
    <n v="2292"/>
    <n v="301467675"/>
    <n v="84"/>
    <m/>
    <m/>
    <n v="1.432903"/>
    <n v="9060.3700000000008"/>
    <n v="9846.4800000000014"/>
    <n v="1.780664"/>
    <n v="9985.2900000000009"/>
    <n v="1.780664"/>
    <x v="440"/>
    <d v="2021-02-01T00:00:00"/>
    <x v="10"/>
    <x v="4"/>
    <x v="12"/>
  </r>
  <r>
    <d v="2021-03-31T00:00:00"/>
    <n v="29894663000189"/>
    <s v="TRUE SECURITIZADORA"/>
    <d v="2020-04-15T00:00:00"/>
    <n v="359"/>
    <d v="2020-08-07T00:00:00"/>
    <n v="-236"/>
    <d v="2023-03-07T00:00:00"/>
    <n v="676"/>
    <n v="301511542"/>
    <n v="36"/>
    <m/>
    <m/>
    <n v="1.3599999999999999"/>
    <n v="10087.41"/>
    <n v="9945.58"/>
    <n v="1.756184"/>
    <n v="10371.92"/>
    <n v="1.756184"/>
    <x v="441"/>
    <d v="2020-08-01T00:00:00"/>
    <x v="5"/>
    <x v="0"/>
    <x v="3"/>
  </r>
  <r>
    <d v="2021-03-31T00:00:00"/>
    <n v="29894663000189"/>
    <s v="TRUE SECURITIZADORA"/>
    <d v="2020-05-27T00:00:00"/>
    <n v="210.5"/>
    <d v="2020-07-07T00:00:00"/>
    <n v="-267"/>
    <d v="2027-05-07T00:00:00"/>
    <n v="2198"/>
    <n v="301537827"/>
    <n v="84"/>
    <m/>
    <m/>
    <n v="1.398752"/>
    <n v="10861.18"/>
    <n v="10382.239999999998"/>
    <n v="1.74366"/>
    <n v="11785"/>
    <n v="1.74366"/>
    <x v="442"/>
    <d v="2020-08-01T00:00:00"/>
    <x v="6"/>
    <x v="0"/>
    <x v="3"/>
  </r>
  <r>
    <d v="2021-03-31T00:00:00"/>
    <n v="29894663000189"/>
    <s v="TRUE SECURITIZADORA"/>
    <d v="2020-06-19T00:00:00"/>
    <n v="62.57"/>
    <d v="2020-11-07T00:00:00"/>
    <n v="-144"/>
    <d v="2027-05-07T00:00:00"/>
    <n v="2198"/>
    <n v="301538331"/>
    <n v="84"/>
    <m/>
    <m/>
    <n v="1.4339698185895393"/>
    <n v="2952.74"/>
    <n v="3020.2299999999991"/>
    <n v="1.7784899999999999"/>
    <n v="3222.87"/>
    <n v="1.7784899999999999"/>
    <x v="443"/>
    <d v="2020-11-01T00:00:00"/>
    <x v="8"/>
    <x v="0"/>
    <x v="2"/>
  </r>
  <r>
    <d v="2021-03-31T00:00:00"/>
    <n v="29894663000189"/>
    <s v="TRUE SECURITIZADORA"/>
    <d v="2020-09-25T00:00:00"/>
    <n v="227.66"/>
    <d v="2021-04-07T00:00:00"/>
    <n v="7"/>
    <d v="2027-09-08T00:00:00"/>
    <n v="2322"/>
    <n v="301581510"/>
    <n v="84"/>
    <m/>
    <m/>
    <n v="1.3599999999999999"/>
    <n v="11098.32"/>
    <n v="11373.359999999999"/>
    <n v="1.3735729999999999"/>
    <n v="11147.19"/>
    <n v="1.3735729999999999"/>
    <x v="444"/>
    <d v="2021-04-01T00:00:00"/>
    <x v="11"/>
    <x v="2"/>
    <x v="14"/>
  </r>
  <r>
    <d v="2021-03-31T00:00:00"/>
    <n v="29894663000189"/>
    <s v="TRUE SECURITIZADORA"/>
    <d v="2020-04-15T00:00:00"/>
    <n v="1063"/>
    <d v="2021-05-07T00:00:00"/>
    <n v="37"/>
    <d v="2026-03-09T00:00:00"/>
    <n v="1774"/>
    <n v="301616005"/>
    <n v="72"/>
    <m/>
    <m/>
    <n v="1.5149295880082265"/>
    <n v="36634.33"/>
    <n v="45911.35"/>
    <n v="2.0636890000000001"/>
    <n v="41736.42"/>
    <n v="2.0636890000000001"/>
    <x v="445"/>
    <d v="2021-05-01T00:00:00"/>
    <x v="5"/>
    <x v="2"/>
    <x v="9"/>
  </r>
  <r>
    <d v="2021-03-31T00:00:00"/>
    <n v="29894663000189"/>
    <s v="TRUE SECURITIZADORA"/>
    <d v="2020-07-28T00:00:00"/>
    <n v="50.27"/>
    <d v="2021-02-07T00:00:00"/>
    <n v="-52"/>
    <d v="2026-04-07T00:00:00"/>
    <n v="1803"/>
    <n v="301621527"/>
    <n v="72"/>
    <m/>
    <m/>
    <n v="1.5130000000000001"/>
    <n v="1897.9299999999998"/>
    <n v="2151.5300000000007"/>
    <n v="2.0640580000000002"/>
    <n v="2145.9700000000003"/>
    <n v="2.0640580000000002"/>
    <x v="446"/>
    <d v="2021-02-01T00:00:00"/>
    <x v="7"/>
    <x v="4"/>
    <x v="12"/>
  </r>
  <r>
    <d v="2021-03-31T00:00:00"/>
    <n v="29894663000189"/>
    <s v="TRUE SECURITIZADORA"/>
    <d v="2020-05-27T00:00:00"/>
    <n v="66.7"/>
    <d v="2021-03-07T00:00:00"/>
    <n v="-24"/>
    <d v="2027-04-07T00:00:00"/>
    <n v="2168"/>
    <n v="301625761"/>
    <n v="84"/>
    <m/>
    <m/>
    <n v="1.4355043044588276"/>
    <n v="2855.23"/>
    <n v="3229.2700000000018"/>
    <n v="1.787925"/>
    <n v="3143.74"/>
    <n v="1.787925"/>
    <x v="447"/>
    <d v="2021-04-01T00:00:00"/>
    <x v="6"/>
    <x v="2"/>
    <x v="14"/>
  </r>
  <r>
    <d v="2021-03-31T00:00:00"/>
    <n v="29894663000189"/>
    <s v="TRUE SECURITIZADORA"/>
    <d v="2020-10-30T00:00:00"/>
    <n v="110"/>
    <d v="2021-05-07T00:00:00"/>
    <n v="37"/>
    <d v="2027-11-08T00:00:00"/>
    <n v="2383"/>
    <n v="301626841"/>
    <n v="84"/>
    <m/>
    <m/>
    <n v="1.40347"/>
    <n v="4757.63"/>
    <n v="5350.340000000002"/>
    <n v="1.739492"/>
    <n v="5278.72"/>
    <n v="1.739492"/>
    <x v="448"/>
    <d v="2021-05-01T00:00:00"/>
    <x v="9"/>
    <x v="2"/>
    <x v="9"/>
  </r>
  <r>
    <d v="2021-03-31T00:00:00"/>
    <n v="29894663000189"/>
    <s v="TRUE SECURITIZADORA"/>
    <d v="2020-06-19T00:00:00"/>
    <n v="507"/>
    <d v="2020-11-07T00:00:00"/>
    <n v="-144"/>
    <d v="2027-05-07T00:00:00"/>
    <n v="2198"/>
    <n v="301628759"/>
    <n v="84"/>
    <m/>
    <m/>
    <n v="1.4069183980065725"/>
    <n v="24095.22"/>
    <n v="24696.170000000002"/>
    <n v="1.749795"/>
    <n v="26300.13"/>
    <n v="1.749795"/>
    <x v="449"/>
    <d v="2020-11-01T00:00:00"/>
    <x v="8"/>
    <x v="0"/>
    <x v="2"/>
  </r>
  <r>
    <d v="2021-03-31T00:00:00"/>
    <n v="29894663000189"/>
    <s v="TRUE SECURITIZADORA"/>
    <d v="2020-10-30T00:00:00"/>
    <n v="52"/>
    <d v="2021-05-07T00:00:00"/>
    <n v="37"/>
    <d v="2027-11-08T00:00:00"/>
    <n v="2383"/>
    <n v="301629274"/>
    <n v="84"/>
    <m/>
    <m/>
    <n v="1.3980269999999999"/>
    <n v="2253.04"/>
    <n v="2534.0400000000013"/>
    <n v="1.7336450000000001"/>
    <n v="2499.6999999999998"/>
    <n v="1.7336450000000001"/>
    <x v="450"/>
    <d v="2021-05-01T00:00:00"/>
    <x v="9"/>
    <x v="2"/>
    <x v="9"/>
  </r>
  <r>
    <d v="2021-03-31T00:00:00"/>
    <n v="29894663000189"/>
    <s v="TRUE SECURITIZADORA"/>
    <d v="2020-05-27T00:00:00"/>
    <n v="130.08000000000001"/>
    <d v="2020-06-07T00:00:00"/>
    <n v="-297"/>
    <d v="2027-05-07T00:00:00"/>
    <n v="2198"/>
    <n v="301634755"/>
    <n v="84"/>
    <m/>
    <m/>
    <n v="1.3599999999999999"/>
    <n v="6918.26"/>
    <n v="6500.6299999999992"/>
    <n v="1.694221"/>
    <n v="7482.3"/>
    <n v="1.694221"/>
    <x v="451"/>
    <d v="2020-06-01T00:00:00"/>
    <x v="6"/>
    <x v="0"/>
    <x v="7"/>
  </r>
  <r>
    <d v="2021-03-31T00:00:00"/>
    <n v="29894663000189"/>
    <s v="TRUE SECURITIZADORA"/>
    <d v="2020-08-31T00:00:00"/>
    <n v="132.1"/>
    <d v="2021-05-07T00:00:00"/>
    <n v="37"/>
    <d v="2027-08-09T00:00:00"/>
    <n v="2292"/>
    <n v="301665042"/>
    <n v="84"/>
    <m/>
    <m/>
    <n v="1.433176"/>
    <n v="5542.9500000000007"/>
    <n v="6454.59"/>
    <n v="1.7810319999999999"/>
    <n v="6149.4500000000007"/>
    <n v="1.7810319999999999"/>
    <x v="452"/>
    <d v="2021-05-01T00:00:00"/>
    <x v="10"/>
    <x v="2"/>
    <x v="9"/>
  </r>
  <r>
    <d v="2021-03-31T00:00:00"/>
    <n v="29894663000189"/>
    <s v="TRUE SECURITIZADORA"/>
    <d v="2020-08-31T00:00:00"/>
    <n v="131"/>
    <d v="2020-12-07T00:00:00"/>
    <n v="-114"/>
    <d v="2027-08-09T00:00:00"/>
    <n v="2292"/>
    <n v="301665673"/>
    <n v="84"/>
    <m/>
    <m/>
    <n v="1.4442649999999999"/>
    <n v="6133.19"/>
    <n v="6377.170000000001"/>
    <n v="1.7927660000000001"/>
    <n v="6732.56"/>
    <n v="1.7927660000000001"/>
    <x v="453"/>
    <d v="2020-12-01T00:00:00"/>
    <x v="10"/>
    <x v="3"/>
    <x v="11"/>
  </r>
  <r>
    <d v="2021-03-31T00:00:00"/>
    <n v="29894663000189"/>
    <s v="TRUE SECURITIZADORA"/>
    <d v="2020-04-15T00:00:00"/>
    <n v="16.7"/>
    <d v="2020-06-07T00:00:00"/>
    <n v="-297"/>
    <d v="2026-03-09T00:00:00"/>
    <n v="1774"/>
    <n v="301716233"/>
    <n v="72"/>
    <m/>
    <m/>
    <n v="1.4949999999999999"/>
    <n v="762.31999999999994"/>
    <n v="725.54"/>
    <n v="2.0405289999999998"/>
    <n v="842.6"/>
    <n v="2.0405289999999998"/>
    <x v="454"/>
    <d v="2020-06-01T00:00:00"/>
    <x v="5"/>
    <x v="0"/>
    <x v="7"/>
  </r>
  <r>
    <d v="2021-03-31T00:00:00"/>
    <n v="29894663000189"/>
    <s v="TRUE SECURITIZADORA"/>
    <d v="2020-05-27T00:00:00"/>
    <n v="59.63"/>
    <d v="2021-02-07T00:00:00"/>
    <n v="-52"/>
    <d v="2026-04-07T00:00:00"/>
    <n v="1803"/>
    <n v="301720788"/>
    <n v="72"/>
    <m/>
    <m/>
    <n v="1.5031205989477936"/>
    <n v="2253.71"/>
    <n v="2599.3199999999997"/>
    <n v="2.0591110000000001"/>
    <n v="2551.36"/>
    <n v="2.0591110000000001"/>
    <x v="455"/>
    <d v="2021-02-01T00:00:00"/>
    <x v="6"/>
    <x v="4"/>
    <x v="12"/>
  </r>
  <r>
    <d v="2021-03-31T00:00:00"/>
    <n v="29894663000189"/>
    <s v="TRUE SECURITIZADORA"/>
    <d v="2020-06-19T00:00:00"/>
    <n v="313.5"/>
    <d v="2020-09-07T00:00:00"/>
    <n v="-205"/>
    <d v="2026-04-07T00:00:00"/>
    <n v="1803"/>
    <n v="301722623"/>
    <n v="72"/>
    <m/>
    <m/>
    <n v="1.4032509342242407"/>
    <n v="14129.5"/>
    <n v="13908.009999999997"/>
    <n v="1.791058"/>
    <n v="15297.32"/>
    <n v="1.791058"/>
    <x v="456"/>
    <d v="2020-09-01T00:00:00"/>
    <x v="8"/>
    <x v="0"/>
    <x v="4"/>
  </r>
  <r>
    <d v="2021-03-31T00:00:00"/>
    <n v="29894663000189"/>
    <s v="TRUE SECURITIZADORA"/>
    <d v="2020-05-27T00:00:00"/>
    <n v="122.96"/>
    <d v="2020-10-07T00:00:00"/>
    <n v="-175"/>
    <d v="2027-04-07T00:00:00"/>
    <n v="2168"/>
    <n v="301727413"/>
    <n v="84"/>
    <m/>
    <m/>
    <n v="1.4330163451390638"/>
    <n v="5889.06"/>
    <n v="5957.9799999999977"/>
    <n v="1.780295"/>
    <n v="6414.31"/>
    <n v="1.780295"/>
    <x v="457"/>
    <d v="2020-10-01T00:00:00"/>
    <x v="6"/>
    <x v="0"/>
    <x v="0"/>
  </r>
  <r>
    <d v="2021-03-31T00:00:00"/>
    <n v="29894663000189"/>
    <s v="TRUE SECURITIZADORA"/>
    <d v="2020-05-27T00:00:00"/>
    <n v="234.15"/>
    <d v="2021-03-07T00:00:00"/>
    <n v="-24"/>
    <d v="2027-05-07T00:00:00"/>
    <n v="2198"/>
    <n v="301731790"/>
    <n v="84"/>
    <m/>
    <m/>
    <n v="1.441711"/>
    <n v="10083.69"/>
    <n v="11382.810000000001"/>
    <n v="1.7894479999999999"/>
    <n v="11099.52"/>
    <n v="1.7894479999999999"/>
    <x v="458"/>
    <d v="2021-04-01T00:00:00"/>
    <x v="6"/>
    <x v="2"/>
    <x v="14"/>
  </r>
  <r>
    <d v="2021-03-31T00:00:00"/>
    <n v="29894663000189"/>
    <s v="TRUE SECURITIZADORA"/>
    <d v="2020-07-28T00:00:00"/>
    <n v="380.25"/>
    <d v="2020-12-07T00:00:00"/>
    <n v="-114"/>
    <d v="2027-06-07T00:00:00"/>
    <n v="2229"/>
    <n v="301734967"/>
    <n v="84"/>
    <m/>
    <m/>
    <n v="1.3599999999999999"/>
    <n v="19390.45"/>
    <n v="18890.989999999998"/>
    <n v="1.423216"/>
    <n v="19730.79"/>
    <n v="1.423216"/>
    <x v="459"/>
    <d v="2020-12-01T00:00:00"/>
    <x v="7"/>
    <x v="3"/>
    <x v="11"/>
  </r>
  <r>
    <d v="2021-03-31T00:00:00"/>
    <n v="29894663000189"/>
    <s v="TRUE SECURITIZADORA"/>
    <d v="2020-07-28T00:00:00"/>
    <n v="50"/>
    <d v="2020-12-07T00:00:00"/>
    <n v="-114"/>
    <d v="2027-06-07T00:00:00"/>
    <n v="2229"/>
    <n v="301741377"/>
    <n v="84"/>
    <m/>
    <m/>
    <n v="1.43882283495761"/>
    <n v="2315.4499999999998"/>
    <n v="2419.3700000000017"/>
    <n v="1.7915110000000001"/>
    <n v="2539.5300000000002"/>
    <n v="1.7915110000000001"/>
    <x v="460"/>
    <d v="2021-01-01T00:00:00"/>
    <x v="7"/>
    <x v="3"/>
    <x v="8"/>
  </r>
  <r>
    <d v="2021-03-31T00:00:00"/>
    <n v="29894663000189"/>
    <s v="TRUE SECURITIZADORA"/>
    <d v="2020-07-28T00:00:00"/>
    <n v="123"/>
    <d v="2021-05-07T00:00:00"/>
    <n v="37"/>
    <d v="2027-06-07T00:00:00"/>
    <n v="2229"/>
    <n v="301742551"/>
    <n v="84"/>
    <m/>
    <m/>
    <n v="1.4321754361820265"/>
    <n v="5098.1099999999997"/>
    <n v="5964.84"/>
    <n v="1.7797419999999999"/>
    <n v="5643.37"/>
    <n v="1.7797419999999999"/>
    <x v="461"/>
    <d v="2021-05-01T00:00:00"/>
    <x v="7"/>
    <x v="2"/>
    <x v="9"/>
  </r>
  <r>
    <d v="2021-03-31T00:00:00"/>
    <n v="29894663000189"/>
    <s v="TRUE SECURITIZADORA"/>
    <d v="2020-07-28T00:00:00"/>
    <n v="117.5"/>
    <d v="2020-11-07T00:00:00"/>
    <n v="-144"/>
    <d v="2027-06-07T00:00:00"/>
    <n v="2229"/>
    <n v="301744986"/>
    <n v="84"/>
    <m/>
    <m/>
    <n v="1.4392460835011323"/>
    <n v="5564.74"/>
    <n v="5684.7300000000014"/>
    <n v="1.787312"/>
    <n v="6084.61"/>
    <n v="1.787312"/>
    <x v="462"/>
    <d v="2020-11-01T00:00:00"/>
    <x v="7"/>
    <x v="0"/>
    <x v="2"/>
  </r>
  <r>
    <d v="2021-03-31T00:00:00"/>
    <n v="29894663000189"/>
    <s v="TRUE SECURITIZADORA"/>
    <d v="2020-09-25T00:00:00"/>
    <n v="93.9"/>
    <d v="2021-01-07T00:00:00"/>
    <n v="-83"/>
    <d v="2027-09-08T00:00:00"/>
    <n v="2322"/>
    <n v="301782128"/>
    <n v="84"/>
    <m/>
    <m/>
    <n v="1.3599999999999999"/>
    <n v="4736.96"/>
    <n v="4690.9800000000005"/>
    <n v="1.4628049999999999"/>
    <n v="4879.4399999999996"/>
    <n v="1.4628049999999999"/>
    <x v="463"/>
    <d v="2021-02-01T00:00:00"/>
    <x v="11"/>
    <x v="1"/>
    <x v="12"/>
  </r>
  <r>
    <d v="2021-03-31T00:00:00"/>
    <n v="29894663000189"/>
    <s v="TRUE SECURITIZADORA"/>
    <d v="2020-07-28T00:00:00"/>
    <n v="80.31"/>
    <d v="2020-12-07T00:00:00"/>
    <n v="-114"/>
    <d v="2027-06-07T00:00:00"/>
    <n v="2229"/>
    <n v="301835485"/>
    <n v="84"/>
    <m/>
    <m/>
    <n v="1.3599999999999999"/>
    <n v="4167.5999999999995"/>
    <n v="3989.8399999999988"/>
    <n v="1.358889"/>
    <n v="4167.21"/>
    <n v="1.358889"/>
    <x v="464"/>
    <d v="2020-12-01T00:00:00"/>
    <x v="7"/>
    <x v="3"/>
    <x v="11"/>
  </r>
  <r>
    <d v="2021-03-31T00:00:00"/>
    <n v="29894663000189"/>
    <s v="TRUE SECURITIZADORA"/>
    <d v="2020-05-27T00:00:00"/>
    <n v="196.37"/>
    <d v="2020-11-07T00:00:00"/>
    <n v="-144"/>
    <d v="2027-06-07T00:00:00"/>
    <n v="2229"/>
    <n v="301841791"/>
    <n v="84"/>
    <m/>
    <m/>
    <n v="1.4486159999999999"/>
    <n v="9302.69"/>
    <n v="9386.25"/>
    <n v="1.7861400000000001"/>
    <n v="10143.700000000001"/>
    <n v="1.7861400000000001"/>
    <x v="465"/>
    <d v="2020-11-01T00:00:00"/>
    <x v="6"/>
    <x v="0"/>
    <x v="2"/>
  </r>
  <r>
    <d v="2021-03-31T00:00:00"/>
    <n v="29894663000189"/>
    <s v="TRUE SECURITIZADORA"/>
    <d v="2020-07-28T00:00:00"/>
    <n v="590"/>
    <d v="2020-12-07T00:00:00"/>
    <n v="-114"/>
    <d v="2027-06-07T00:00:00"/>
    <n v="2229"/>
    <n v="301842983"/>
    <n v="84"/>
    <m/>
    <m/>
    <n v="1.450229063258891"/>
    <n v="27271.32"/>
    <n v="28440.950000000004"/>
    <n v="1.7990010000000001"/>
    <n v="29874.1"/>
    <n v="1.7990010000000001"/>
    <x v="466"/>
    <d v="2020-12-01T00:00:00"/>
    <x v="7"/>
    <x v="3"/>
    <x v="11"/>
  </r>
  <r>
    <d v="2021-03-31T00:00:00"/>
    <n v="29894663000189"/>
    <s v="TRUE SECURITIZADORA"/>
    <d v="2020-07-28T00:00:00"/>
    <n v="115"/>
    <d v="2020-08-07T00:00:00"/>
    <n v="-236"/>
    <d v="2027-06-07T00:00:00"/>
    <n v="2229"/>
    <n v="301844133"/>
    <n v="84"/>
    <m/>
    <m/>
    <n v="1.3599999999999999"/>
    <n v="5962.22"/>
    <n v="5713.2699999999995"/>
    <n v="1.6640010000000001"/>
    <n v="6427.23"/>
    <n v="1.6640010000000001"/>
    <x v="467"/>
    <d v="2020-09-01T00:00:00"/>
    <x v="7"/>
    <x v="0"/>
    <x v="4"/>
  </r>
  <r>
    <d v="2021-03-31T00:00:00"/>
    <n v="29894663000189"/>
    <s v="TRUE SECURITIZADORA"/>
    <d v="2020-07-28T00:00:00"/>
    <n v="313.39999999999998"/>
    <d v="2020-08-07T00:00:00"/>
    <n v="-236"/>
    <d v="2027-06-07T00:00:00"/>
    <n v="2229"/>
    <n v="301850392"/>
    <n v="84"/>
    <m/>
    <m/>
    <n v="1.4358111406920586"/>
    <n v="15796.03"/>
    <n v="15179.950000000006"/>
    <n v="1.78363"/>
    <n v="17184.09"/>
    <n v="1.78363"/>
    <x v="468"/>
    <d v="2020-09-01T00:00:00"/>
    <x v="7"/>
    <x v="0"/>
    <x v="4"/>
  </r>
  <r>
    <d v="2021-03-31T00:00:00"/>
    <n v="29894663000189"/>
    <s v="TRUE SECURITIZADORA"/>
    <d v="2020-08-31T00:00:00"/>
    <n v="309.33"/>
    <d v="2021-05-07T00:00:00"/>
    <n v="37"/>
    <d v="2027-07-07T00:00:00"/>
    <n v="2259"/>
    <n v="301850485"/>
    <n v="84"/>
    <m/>
    <m/>
    <n v="1.3599999999999999"/>
    <n v="14408.15"/>
    <n v="15392.34"/>
    <n v="1.406298"/>
    <n v="14616.59"/>
    <n v="1.406298"/>
    <x v="469"/>
    <d v="2021-05-01T00:00:00"/>
    <x v="10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1854065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8-31T00:00:00"/>
    <n v="232.25"/>
    <d v="2020-10-07T00:00:00"/>
    <n v="-175"/>
    <d v="2027-08-09T00:00:00"/>
    <n v="2292"/>
    <n v="301859021"/>
    <n v="84"/>
    <m/>
    <m/>
    <n v="1.3599999999999999"/>
    <n v="12744.94"/>
    <n v="11631.000000000002"/>
    <n v="1.3413649999999999"/>
    <n v="12683.36"/>
    <n v="1.3413649999999999"/>
    <x v="470"/>
    <d v="2020-10-01T00:00:00"/>
    <x v="10"/>
    <x v="0"/>
    <x v="0"/>
  </r>
  <r>
    <d v="2021-03-31T00:00:00"/>
    <n v="29894663000189"/>
    <s v="TRUE SECURITIZADORA"/>
    <d v="2020-09-25T00:00:00"/>
    <n v="271"/>
    <d v="2021-02-07T00:00:00"/>
    <n v="-52"/>
    <d v="2027-08-09T00:00:00"/>
    <n v="2292"/>
    <n v="301870511"/>
    <n v="84"/>
    <m/>
    <m/>
    <n v="1.447422"/>
    <n v="12137.46"/>
    <n v="13064.129999999997"/>
    <n v="1.7953170000000001"/>
    <n v="13373.47"/>
    <n v="1.7953170000000001"/>
    <x v="471"/>
    <d v="2021-02-01T00:00:00"/>
    <x v="11"/>
    <x v="4"/>
    <x v="12"/>
  </r>
  <r>
    <d v="2021-03-31T00:00:00"/>
    <n v="29894663000189"/>
    <s v="TRUE SECURITIZADORA"/>
    <d v="2020-05-27T00:00:00"/>
    <n v="313.10000000000002"/>
    <d v="2020-12-07T00:00:00"/>
    <n v="-114"/>
    <d v="2026-04-07T00:00:00"/>
    <n v="1803"/>
    <n v="301924767"/>
    <n v="72"/>
    <m/>
    <m/>
    <n v="1.397790088088759"/>
    <n v="13180.630000000001"/>
    <n v="14076.750000000007"/>
    <n v="1.7880670000000001"/>
    <n v="14356.12"/>
    <n v="1.7880670000000001"/>
    <x v="472"/>
    <d v="2020-12-01T00:00:00"/>
    <x v="6"/>
    <x v="3"/>
    <x v="11"/>
  </r>
  <r>
    <d v="2021-03-31T00:00:00"/>
    <n v="29894663000189"/>
    <s v="TRUE SECURITIZADORA"/>
    <d v="2020-09-25T00:00:00"/>
    <n v="52.15"/>
    <d v="2020-11-07T00:00:00"/>
    <n v="-144"/>
    <d v="2027-09-08T00:00:00"/>
    <n v="2322"/>
    <n v="301933585"/>
    <n v="84"/>
    <m/>
    <m/>
    <n v="1.4262330000000001"/>
    <n v="2516.19"/>
    <n v="2547.5999999999985"/>
    <n v="1.778435"/>
    <n v="2763.2400000000002"/>
    <n v="1.778435"/>
    <x v="473"/>
    <d v="2020-11-01T00:00:00"/>
    <x v="11"/>
    <x v="0"/>
    <x v="2"/>
  </r>
  <r>
    <d v="2021-03-31T00:00:00"/>
    <n v="29894663000189"/>
    <s v="TRUE SECURITIZADORA"/>
    <d v="2020-07-28T00:00:00"/>
    <n v="294.56"/>
    <d v="2021-02-07T00:00:00"/>
    <n v="-52"/>
    <d v="2027-06-07T00:00:00"/>
    <n v="2229"/>
    <n v="301936493"/>
    <n v="84"/>
    <m/>
    <m/>
    <n v="1.3599999999999999"/>
    <n v="14429.66"/>
    <n v="14633.840000000006"/>
    <n v="1.42371"/>
    <n v="14695.32"/>
    <n v="1.42371"/>
    <x v="474"/>
    <d v="2021-02-01T00:00:00"/>
    <x v="7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1936914"/>
    <n v="84"/>
    <m/>
    <m/>
    <n v="1.4117950000000001"/>
    <n v="2243.1"/>
    <n v="2521.9400000000005"/>
    <n v="1.748407"/>
    <n v="2488.8000000000002"/>
    <n v="1.748407"/>
    <x v="475"/>
    <d v="2021-05-01T00:00:00"/>
    <x v="9"/>
    <x v="2"/>
    <x v="9"/>
  </r>
  <r>
    <d v="2021-03-31T00:00:00"/>
    <n v="29894663000189"/>
    <s v="TRUE SECURITIZADORA"/>
    <d v="2020-05-27T00:00:00"/>
    <n v="140.36000000000001"/>
    <d v="2021-03-07T00:00:00"/>
    <n v="-24"/>
    <d v="2027-06-07T00:00:00"/>
    <n v="2229"/>
    <n v="301938364"/>
    <n v="84"/>
    <m/>
    <m/>
    <n v="1.3599999999999999"/>
    <n v="6501.59"/>
    <n v="6918.93"/>
    <n v="1.54792"/>
    <n v="6862.04"/>
    <n v="1.54792"/>
    <x v="476"/>
    <d v="2021-02-01T00:00:00"/>
    <x v="6"/>
    <x v="2"/>
    <x v="12"/>
  </r>
  <r>
    <d v="2021-03-31T00:00:00"/>
    <n v="29894663000189"/>
    <s v="TRUE SECURITIZADORA"/>
    <d v="2020-08-31T00:00:00"/>
    <n v="428.54"/>
    <d v="2021-03-07T00:00:00"/>
    <n v="-24"/>
    <d v="2027-09-08T00:00:00"/>
    <n v="2322"/>
    <n v="301973042"/>
    <n v="84"/>
    <m/>
    <m/>
    <n v="1.41947"/>
    <n v="19083.39"/>
    <n v="20736.939999999995"/>
    <n v="1.75576"/>
    <n v="21034.7"/>
    <n v="1.75576"/>
    <x v="477"/>
    <d v="2021-04-01T00:00:00"/>
    <x v="10"/>
    <x v="2"/>
    <x v="14"/>
  </r>
  <r>
    <d v="2021-03-31T00:00:00"/>
    <n v="29894663000189"/>
    <s v="TRUE SECURITIZADORA"/>
    <d v="2020-09-25T00:00:00"/>
    <n v="301.14"/>
    <d v="2021-03-07T00:00:00"/>
    <n v="-24"/>
    <d v="2027-09-08T00:00:00"/>
    <n v="2322"/>
    <n v="301988762"/>
    <n v="84"/>
    <m/>
    <m/>
    <n v="1.4324319999999999"/>
    <n v="13321.960000000001"/>
    <n v="14680.040000000003"/>
    <n v="1.7793209999999999"/>
    <n v="14724.58"/>
    <n v="1.7793209999999999"/>
    <x v="478"/>
    <d v="2021-04-01T00:00:00"/>
    <x v="11"/>
    <x v="2"/>
    <x v="14"/>
  </r>
  <r>
    <d v="2021-03-31T00:00:00"/>
    <n v="29894663000189"/>
    <s v="TRUE SECURITIZADORA"/>
    <d v="2020-05-27T00:00:00"/>
    <n v="50"/>
    <d v="2020-12-07T00:00:00"/>
    <n v="-114"/>
    <d v="2027-04-07T00:00:00"/>
    <n v="2168"/>
    <n v="302026649"/>
    <n v="84"/>
    <m/>
    <m/>
    <n v="1.4336128266033257"/>
    <n v="2291.48"/>
    <n v="2422.3200000000006"/>
    <n v="1.7859799999999999"/>
    <n v="2507.9499999999998"/>
    <n v="1.7859799999999999"/>
    <x v="479"/>
    <d v="2021-01-01T00:00:00"/>
    <x v="6"/>
    <x v="3"/>
    <x v="8"/>
  </r>
  <r>
    <d v="2021-03-31T00:00:00"/>
    <n v="29894663000189"/>
    <s v="TRUE SECURITIZADORA"/>
    <d v="2020-06-19T00:00:00"/>
    <n v="43.09"/>
    <d v="2020-11-07T00:00:00"/>
    <n v="-144"/>
    <d v="2027-05-07T00:00:00"/>
    <n v="2198"/>
    <n v="302033066"/>
    <n v="84"/>
    <m/>
    <m/>
    <n v="1.4362759882869685"/>
    <n v="2029.83"/>
    <n v="2078.3500000000004"/>
    <n v="1.7857860000000001"/>
    <n v="2218.1"/>
    <n v="1.7857860000000001"/>
    <x v="480"/>
    <d v="2020-11-01T00:00:00"/>
    <x v="8"/>
    <x v="0"/>
    <x v="2"/>
  </r>
  <r>
    <d v="2021-03-31T00:00:00"/>
    <n v="29894663000189"/>
    <s v="TRUE SECURITIZADORA"/>
    <d v="2020-05-27T00:00:00"/>
    <n v="161.72999999999999"/>
    <d v="2020-07-07T00:00:00"/>
    <n v="-267"/>
    <d v="2027-05-07T00:00:00"/>
    <n v="2198"/>
    <n v="302034365"/>
    <n v="84"/>
    <m/>
    <m/>
    <n v="1.3599999999999999"/>
    <n v="8636.9500000000007"/>
    <n v="8082.34"/>
    <n v="1.5949500000000001"/>
    <n v="9141.1200000000008"/>
    <n v="1.5949500000000001"/>
    <x v="481"/>
    <d v="2020-08-01T00:00:00"/>
    <x v="6"/>
    <x v="0"/>
    <x v="3"/>
  </r>
  <r>
    <d v="2021-03-31T00:00:00"/>
    <n v="29894663000189"/>
    <s v="TRUE SECURITIZADORA"/>
    <d v="2020-07-28T00:00:00"/>
    <n v="1053"/>
    <d v="2020-12-07T00:00:00"/>
    <n v="-114"/>
    <d v="2027-05-07T00:00:00"/>
    <n v="2198"/>
    <n v="302036147"/>
    <n v="84"/>
    <m/>
    <m/>
    <n v="1.4364170668454512"/>
    <n v="48571.64"/>
    <n v="50672.99000000002"/>
    <n v="1.7840720000000001"/>
    <n v="53149.68"/>
    <n v="1.7840720000000001"/>
    <x v="482"/>
    <d v="2021-01-01T00:00:00"/>
    <x v="7"/>
    <x v="3"/>
    <x v="8"/>
  </r>
  <r>
    <d v="2021-03-31T00:00:00"/>
    <n v="29894663000189"/>
    <s v="TRUE SECURITIZADORA"/>
    <d v="2020-07-28T00:00:00"/>
    <n v="325.76"/>
    <d v="2020-11-07T00:00:00"/>
    <n v="-144"/>
    <d v="2027-07-07T00:00:00"/>
    <n v="2259"/>
    <n v="302055307"/>
    <n v="84"/>
    <m/>
    <m/>
    <n v="1.391302"/>
    <n v="15715.18"/>
    <n v="16116.030000000002"/>
    <n v="1.7361169999999999"/>
    <n v="17201.100000000002"/>
    <n v="1.7361169999999999"/>
    <x v="483"/>
    <d v="2020-11-01T00:00:00"/>
    <x v="7"/>
    <x v="0"/>
    <x v="2"/>
  </r>
  <r>
    <d v="2021-03-31T00:00:00"/>
    <n v="29894663000189"/>
    <s v="TRUE SECURITIZADORA"/>
    <d v="2020-08-31T00:00:00"/>
    <n v="109"/>
    <d v="2020-12-07T00:00:00"/>
    <n v="-114"/>
    <d v="2027-08-09T00:00:00"/>
    <n v="2292"/>
    <n v="302067261"/>
    <n v="84"/>
    <m/>
    <m/>
    <n v="1.439433"/>
    <n v="5110"/>
    <n v="5314.79"/>
    <n v="1.787617"/>
    <n v="5609.34"/>
    <n v="1.787617"/>
    <x v="484"/>
    <d v="2021-01-01T00:00:00"/>
    <x v="10"/>
    <x v="3"/>
    <x v="8"/>
  </r>
  <r>
    <d v="2021-03-31T00:00:00"/>
    <n v="29894663000189"/>
    <s v="TRUE SECURITIZADORA"/>
    <d v="2020-09-25T00:00:00"/>
    <n v="106"/>
    <d v="2021-02-07T00:00:00"/>
    <n v="-52"/>
    <d v="2027-09-08T00:00:00"/>
    <n v="2322"/>
    <n v="302083967"/>
    <n v="84"/>
    <m/>
    <m/>
    <n v="1.4509029999999998"/>
    <n v="4769.6099999999997"/>
    <n v="5135.3799999999983"/>
    <n v="1.7990010000000001"/>
    <n v="5260.72"/>
    <n v="1.7990010000000001"/>
    <x v="485"/>
    <d v="2021-03-01T00:00:00"/>
    <x v="11"/>
    <x v="4"/>
    <x v="16"/>
  </r>
  <r>
    <d v="2021-03-31T00:00:00"/>
    <n v="29894663000189"/>
    <s v="TRUE SECURITIZADORA"/>
    <d v="2020-10-30T00:00:00"/>
    <n v="273.89"/>
    <d v="2021-05-07T00:00:00"/>
    <n v="37"/>
    <d v="2027-09-08T00:00:00"/>
    <n v="2322"/>
    <n v="302091508"/>
    <n v="84"/>
    <m/>
    <m/>
    <n v="1.4427000000000001"/>
    <n v="11526.09"/>
    <n v="13252.980000000001"/>
    <n v="1.791925"/>
    <n v="12803.699999999999"/>
    <n v="1.791925"/>
    <x v="486"/>
    <d v="2021-05-01T00:00:00"/>
    <x v="9"/>
    <x v="2"/>
    <x v="9"/>
  </r>
  <r>
    <d v="2021-03-31T00:00:00"/>
    <n v="29894663000189"/>
    <s v="TRUE SECURITIZADORA"/>
    <d v="2020-05-27T00:00:00"/>
    <n v="49.6"/>
    <d v="2021-01-07T00:00:00"/>
    <n v="-83"/>
    <d v="2026-04-07T00:00:00"/>
    <n v="1803"/>
    <n v="302117972"/>
    <n v="72"/>
    <m/>
    <m/>
    <n v="1.4949999999999999"/>
    <n v="1954.03"/>
    <n v="2167.1899999999996"/>
    <n v="1.9858499999999999"/>
    <n v="2175.84"/>
    <n v="1.9858499999999999"/>
    <x v="487"/>
    <d v="2021-01-01T00:00:00"/>
    <x v="6"/>
    <x v="1"/>
    <x v="8"/>
  </r>
  <r>
    <d v="2021-03-31T00:00:00"/>
    <n v="29894663000189"/>
    <s v="TRUE SECURITIZADORA"/>
    <d v="2020-09-25T00:00:00"/>
    <n v="204.99"/>
    <d v="2021-05-07T00:00:00"/>
    <n v="37"/>
    <d v="2027-05-07T00:00:00"/>
    <n v="2198"/>
    <n v="302133782"/>
    <n v="84"/>
    <m/>
    <m/>
    <n v="1.3599999999999999"/>
    <n v="8890.25"/>
    <n v="9973.909999999998"/>
    <n v="1.5976509999999999"/>
    <n v="9536.2899999999991"/>
    <n v="1.5976509999999999"/>
    <x v="488"/>
    <d v="2021-05-01T00:00:00"/>
    <x v="11"/>
    <x v="2"/>
    <x v="9"/>
  </r>
  <r>
    <d v="2021-03-31T00:00:00"/>
    <n v="29894663000189"/>
    <s v="TRUE SECURITIZADORA"/>
    <d v="2020-07-28T00:00:00"/>
    <n v="486.2"/>
    <d v="2020-08-07T00:00:00"/>
    <n v="-236"/>
    <d v="2027-05-07T00:00:00"/>
    <n v="2198"/>
    <n v="302133913"/>
    <n v="84"/>
    <m/>
    <m/>
    <n v="1.4401881094050333"/>
    <n v="23862.75"/>
    <n v="23368.180000000004"/>
    <n v="1.788097"/>
    <n v="25974.66"/>
    <n v="1.788097"/>
    <x v="489"/>
    <d v="2021-02-01T00:00:00"/>
    <x v="7"/>
    <x v="0"/>
    <x v="12"/>
  </r>
  <r>
    <d v="2021-03-31T00:00:00"/>
    <n v="29894663000189"/>
    <s v="TRUE SECURITIZADORA"/>
    <d v="2020-06-19T00:00:00"/>
    <n v="281"/>
    <d v="2021-05-07T00:00:00"/>
    <n v="37"/>
    <d v="2027-06-07T00:00:00"/>
    <n v="2229"/>
    <n v="302144552"/>
    <n v="84"/>
    <m/>
    <m/>
    <n v="1.4519489999999999"/>
    <n v="11587.79"/>
    <n v="13565.149999999994"/>
    <n v="1.7976970000000001"/>
    <n v="12816.57"/>
    <n v="1.7976970000000001"/>
    <x v="490"/>
    <d v="2021-05-01T00:00:00"/>
    <x v="8"/>
    <x v="2"/>
    <x v="9"/>
  </r>
  <r>
    <d v="2021-03-31T00:00:00"/>
    <n v="29894663000189"/>
    <s v="TRUE SECURITIZADORA"/>
    <d v="2020-08-31T00:00:00"/>
    <n v="185"/>
    <d v="2021-02-07T00:00:00"/>
    <n v="-52"/>
    <d v="2027-06-07T00:00:00"/>
    <n v="2229"/>
    <n v="302145176"/>
    <n v="84"/>
    <m/>
    <m/>
    <n v="1.3599999999999999"/>
    <n v="8516.57"/>
    <n v="9145.64"/>
    <n v="1.648692"/>
    <n v="9229.4500000000007"/>
    <n v="1.648692"/>
    <x v="491"/>
    <d v="2021-02-01T00:00:00"/>
    <x v="10"/>
    <x v="4"/>
    <x v="12"/>
  </r>
  <r>
    <d v="2021-03-31T00:00:00"/>
    <n v="29894663000189"/>
    <s v="TRUE SECURITIZADORA"/>
    <d v="2020-08-31T00:00:00"/>
    <n v="114.93"/>
    <d v="2020-09-07T00:00:00"/>
    <n v="-205"/>
    <d v="2027-07-07T00:00:00"/>
    <n v="2259"/>
    <n v="302149473"/>
    <n v="84"/>
    <m/>
    <m/>
    <n v="1.4259103060490803"/>
    <n v="5722.62"/>
    <n v="5594.5200000000023"/>
    <n v="1.773309"/>
    <n v="6242.22"/>
    <n v="1.773309"/>
    <x v="492"/>
    <d v="2020-10-01T00:00:00"/>
    <x v="10"/>
    <x v="0"/>
    <x v="0"/>
  </r>
  <r>
    <d v="2021-03-31T00:00:00"/>
    <n v="29894663000189"/>
    <s v="TRUE SECURITIZADORA"/>
    <d v="2020-08-31T00:00:00"/>
    <n v="95.16"/>
    <d v="2021-02-07T00:00:00"/>
    <n v="-52"/>
    <d v="2024-07-08T00:00:00"/>
    <n v="1165"/>
    <n v="302156640"/>
    <n v="48"/>
    <m/>
    <m/>
    <n v="1.3599999999999999"/>
    <n v="2985.44"/>
    <n v="3309.9"/>
    <n v="1.7791980000000001"/>
    <n v="3184.3599999999997"/>
    <n v="1.7791980000000001"/>
    <x v="493"/>
    <d v="2021-02-01T00:00:00"/>
    <x v="10"/>
    <x v="4"/>
    <x v="12"/>
  </r>
  <r>
    <d v="2021-03-31T00:00:00"/>
    <n v="29894663000189"/>
    <s v="TRUE SECURITIZADORA"/>
    <d v="2020-08-31T00:00:00"/>
    <n v="586"/>
    <d v="2021-05-07T00:00:00"/>
    <n v="37"/>
    <d v="2027-08-09T00:00:00"/>
    <n v="2292"/>
    <n v="302158308"/>
    <n v="84"/>
    <m/>
    <m/>
    <n v="1.3599999999999999"/>
    <n v="26614.23"/>
    <n v="29346.739999999987"/>
    <n v="1.513447"/>
    <n v="27899.96"/>
    <n v="1.513447"/>
    <x v="494"/>
    <d v="2021-05-01T00:00:00"/>
    <x v="10"/>
    <x v="2"/>
    <x v="9"/>
  </r>
  <r>
    <d v="2021-03-31T00:00:00"/>
    <n v="29894663000189"/>
    <s v="TRUE SECURITIZADORA"/>
    <d v="2020-08-31T00:00:00"/>
    <n v="211.47"/>
    <d v="2020-12-07T00:00:00"/>
    <n v="-114"/>
    <d v="2027-08-09T00:00:00"/>
    <n v="2292"/>
    <n v="302158313"/>
    <n v="84"/>
    <m/>
    <m/>
    <n v="1.3599999999999999"/>
    <n v="10657.13"/>
    <n v="10590.419999999998"/>
    <n v="1.5149980000000001"/>
    <n v="11125.6"/>
    <n v="1.5149980000000001"/>
    <x v="495"/>
    <d v="2020-12-01T00:00:00"/>
    <x v="10"/>
    <x v="3"/>
    <x v="11"/>
  </r>
  <r>
    <d v="2021-03-31T00:00:00"/>
    <n v="29894663000189"/>
    <s v="TRUE SECURITIZADORA"/>
    <d v="2020-08-31T00:00:00"/>
    <n v="117.25"/>
    <d v="2021-02-07T00:00:00"/>
    <n v="-52"/>
    <d v="2027-07-07T00:00:00"/>
    <n v="2259"/>
    <n v="302161848"/>
    <n v="84"/>
    <m/>
    <m/>
    <n v="1.4461110564914588"/>
    <n v="5221.78"/>
    <n v="5669.4000000000015"/>
    <n v="1.794829"/>
    <n v="5748.89"/>
    <n v="1.794829"/>
    <x v="496"/>
    <d v="2021-02-01T00:00:00"/>
    <x v="10"/>
    <x v="4"/>
    <x v="12"/>
  </r>
  <r>
    <d v="2021-03-31T00:00:00"/>
    <n v="29894663000189"/>
    <s v="TRUE SECURITIZADORA"/>
    <d v="2020-09-25T00:00:00"/>
    <n v="343.22"/>
    <d v="2020-11-07T00:00:00"/>
    <n v="-144"/>
    <d v="2027-08-09T00:00:00"/>
    <n v="2292"/>
    <n v="302165026"/>
    <n v="84"/>
    <m/>
    <m/>
    <n v="1.4340169999999999"/>
    <n v="16461.05"/>
    <n v="16619.590000000004"/>
    <n v="1.781034"/>
    <n v="18032.400000000001"/>
    <n v="1.781034"/>
    <x v="497"/>
    <d v="2020-11-01T00:00:00"/>
    <x v="11"/>
    <x v="0"/>
    <x v="2"/>
  </r>
  <r>
    <d v="2021-03-31T00:00:00"/>
    <n v="29894663000189"/>
    <s v="TRUE SECURITIZADORA"/>
    <d v="2020-09-25T00:00:00"/>
    <n v="88.75"/>
    <d v="2021-05-07T00:00:00"/>
    <n v="37"/>
    <d v="2027-11-08T00:00:00"/>
    <n v="2383"/>
    <n v="302188620"/>
    <n v="84"/>
    <m/>
    <m/>
    <n v="1.445654"/>
    <n v="3778.13"/>
    <n v="4183.6899999999996"/>
    <n v="1.7925880000000001"/>
    <n v="4202.5200000000004"/>
    <n v="1.7925880000000001"/>
    <x v="498"/>
    <d v="2021-05-01T00:00:00"/>
    <x v="11"/>
    <x v="2"/>
    <x v="9"/>
  </r>
  <r>
    <d v="2021-03-31T00:00:00"/>
    <n v="29894663000189"/>
    <s v="TRUE SECURITIZADORA"/>
    <d v="2020-10-30T00:00:00"/>
    <n v="50.5"/>
    <d v="2021-02-07T00:00:00"/>
    <n v="-52"/>
    <d v="2027-11-08T00:00:00"/>
    <n v="2383"/>
    <n v="302192895"/>
    <n v="84"/>
    <m/>
    <m/>
    <n v="1.4056139999999999"/>
    <n v="2334.16"/>
    <n v="2454.4699999999989"/>
    <n v="1.7418169999999999"/>
    <n v="2573.2600000000002"/>
    <n v="1.7418169999999999"/>
    <x v="499"/>
    <d v="2021-02-01T00:00:00"/>
    <x v="9"/>
    <x v="4"/>
    <x v="12"/>
  </r>
  <r>
    <d v="2021-03-31T00:00:00"/>
    <n v="29894663000189"/>
    <s v="TRUE SECURITIZADORA"/>
    <d v="2020-05-27T00:00:00"/>
    <n v="242"/>
    <d v="2020-08-07T00:00:00"/>
    <n v="-236"/>
    <d v="2027-05-07T00:00:00"/>
    <n v="2198"/>
    <n v="302233582"/>
    <n v="84"/>
    <m/>
    <m/>
    <n v="1.450197"/>
    <n v="12090.41"/>
    <n v="11731.020000000004"/>
    <n v="1.7984880000000001"/>
    <n v="13138.11"/>
    <n v="1.7984880000000001"/>
    <x v="500"/>
    <d v="2020-09-01T00:00:00"/>
    <x v="6"/>
    <x v="0"/>
    <x v="4"/>
  </r>
  <r>
    <d v="2021-03-31T00:00:00"/>
    <n v="29894663000189"/>
    <s v="TRUE SECURITIZADORA"/>
    <d v="2020-08-31T00:00:00"/>
    <n v="283.05"/>
    <d v="2020-10-07T00:00:00"/>
    <n v="-175"/>
    <d v="2023-06-07T00:00:00"/>
    <n v="768"/>
    <n v="302249282"/>
    <n v="36"/>
    <m/>
    <m/>
    <n v="1.3599999999999999"/>
    <n v="7915.3899999999994"/>
    <n v="7721.7800000000007"/>
    <n v="1.7983450000000001"/>
    <n v="8223.84"/>
    <n v="1.7983450000000001"/>
    <x v="501"/>
    <d v="2020-10-01T00:00:00"/>
    <x v="10"/>
    <x v="0"/>
    <x v="0"/>
  </r>
  <r>
    <d v="2021-03-31T00:00:00"/>
    <n v="29894663000189"/>
    <s v="TRUE SECURITIZADORA"/>
    <d v="2020-07-28T00:00:00"/>
    <n v="229.59"/>
    <d v="2020-11-07T00:00:00"/>
    <n v="-144"/>
    <d v="2026-06-08T00:00:00"/>
    <n v="1865"/>
    <n v="302249806"/>
    <n v="72"/>
    <m/>
    <m/>
    <n v="1.3954447095104694"/>
    <n v="10053.82"/>
    <n v="10334.77"/>
    <n v="1.786087"/>
    <n v="10958.66"/>
    <n v="1.786087"/>
    <x v="502"/>
    <d v="2020-11-01T00:00:00"/>
    <x v="7"/>
    <x v="0"/>
    <x v="2"/>
  </r>
  <r>
    <d v="2021-03-31T00:00:00"/>
    <n v="29894663000189"/>
    <s v="TRUE SECURITIZADORA"/>
    <d v="2020-08-31T00:00:00"/>
    <n v="430.31"/>
    <d v="2021-05-07T00:00:00"/>
    <n v="37"/>
    <d v="2027-08-09T00:00:00"/>
    <n v="2292"/>
    <n v="302269083"/>
    <n v="84"/>
    <m/>
    <m/>
    <n v="1.3599999999999999"/>
    <n v="19266.740000000002"/>
    <n v="21549.82"/>
    <n v="1.5608379999999999"/>
    <n v="20487.420000000002"/>
    <n v="1.5608379999999999"/>
    <x v="503"/>
    <d v="2021-05-01T00:00:00"/>
    <x v="10"/>
    <x v="2"/>
    <x v="9"/>
  </r>
  <r>
    <d v="2021-03-31T00:00:00"/>
    <n v="29894663000189"/>
    <s v="TRUE SECURITIZADORA"/>
    <d v="2020-09-25T00:00:00"/>
    <n v="144"/>
    <d v="2021-03-07T00:00:00"/>
    <n v="-24"/>
    <d v="2027-09-08T00:00:00"/>
    <n v="2322"/>
    <n v="302282967"/>
    <n v="84"/>
    <m/>
    <m/>
    <n v="1.4375550000000001"/>
    <n v="6360.7"/>
    <n v="7007.66"/>
    <n v="1.7847789999999999"/>
    <n v="7030.37"/>
    <n v="1.7847789999999999"/>
    <x v="504"/>
    <d v="2021-04-01T00:00:00"/>
    <x v="11"/>
    <x v="2"/>
    <x v="14"/>
  </r>
  <r>
    <d v="2021-03-31T00:00:00"/>
    <n v="29894663000189"/>
    <s v="TRUE SECURITIZADORA"/>
    <d v="2020-10-30T00:00:00"/>
    <n v="52.15"/>
    <d v="2021-04-07T00:00:00"/>
    <n v="7"/>
    <d v="2027-11-08T00:00:00"/>
    <n v="2383"/>
    <n v="302326861"/>
    <n v="84"/>
    <m/>
    <m/>
    <n v="1.413705"/>
    <n v="2300.42"/>
    <n v="2527.6099999999992"/>
    <n v="1.7502230000000001"/>
    <n v="2546.65"/>
    <n v="1.7502230000000001"/>
    <x v="505"/>
    <d v="2021-04-01T00:00:00"/>
    <x v="9"/>
    <x v="2"/>
    <x v="14"/>
  </r>
  <r>
    <d v="2021-03-31T00:00:00"/>
    <n v="29894663000189"/>
    <s v="TRUE SECURITIZADORA"/>
    <d v="2020-07-28T00:00:00"/>
    <n v="195.98"/>
    <d v="2020-08-07T00:00:00"/>
    <n v="-236"/>
    <d v="2027-07-07T00:00:00"/>
    <n v="2259"/>
    <n v="302344264"/>
    <n v="84"/>
    <m/>
    <m/>
    <n v="1.405921"/>
    <n v="10005.119999999999"/>
    <n v="9647.7800000000025"/>
    <n v="1.7517240000000001"/>
    <n v="10895.57"/>
    <n v="1.7517240000000001"/>
    <x v="506"/>
    <d v="2020-08-01T00:00:00"/>
    <x v="7"/>
    <x v="0"/>
    <x v="3"/>
  </r>
  <r>
    <d v="2021-03-31T00:00:00"/>
    <n v="29894663000189"/>
    <s v="TRUE SECURITIZADORA"/>
    <d v="2020-07-28T00:00:00"/>
    <n v="136.1"/>
    <d v="2020-12-07T00:00:00"/>
    <n v="-114"/>
    <d v="2027-06-07T00:00:00"/>
    <n v="2229"/>
    <n v="302345588"/>
    <n v="84"/>
    <m/>
    <m/>
    <n v="1.4443357107495696"/>
    <n v="6300.7400000000007"/>
    <n v="6573.57"/>
    <n v="1.792743"/>
    <n v="6902.2000000000007"/>
    <n v="1.792743"/>
    <x v="507"/>
    <d v="2021-01-01T00:00:00"/>
    <x v="7"/>
    <x v="3"/>
    <x v="8"/>
  </r>
  <r>
    <d v="2021-03-31T00:00:00"/>
    <n v="29894663000189"/>
    <s v="TRUE SECURITIZADORA"/>
    <d v="2020-08-31T00:00:00"/>
    <n v="55.3"/>
    <d v="2021-03-07T00:00:00"/>
    <n v="-24"/>
    <d v="2027-07-07T00:00:00"/>
    <n v="2259"/>
    <n v="302359785"/>
    <n v="84"/>
    <m/>
    <m/>
    <n v="1.4295766669053935"/>
    <n v="2415.65"/>
    <n v="2688.6299999999987"/>
    <n v="1.782489"/>
    <n v="2668.9"/>
    <n v="1.782489"/>
    <x v="508"/>
    <d v="2021-03-01T00:00:00"/>
    <x v="10"/>
    <x v="2"/>
    <x v="16"/>
  </r>
  <r>
    <d v="2021-03-31T00:00:00"/>
    <n v="29894663000189"/>
    <s v="TRUE SECURITIZADORA"/>
    <d v="2020-08-31T00:00:00"/>
    <n v="382.13"/>
    <d v="2020-12-07T00:00:00"/>
    <n v="-114"/>
    <d v="2027-09-08T00:00:00"/>
    <n v="2322"/>
    <n v="302369856"/>
    <n v="84"/>
    <m/>
    <m/>
    <n v="1.3599999999999999"/>
    <n v="19958.91"/>
    <n v="18876.690000000002"/>
    <n v="1.40869"/>
    <n v="20239.16"/>
    <n v="1.40869"/>
    <x v="509"/>
    <d v="2020-12-01T00:00:00"/>
    <x v="10"/>
    <x v="3"/>
    <x v="11"/>
  </r>
  <r>
    <d v="2021-03-31T00:00:00"/>
    <n v="29894663000189"/>
    <s v="TRUE SECURITIZADORA"/>
    <d v="2020-10-30T00:00:00"/>
    <n v="398.08"/>
    <d v="2020-12-07T00:00:00"/>
    <n v="-114"/>
    <d v="2027-10-07T00:00:00"/>
    <n v="2351"/>
    <n v="302373288"/>
    <n v="84"/>
    <m/>
    <m/>
    <n v="1.411394"/>
    <n v="19009.72"/>
    <n v="19585.45"/>
    <n v="1.7585139999999999"/>
    <n v="20914.13"/>
    <n v="1.7585139999999999"/>
    <x v="510"/>
    <d v="2020-12-01T00:00:00"/>
    <x v="9"/>
    <x v="3"/>
    <x v="11"/>
  </r>
  <r>
    <d v="2021-03-31T00:00:00"/>
    <n v="29894663000189"/>
    <s v="TRUE SECURITIZADORA"/>
    <d v="2020-08-31T00:00:00"/>
    <n v="67"/>
    <d v="2020-12-07T00:00:00"/>
    <n v="-114"/>
    <d v="2027-08-09T00:00:00"/>
    <n v="2292"/>
    <n v="302374436"/>
    <n v="84"/>
    <m/>
    <m/>
    <n v="1.4375789999999999"/>
    <n v="3142.57"/>
    <n v="3268.8800000000006"/>
    <n v="1.7856810000000001"/>
    <n v="3449.7"/>
    <n v="1.7856810000000001"/>
    <x v="511"/>
    <d v="2020-12-01T00:00:00"/>
    <x v="10"/>
    <x v="3"/>
    <x v="11"/>
  </r>
  <r>
    <d v="2021-03-31T00:00:00"/>
    <n v="29894663000189"/>
    <s v="TRUE SECURITIZADORA"/>
    <d v="2020-10-30T00:00:00"/>
    <n v="313.39999999999998"/>
    <d v="2021-02-07T00:00:00"/>
    <n v="-52"/>
    <d v="2027-09-08T00:00:00"/>
    <n v="2322"/>
    <n v="302378221"/>
    <n v="84"/>
    <m/>
    <m/>
    <n v="1.3994740000000001"/>
    <n v="14308.11"/>
    <n v="15384.230000000005"/>
    <n v="1.745911"/>
    <n v="15788.36"/>
    <n v="1.745911"/>
    <x v="512"/>
    <d v="2021-02-01T00:00:00"/>
    <x v="9"/>
    <x v="4"/>
    <x v="12"/>
  </r>
  <r>
    <d v="2021-03-31T00:00:00"/>
    <n v="29894663000189"/>
    <s v="TRUE SECURITIZADORA"/>
    <d v="2020-11-03T00:00:00"/>
    <n v="299"/>
    <d v="2021-04-07T00:00:00"/>
    <n v="7"/>
    <d v="2027-09-08T00:00:00"/>
    <n v="2322"/>
    <n v="302382457"/>
    <n v="84"/>
    <m/>
    <m/>
    <n v="1.443468"/>
    <n v="12878.8"/>
    <n v="14492.04"/>
    <n v="1.792775"/>
    <n v="14273.2"/>
    <n v="1.792775"/>
    <x v="513"/>
    <d v="2021-04-01T00:00:00"/>
    <x v="12"/>
    <x v="2"/>
    <x v="14"/>
  </r>
  <r>
    <d v="2021-03-31T00:00:00"/>
    <n v="29894663000189"/>
    <s v="TRUE SECURITIZADORA"/>
    <d v="2020-05-27T00:00:00"/>
    <n v="111.74"/>
    <d v="2021-05-07T00:00:00"/>
    <n v="37"/>
    <d v="2027-04-07T00:00:00"/>
    <n v="2168"/>
    <n v="302425872"/>
    <n v="84"/>
    <m/>
    <m/>
    <n v="1.4367098341330313"/>
    <n v="4564.51"/>
    <n v="5407.7300000000005"/>
    <n v="1.784179"/>
    <n v="5041.41"/>
    <n v="1.784179"/>
    <x v="514"/>
    <d v="2021-05-01T00:00:00"/>
    <x v="6"/>
    <x v="2"/>
    <x v="9"/>
  </r>
  <r>
    <d v="2021-03-31T00:00:00"/>
    <n v="29894663000189"/>
    <s v="TRUE SECURITIZADORA"/>
    <d v="2020-05-27T00:00:00"/>
    <n v="178.93"/>
    <d v="2020-06-07T00:00:00"/>
    <n v="-297"/>
    <d v="2027-05-07T00:00:00"/>
    <n v="2198"/>
    <n v="302434797"/>
    <n v="84"/>
    <m/>
    <m/>
    <n v="1.390225"/>
    <n v="9430.51"/>
    <n v="8850.6299999999974"/>
    <n v="1.7345360000000001"/>
    <n v="10217.369999999999"/>
    <n v="1.7345360000000001"/>
    <x v="515"/>
    <d v="2020-06-01T00:00:00"/>
    <x v="6"/>
    <x v="0"/>
    <x v="7"/>
  </r>
  <r>
    <d v="2021-03-31T00:00:00"/>
    <n v="29894663000189"/>
    <s v="TRUE SECURITIZADORA"/>
    <d v="2020-08-31T00:00:00"/>
    <n v="284.64999999999998"/>
    <d v="2020-09-07T00:00:00"/>
    <n v="-205"/>
    <d v="2027-05-07T00:00:00"/>
    <n v="2198"/>
    <n v="302435630"/>
    <n v="84"/>
    <m/>
    <m/>
    <n v="1.3961200403525258"/>
    <n v="14125.16"/>
    <n v="13813.660000000002"/>
    <n v="1.7414940000000001"/>
    <n v="15377.28"/>
    <n v="1.7414940000000001"/>
    <x v="516"/>
    <d v="2020-10-01T00:00:00"/>
    <x v="10"/>
    <x v="0"/>
    <x v="0"/>
  </r>
  <r>
    <d v="2021-03-31T00:00:00"/>
    <n v="29894663000189"/>
    <s v="TRUE SECURITIZADORA"/>
    <d v="2020-08-31T00:00:00"/>
    <n v="263.89999999999998"/>
    <d v="2020-11-07T00:00:00"/>
    <n v="-144"/>
    <d v="2027-06-07T00:00:00"/>
    <n v="2229"/>
    <n v="302449025"/>
    <n v="84"/>
    <m/>
    <m/>
    <n v="1.4499033070392526"/>
    <n v="12463.08"/>
    <n v="12664.970000000005"/>
    <n v="1.798624"/>
    <n v="13627.4"/>
    <n v="1.798624"/>
    <x v="517"/>
    <d v="2020-11-01T00:00:00"/>
    <x v="10"/>
    <x v="0"/>
    <x v="2"/>
  </r>
  <r>
    <d v="2021-03-31T00:00:00"/>
    <n v="29894663000189"/>
    <s v="TRUE SECURITIZADORA"/>
    <d v="2020-08-31T00:00:00"/>
    <n v="265.08999999999997"/>
    <d v="2020-11-07T00:00:00"/>
    <n v="-144"/>
    <d v="2027-08-09T00:00:00"/>
    <n v="2292"/>
    <n v="302467367"/>
    <n v="84"/>
    <m/>
    <m/>
    <n v="1.4343600000000001"/>
    <n v="12710.14"/>
    <n v="12947.530000000002"/>
    <n v="1.782246"/>
    <n v="13926.220000000001"/>
    <n v="1.782246"/>
    <x v="518"/>
    <d v="2020-11-01T00:00:00"/>
    <x v="10"/>
    <x v="0"/>
    <x v="2"/>
  </r>
  <r>
    <d v="2021-03-31T00:00:00"/>
    <n v="29894663000189"/>
    <s v="TRUE SECURITIZADORA"/>
    <d v="2020-11-03T00:00:00"/>
    <n v="294.81"/>
    <d v="2021-02-07T00:00:00"/>
    <n v="-52"/>
    <d v="2027-08-09T00:00:00"/>
    <n v="2292"/>
    <n v="302472781"/>
    <n v="84"/>
    <m/>
    <m/>
    <n v="1.449527"/>
    <n v="13190.77"/>
    <n v="14171.480000000005"/>
    <n v="1.7990010000000001"/>
    <n v="14539.78"/>
    <n v="1.7990010000000001"/>
    <x v="519"/>
    <d v="2021-02-01T00:00:00"/>
    <x v="12"/>
    <x v="4"/>
    <x v="12"/>
  </r>
  <r>
    <d v="2021-03-31T00:00:00"/>
    <n v="29894663000189"/>
    <s v="TRUE SECURITIZADORA"/>
    <d v="2020-08-31T00:00:00"/>
    <n v="200"/>
    <d v="2023-04-07T00:00:00"/>
    <n v="737"/>
    <d v="2027-10-07T00:00:00"/>
    <n v="2351"/>
    <n v="302473883"/>
    <n v="84"/>
    <m/>
    <m/>
    <n v="1.442642"/>
    <n v="4592.62"/>
    <n v="9462.4199999999964"/>
    <n v="1.7902199999999999"/>
    <n v="5383.07"/>
    <n v="1.7902199999999999"/>
    <x v="520"/>
    <d v="2021-04-01T00:00:00"/>
    <x v="10"/>
    <x v="2"/>
    <x v="14"/>
  </r>
  <r>
    <d v="2021-03-31T00:00:00"/>
    <n v="29894663000189"/>
    <s v="TRUE SECURITIZADORA"/>
    <d v="2020-10-30T00:00:00"/>
    <n v="309"/>
    <d v="2021-04-07T00:00:00"/>
    <n v="7"/>
    <d v="2026-12-07T00:00:00"/>
    <n v="2047"/>
    <n v="302495504"/>
    <n v="72"/>
    <m/>
    <m/>
    <n v="1.3969640000000001"/>
    <n v="12575.63"/>
    <n v="13644.629999999996"/>
    <n v="1.7842659999999999"/>
    <n v="13948.18"/>
    <n v="1.7842659999999999"/>
    <x v="521"/>
    <d v="2021-04-01T00:00:00"/>
    <x v="9"/>
    <x v="2"/>
    <x v="14"/>
  </r>
  <r>
    <d v="2021-03-31T00:00:00"/>
    <n v="29894663000189"/>
    <s v="TRUE SECURITIZADORA"/>
    <d v="2020-03-13T00:00:00"/>
    <n v="13"/>
    <d v="2021-03-07T00:00:00"/>
    <n v="-24"/>
    <d v="2026-02-09T00:00:00"/>
    <n v="1746"/>
    <n v="302506857"/>
    <n v="72"/>
    <m/>
    <m/>
    <n v="1.4950000000000001"/>
    <n v="472.67"/>
    <n v="564.06000000000006"/>
    <n v="2.0384500000000001"/>
    <n v="533.51"/>
    <n v="2.0384500000000001"/>
    <x v="522"/>
    <d v="2021-04-01T00:00:00"/>
    <x v="2"/>
    <x v="2"/>
    <x v="14"/>
  </r>
  <r>
    <d v="2021-03-31T00:00:00"/>
    <n v="29894663000189"/>
    <s v="TRUE SECURITIZADORA"/>
    <d v="2020-04-15T00:00:00"/>
    <n v="79.63"/>
    <d v="2021-05-07T00:00:00"/>
    <n v="37"/>
    <d v="2026-03-09T00:00:00"/>
    <n v="1774"/>
    <n v="302515818"/>
    <n v="72"/>
    <m/>
    <m/>
    <n v="1.4949999999999999"/>
    <n v="2857.54"/>
    <n v="3459.5099999999993"/>
    <n v="1.8891199999999999"/>
    <n v="3141.84"/>
    <n v="1.8891199999999999"/>
    <x v="523"/>
    <d v="2021-05-01T00:00:00"/>
    <x v="5"/>
    <x v="2"/>
    <x v="9"/>
  </r>
  <r>
    <d v="2021-03-31T00:00:00"/>
    <n v="29894663000189"/>
    <s v="TRUE SECURITIZADORA"/>
    <d v="2020-05-27T00:00:00"/>
    <n v="41.7"/>
    <d v="2020-11-07T00:00:00"/>
    <n v="-144"/>
    <d v="2027-04-07T00:00:00"/>
    <n v="2168"/>
    <n v="302523932"/>
    <n v="84"/>
    <m/>
    <m/>
    <n v="1.4318177760896422"/>
    <n v="1953.58"/>
    <n v="2021.3900000000006"/>
    <n v="1.7843230000000001"/>
    <n v="2134.2800000000002"/>
    <n v="1.7843230000000001"/>
    <x v="524"/>
    <d v="2020-11-01T00:00:00"/>
    <x v="6"/>
    <x v="0"/>
    <x v="2"/>
  </r>
  <r>
    <d v="2021-03-31T00:00:00"/>
    <n v="29894663000189"/>
    <s v="TRUE SECURITIZADORA"/>
    <d v="2020-08-31T00:00:00"/>
    <n v="313.24"/>
    <d v="2021-02-07T00:00:00"/>
    <n v="-52"/>
    <d v="2027-04-07T00:00:00"/>
    <n v="2168"/>
    <n v="302525457"/>
    <n v="84"/>
    <m/>
    <m/>
    <n v="1.4405464857187724"/>
    <n v="13719.91"/>
    <n v="14884.720000000001"/>
    <n v="1.788592"/>
    <n v="15056.29"/>
    <n v="1.788592"/>
    <x v="525"/>
    <d v="2021-02-01T00:00:00"/>
    <x v="10"/>
    <x v="4"/>
    <x v="12"/>
  </r>
  <r>
    <d v="2021-03-31T00:00:00"/>
    <n v="29894663000189"/>
    <s v="TRUE SECURITIZADORA"/>
    <d v="2020-07-28T00:00:00"/>
    <n v="85"/>
    <d v="2021-02-07T00:00:00"/>
    <n v="-52"/>
    <d v="2027-06-07T00:00:00"/>
    <n v="2229"/>
    <n v="302526112"/>
    <n v="84"/>
    <m/>
    <m/>
    <n v="1.4298595858820502"/>
    <n v="3780.54"/>
    <n v="4125.2599999999984"/>
    <n v="1.777301"/>
    <n v="4157.62"/>
    <n v="1.777301"/>
    <x v="526"/>
    <d v="2021-02-01T00:00:00"/>
    <x v="7"/>
    <x v="4"/>
    <x v="12"/>
  </r>
  <r>
    <d v="2021-03-31T00:00:00"/>
    <n v="29894663000189"/>
    <s v="TRUE SECURITIZADORA"/>
    <d v="2020-10-30T00:00:00"/>
    <n v="52.15"/>
    <d v="2020-12-07T00:00:00"/>
    <n v="-114"/>
    <d v="2027-11-08T00:00:00"/>
    <n v="2383"/>
    <n v="302533742"/>
    <n v="84"/>
    <m/>
    <m/>
    <n v="1.4156930000000001"/>
    <n v="2507.5"/>
    <n v="2525.8100000000009"/>
    <n v="1.752534"/>
    <n v="2753.7000000000003"/>
    <n v="1.752534"/>
    <x v="527"/>
    <d v="2021-01-01T00:00:00"/>
    <x v="9"/>
    <x v="3"/>
    <x v="8"/>
  </r>
  <r>
    <d v="2021-03-31T00:00:00"/>
    <n v="29894663000189"/>
    <s v="TRUE SECURITIZADORA"/>
    <d v="2020-07-28T00:00:00"/>
    <n v="130.25"/>
    <d v="2021-02-07T00:00:00"/>
    <n v="-52"/>
    <d v="2027-06-07T00:00:00"/>
    <n v="2229"/>
    <n v="302533850"/>
    <n v="84"/>
    <m/>
    <m/>
    <n v="1.3599999999999999"/>
    <n v="6212.7"/>
    <n v="6470.8499999999985"/>
    <n v="1.5191079999999999"/>
    <n v="6498.08"/>
    <n v="1.5191079999999999"/>
    <x v="528"/>
    <d v="2021-04-01T00:00:00"/>
    <x v="7"/>
    <x v="4"/>
    <x v="14"/>
  </r>
  <r>
    <d v="2021-03-31T00:00:00"/>
    <n v="29894663000189"/>
    <s v="TRUE SECURITIZADORA"/>
    <d v="2020-07-28T00:00:00"/>
    <n v="188.01"/>
    <d v="2021-05-07T00:00:00"/>
    <n v="37"/>
    <d v="2027-06-07T00:00:00"/>
    <n v="2229"/>
    <n v="302535560"/>
    <n v="84"/>
    <m/>
    <m/>
    <n v="1.4091110055939617"/>
    <n v="7847.25"/>
    <n v="9187.8599999999988"/>
    <n v="1.7551939999999999"/>
    <n v="8685.99"/>
    <n v="1.7551939999999999"/>
    <x v="529"/>
    <d v="2021-05-01T00:00:00"/>
    <x v="7"/>
    <x v="2"/>
    <x v="9"/>
  </r>
  <r>
    <d v="2021-03-31T00:00:00"/>
    <n v="29894663000189"/>
    <s v="TRUE SECURITIZADORA"/>
    <d v="2020-08-31T00:00:00"/>
    <n v="54.6"/>
    <d v="2021-05-07T00:00:00"/>
    <n v="37"/>
    <d v="2027-05-07T00:00:00"/>
    <n v="2198"/>
    <n v="302537003"/>
    <n v="84"/>
    <m/>
    <m/>
    <n v="1.4467053371206477"/>
    <n v="2236"/>
    <n v="2606.369999999999"/>
    <n v="1.7991999999999999"/>
    <n v="2475.38"/>
    <n v="1.7991999999999999"/>
    <x v="530"/>
    <d v="2021-05-01T00:00:00"/>
    <x v="10"/>
    <x v="2"/>
    <x v="9"/>
  </r>
  <r>
    <d v="2021-03-31T00:00:00"/>
    <n v="29894663000189"/>
    <s v="TRUE SECURITIZADORA"/>
    <d v="2020-08-31T00:00:00"/>
    <n v="126.96"/>
    <d v="2020-12-07T00:00:00"/>
    <n v="-114"/>
    <d v="2027-08-09T00:00:00"/>
    <n v="2292"/>
    <n v="302559743"/>
    <n v="84"/>
    <m/>
    <m/>
    <n v="1.404053"/>
    <n v="6010.42"/>
    <n v="6264.3599999999988"/>
    <n v="1.749903"/>
    <n v="6597.91"/>
    <n v="1.749903"/>
    <x v="531"/>
    <d v="2021-01-01T00:00:00"/>
    <x v="10"/>
    <x v="3"/>
    <x v="8"/>
  </r>
  <r>
    <d v="2021-03-31T00:00:00"/>
    <n v="29894663000189"/>
    <s v="TRUE SECURITIZADORA"/>
    <d v="2020-08-31T00:00:00"/>
    <n v="472"/>
    <d v="2021-02-07T00:00:00"/>
    <n v="-52"/>
    <d v="2027-08-09T00:00:00"/>
    <n v="2292"/>
    <n v="302565651"/>
    <n v="84"/>
    <m/>
    <m/>
    <n v="1.4325060000000001"/>
    <n v="21225.68"/>
    <n v="23067.66"/>
    <n v="1.780257"/>
    <n v="23392.61"/>
    <n v="1.780257"/>
    <x v="532"/>
    <d v="2021-02-01T00:00:00"/>
    <x v="10"/>
    <x v="4"/>
    <x v="12"/>
  </r>
  <r>
    <d v="2021-03-31T00:00:00"/>
    <n v="29894663000189"/>
    <s v="TRUE SECURITIZADORA"/>
    <d v="2020-08-31T00:00:00"/>
    <n v="141"/>
    <d v="2021-05-07T00:00:00"/>
    <n v="37"/>
    <d v="2027-11-08T00:00:00"/>
    <n v="2383"/>
    <n v="302584065"/>
    <n v="84"/>
    <m/>
    <m/>
    <n v="1.438059"/>
    <n v="6016.38"/>
    <n v="6585.89"/>
    <n v="1.7847919999999999"/>
    <n v="6692.73"/>
    <n v="1.7847919999999999"/>
    <x v="533"/>
    <d v="2021-05-01T00:00:00"/>
    <x v="10"/>
    <x v="2"/>
    <x v="9"/>
  </r>
  <r>
    <d v="2021-03-31T00:00:00"/>
    <n v="29894663000189"/>
    <s v="TRUE SECURITIZADORA"/>
    <d v="2020-10-30T00:00:00"/>
    <n v="49.52"/>
    <d v="2021-01-07T00:00:00"/>
    <n v="-83"/>
    <d v="2027-12-07T00:00:00"/>
    <n v="2412"/>
    <n v="302589104"/>
    <n v="84"/>
    <m/>
    <m/>
    <n v="1.4177979999999999"/>
    <n v="2336.0899999999997"/>
    <n v="2362.7200000000003"/>
    <n v="1.764548"/>
    <n v="2579.7799999999997"/>
    <n v="1.764548"/>
    <x v="534"/>
    <d v="2021-01-01T00:00:00"/>
    <x v="9"/>
    <x v="1"/>
    <x v="8"/>
  </r>
  <r>
    <d v="2021-03-31T00:00:00"/>
    <n v="29894663000189"/>
    <s v="TRUE SECURITIZADORA"/>
    <d v="2020-10-30T00:00:00"/>
    <n v="235.3"/>
    <d v="2021-05-07T00:00:00"/>
    <n v="37"/>
    <d v="2027-12-07T00:00:00"/>
    <n v="2412"/>
    <n v="302593780"/>
    <n v="84"/>
    <m/>
    <m/>
    <n v="1.397359"/>
    <n v="10225.929999999998"/>
    <n v="11308.829999999998"/>
    <n v="1.7428170000000001"/>
    <n v="11391.09"/>
    <n v="1.7428170000000001"/>
    <x v="535"/>
    <d v="2021-05-01T00:00:00"/>
    <x v="9"/>
    <x v="2"/>
    <x v="9"/>
  </r>
  <r>
    <d v="2021-03-31T00:00:00"/>
    <n v="29894663000189"/>
    <s v="TRUE SECURITIZADORA"/>
    <d v="2020-04-15T00:00:00"/>
    <n v="375.76"/>
    <d v="2021-05-07T00:00:00"/>
    <n v="37"/>
    <d v="2025-03-07T00:00:00"/>
    <n v="1407"/>
    <n v="302613000"/>
    <n v="60"/>
    <m/>
    <m/>
    <n v="1.4949999999999999"/>
    <n v="11421.04"/>
    <n v="14634.589999999997"/>
    <n v="2.0651440000000001"/>
    <n v="12774.12"/>
    <n v="2.0651440000000001"/>
    <x v="536"/>
    <d v="2021-05-01T00:00:00"/>
    <x v="5"/>
    <x v="2"/>
    <x v="9"/>
  </r>
  <r>
    <d v="2021-03-31T00:00:00"/>
    <n v="29894663000189"/>
    <s v="TRUE SECURITIZADORA"/>
    <d v="2020-05-27T00:00:00"/>
    <n v="101.9"/>
    <d v="2020-08-07T00:00:00"/>
    <n v="-236"/>
    <d v="2026-04-07T00:00:00"/>
    <n v="1803"/>
    <n v="302614423"/>
    <n v="72"/>
    <m/>
    <m/>
    <n v="1.3599999999999999"/>
    <n v="4869.7"/>
    <n v="4632.9800000000014"/>
    <n v="1.604654"/>
    <n v="5119.8999999999996"/>
    <n v="1.604654"/>
    <x v="537"/>
    <d v="2020-09-01T00:00:00"/>
    <x v="6"/>
    <x v="0"/>
    <x v="4"/>
  </r>
  <r>
    <d v="2021-03-31T00:00:00"/>
    <n v="29894663000189"/>
    <s v="TRUE SECURITIZADORA"/>
    <d v="2020-09-25T00:00:00"/>
    <n v="50"/>
    <d v="2020-12-07T00:00:00"/>
    <n v="-114"/>
    <d v="2027-09-08T00:00:00"/>
    <n v="2322"/>
    <n v="302625295"/>
    <n v="84"/>
    <m/>
    <m/>
    <n v="1.4438249999999999"/>
    <n v="2351.84"/>
    <n v="2428.0599999999986"/>
    <n v="1.7957369999999999"/>
    <n v="2586.58"/>
    <n v="1.7957369999999999"/>
    <x v="538"/>
    <d v="2021-01-01T00:00:00"/>
    <x v="11"/>
    <x v="3"/>
    <x v="8"/>
  </r>
  <r>
    <d v="2021-03-31T00:00:00"/>
    <n v="29894663000189"/>
    <s v="TRUE SECURITIZADORA"/>
    <d v="2020-07-28T00:00:00"/>
    <n v="83.5"/>
    <d v="2021-02-07T00:00:00"/>
    <n v="-52"/>
    <d v="2027-05-07T00:00:00"/>
    <n v="2198"/>
    <n v="302629341"/>
    <n v="84"/>
    <m/>
    <m/>
    <n v="1.3947789791491452"/>
    <n v="3727.66"/>
    <n v="4073.9100000000008"/>
    <n v="1.739778"/>
    <n v="4094.87"/>
    <n v="1.739778"/>
    <x v="539"/>
    <d v="2021-02-01T00:00:00"/>
    <x v="7"/>
    <x v="4"/>
    <x v="12"/>
  </r>
  <r>
    <d v="2021-03-31T00:00:00"/>
    <n v="29894663000189"/>
    <s v="TRUE SECURITIZADORA"/>
    <d v="2020-09-25T00:00:00"/>
    <n v="132"/>
    <d v="2021-02-07T00:00:00"/>
    <n v="-52"/>
    <d v="2027-09-08T00:00:00"/>
    <n v="2322"/>
    <n v="302630565"/>
    <n v="84"/>
    <m/>
    <m/>
    <n v="1.430644"/>
    <n v="5974.61"/>
    <n v="6438.659999999998"/>
    <n v="1.7774239999999999"/>
    <n v="6589.69"/>
    <n v="1.7774239999999999"/>
    <x v="540"/>
    <d v="2021-04-01T00:00:00"/>
    <x v="11"/>
    <x v="4"/>
    <x v="14"/>
  </r>
  <r>
    <d v="2021-03-31T00:00:00"/>
    <n v="29894663000189"/>
    <s v="TRUE SECURITIZADORA"/>
    <d v="2020-06-19T00:00:00"/>
    <n v="162.5"/>
    <d v="2021-05-07T00:00:00"/>
    <n v="37"/>
    <d v="2027-06-07T00:00:00"/>
    <n v="2229"/>
    <n v="302642723"/>
    <n v="84"/>
    <m/>
    <m/>
    <n v="1.4360029999999999"/>
    <n v="6733.33"/>
    <n v="7886.9600000000028"/>
    <n v="1.780729"/>
    <n v="7447.13"/>
    <n v="1.780729"/>
    <x v="541"/>
    <d v="2021-05-01T00:00:00"/>
    <x v="8"/>
    <x v="2"/>
    <x v="9"/>
  </r>
  <r>
    <d v="2021-03-31T00:00:00"/>
    <n v="29894663000189"/>
    <s v="TRUE SECURITIZADORA"/>
    <d v="2020-08-31T00:00:00"/>
    <n v="142.41"/>
    <d v="2020-12-07T00:00:00"/>
    <n v="-114"/>
    <d v="2027-08-09T00:00:00"/>
    <n v="2292"/>
    <n v="302659331"/>
    <n v="84"/>
    <m/>
    <m/>
    <n v="1.3599999999999999"/>
    <n v="7007.44"/>
    <n v="7131.8600000000042"/>
    <n v="1.603497"/>
    <n v="7492.35"/>
    <n v="1.603497"/>
    <x v="542"/>
    <d v="2021-01-01T00:00:00"/>
    <x v="10"/>
    <x v="3"/>
    <x v="8"/>
  </r>
  <r>
    <d v="2021-03-31T00:00:00"/>
    <n v="29894663000189"/>
    <s v="TRUE SECURITIZADORA"/>
    <d v="2020-08-31T00:00:00"/>
    <n v="45.55"/>
    <d v="2021-03-07T00:00:00"/>
    <n v="-24"/>
    <d v="2027-08-09T00:00:00"/>
    <n v="2292"/>
    <n v="302665207"/>
    <n v="84"/>
    <m/>
    <m/>
    <n v="1.3599999999999999"/>
    <n v="2065.02"/>
    <n v="2281.1300000000006"/>
    <n v="1.6706490000000001"/>
    <n v="2259.79"/>
    <n v="1.6706490000000001"/>
    <x v="543"/>
    <d v="2021-04-01T00:00:00"/>
    <x v="10"/>
    <x v="2"/>
    <x v="14"/>
  </r>
  <r>
    <d v="2021-03-31T00:00:00"/>
    <n v="29894663000189"/>
    <s v="TRUE SECURITIZADORA"/>
    <d v="2020-08-31T00:00:00"/>
    <n v="49.35"/>
    <d v="2021-05-07T00:00:00"/>
    <n v="37"/>
    <d v="2027-09-08T00:00:00"/>
    <n v="2322"/>
    <n v="302670689"/>
    <n v="84"/>
    <m/>
    <m/>
    <n v="1.4189770000000002"/>
    <n v="2095.2199999999998"/>
    <n v="2388.4700000000007"/>
    <n v="1.7617339999999999"/>
    <n v="2323.9899999999998"/>
    <n v="1.7617339999999999"/>
    <x v="544"/>
    <d v="2021-05-01T00:00:00"/>
    <x v="10"/>
    <x v="2"/>
    <x v="9"/>
  </r>
  <r>
    <d v="2021-03-31T00:00:00"/>
    <n v="29894663000189"/>
    <s v="TRUE SECURITIZADORA"/>
    <d v="2020-09-25T00:00:00"/>
    <n v="313.5"/>
    <d v="2020-12-07T00:00:00"/>
    <n v="-114"/>
    <d v="2027-09-08T00:00:00"/>
    <n v="2322"/>
    <n v="302689458"/>
    <n v="84"/>
    <m/>
    <m/>
    <n v="1.441405"/>
    <n v="14772.37"/>
    <n v="15236.599999999997"/>
    <n v="1.788897"/>
    <n v="16228.69"/>
    <n v="1.788897"/>
    <x v="545"/>
    <d v="2021-01-01T00:00:00"/>
    <x v="11"/>
    <x v="3"/>
    <x v="8"/>
  </r>
  <r>
    <d v="2021-03-31T00:00:00"/>
    <n v="29894663000189"/>
    <s v="TRUE SECURITIZADORA"/>
    <d v="2020-03-13T00:00:00"/>
    <n v="398.95"/>
    <d v="2020-09-07T00:00:00"/>
    <n v="-205"/>
    <d v="2026-01-07T00:00:00"/>
    <n v="1713"/>
    <n v="302700180"/>
    <n v="72"/>
    <m/>
    <m/>
    <n v="1.5171538423928312"/>
    <n v="16695.95"/>
    <n v="17062.519999999997"/>
    <n v="2.0643590000000001"/>
    <n v="18514.97"/>
    <n v="2.0643590000000001"/>
    <x v="546"/>
    <d v="2020-10-01T00:00:00"/>
    <x v="2"/>
    <x v="0"/>
    <x v="0"/>
  </r>
  <r>
    <d v="2021-03-31T00:00:00"/>
    <n v="29894663000189"/>
    <s v="TRUE SECURITIZADORA"/>
    <d v="2020-04-15T00:00:00"/>
    <n v="51.33"/>
    <d v="2021-05-07T00:00:00"/>
    <n v="37"/>
    <d v="2026-03-09T00:00:00"/>
    <n v="1774"/>
    <n v="302713329"/>
    <n v="72"/>
    <m/>
    <m/>
    <n v="1.5130000000000001"/>
    <n v="1772.48"/>
    <n v="2218.1800000000007"/>
    <n v="2.05505"/>
    <n v="2016.35"/>
    <n v="2.05505"/>
    <x v="547"/>
    <d v="2021-05-01T00:00:00"/>
    <x v="5"/>
    <x v="2"/>
    <x v="9"/>
  </r>
  <r>
    <d v="2021-03-31T00:00:00"/>
    <n v="29894663000189"/>
    <s v="TRUE SECURITIZADORA"/>
    <d v="2020-06-19T00:00:00"/>
    <n v="22.22"/>
    <d v="2020-11-07T00:00:00"/>
    <n v="-144"/>
    <d v="2026-04-07T00:00:00"/>
    <n v="1803"/>
    <n v="302721728"/>
    <n v="72"/>
    <m/>
    <m/>
    <n v="1.396642778390295"/>
    <n v="956.91"/>
    <n v="987.68000000000029"/>
    <n v="1.791609"/>
    <n v="1041.29"/>
    <n v="1.791609"/>
    <x v="548"/>
    <d v="2020-11-01T00:00:00"/>
    <x v="8"/>
    <x v="0"/>
    <x v="2"/>
  </r>
  <r>
    <d v="2021-03-31T00:00:00"/>
    <n v="29894663000189"/>
    <s v="TRUE SECURITIZADORA"/>
    <d v="2020-07-28T00:00:00"/>
    <n v="285.25"/>
    <d v="2021-02-07T00:00:00"/>
    <n v="-52"/>
    <d v="2027-08-09T00:00:00"/>
    <n v="2292"/>
    <n v="302764843"/>
    <n v="84"/>
    <m/>
    <m/>
    <n v="1.3599999999999999"/>
    <n v="13362.07"/>
    <n v="14068.210000000001"/>
    <n v="1.6312629999999999"/>
    <n v="14436.74"/>
    <n v="1.6312629999999999"/>
    <x v="549"/>
    <d v="2021-02-01T00:00:00"/>
    <x v="7"/>
    <x v="4"/>
    <x v="12"/>
  </r>
  <r>
    <d v="2021-03-31T00:00:00"/>
    <n v="29894663000189"/>
    <s v="TRUE SECURITIZADORA"/>
    <d v="2020-08-31T00:00:00"/>
    <n v="180"/>
    <d v="2021-05-07T00:00:00"/>
    <n v="37"/>
    <d v="2025-08-07T00:00:00"/>
    <n v="1560"/>
    <n v="302766691"/>
    <n v="60"/>
    <m/>
    <m/>
    <n v="1.3599999999999999"/>
    <n v="6147.06"/>
    <n v="7390.5399999999981"/>
    <n v="1.786775"/>
    <n v="6749.66"/>
    <n v="1.786775"/>
    <x v="550"/>
    <d v="2021-05-01T00:00:00"/>
    <x v="10"/>
    <x v="2"/>
    <x v="9"/>
  </r>
  <r>
    <d v="2021-03-31T00:00:00"/>
    <n v="29894663000189"/>
    <s v="TRUE SECURITIZADORA"/>
    <d v="2020-04-15T00:00:00"/>
    <n v="263.8"/>
    <d v="2021-05-07T00:00:00"/>
    <n v="37"/>
    <d v="2026-03-09T00:00:00"/>
    <n v="1774"/>
    <n v="302810395"/>
    <n v="72"/>
    <m/>
    <m/>
    <n v="1.3599999999999999"/>
    <n v="9942.6299999999992"/>
    <n v="11931.75"/>
    <n v="1.6822189999999999"/>
    <n v="10762.429999999998"/>
    <n v="1.6822189999999999"/>
    <x v="551"/>
    <d v="2021-05-01T00:00:00"/>
    <x v="5"/>
    <x v="2"/>
    <x v="9"/>
  </r>
  <r>
    <d v="2021-03-31T00:00:00"/>
    <n v="29894663000189"/>
    <s v="TRUE SECURITIZADORA"/>
    <d v="2020-06-19T00:00:00"/>
    <n v="56.87"/>
    <d v="2021-03-07T00:00:00"/>
    <n v="-24"/>
    <d v="2026-03-09T00:00:00"/>
    <n v="1774"/>
    <n v="302816410"/>
    <n v="72"/>
    <m/>
    <m/>
    <n v="1.5130000000000001"/>
    <n v="2073.71"/>
    <n v="2423.6399999999994"/>
    <n v="2.0635789999999998"/>
    <n v="2347.6800000000003"/>
    <n v="2.0635789999999998"/>
    <x v="552"/>
    <d v="2021-03-01T00:00:00"/>
    <x v="8"/>
    <x v="2"/>
    <x v="16"/>
  </r>
  <r>
    <d v="2021-03-31T00:00:00"/>
    <n v="29894663000189"/>
    <s v="TRUE SECURITIZADORA"/>
    <d v="2020-05-27T00:00:00"/>
    <n v="82.45"/>
    <d v="2021-05-07T00:00:00"/>
    <n v="37"/>
    <d v="2026-04-07T00:00:00"/>
    <n v="1803"/>
    <n v="302818414"/>
    <n v="72"/>
    <m/>
    <m/>
    <n v="1.3599999999999999"/>
    <n v="3243.1299999999997"/>
    <n v="3748.68"/>
    <n v="1.5480769999999999"/>
    <n v="3400.54"/>
    <n v="1.5480769999999999"/>
    <x v="553"/>
    <d v="2021-05-01T00:00:00"/>
    <x v="6"/>
    <x v="2"/>
    <x v="9"/>
  </r>
  <r>
    <d v="2021-03-31T00:00:00"/>
    <n v="29894663000189"/>
    <s v="TRUE SECURITIZADORA"/>
    <d v="2020-05-27T00:00:00"/>
    <n v="79.150000000000006"/>
    <d v="2020-09-07T00:00:00"/>
    <n v="-205"/>
    <d v="2026-04-07T00:00:00"/>
    <n v="1803"/>
    <n v="302822892"/>
    <n v="72"/>
    <m/>
    <m/>
    <n v="1.4072216541211415"/>
    <n v="3562.3199999999997"/>
    <n v="3548.6100000000019"/>
    <n v="1.798144"/>
    <n v="3858.89"/>
    <n v="1.798144"/>
    <x v="554"/>
    <d v="2020-10-01T00:00:00"/>
    <x v="6"/>
    <x v="0"/>
    <x v="0"/>
  </r>
  <r>
    <d v="2021-03-31T00:00:00"/>
    <n v="29894663000189"/>
    <s v="TRUE SECURITIZADORA"/>
    <d v="2020-10-30T00:00:00"/>
    <n v="100.08"/>
    <d v="2021-02-07T00:00:00"/>
    <n v="-52"/>
    <d v="2027-11-08T00:00:00"/>
    <n v="2383"/>
    <n v="302828643"/>
    <n v="84"/>
    <m/>
    <m/>
    <n v="1.4012560000000001"/>
    <n v="4631.96"/>
    <n v="4871.57"/>
    <n v="1.737115"/>
    <n v="5106.32"/>
    <n v="1.737115"/>
    <x v="555"/>
    <d v="2021-02-01T00:00:00"/>
    <x v="9"/>
    <x v="4"/>
    <x v="12"/>
  </r>
  <r>
    <d v="2021-03-31T00:00:00"/>
    <n v="29894663000189"/>
    <s v="TRUE SECURITIZADORA"/>
    <d v="2020-06-19T00:00:00"/>
    <n v="313.5"/>
    <d v="2021-03-07T00:00:00"/>
    <n v="-24"/>
    <d v="2027-05-07T00:00:00"/>
    <n v="2198"/>
    <n v="302831269"/>
    <n v="84"/>
    <m/>
    <m/>
    <n v="1.4465918409247336"/>
    <n v="13491.52"/>
    <n v="15068.74"/>
    <n v="1.7920290000000001"/>
    <n v="14840.4"/>
    <n v="1.7920290000000001"/>
    <x v="556"/>
    <d v="2021-03-01T00:00:00"/>
    <x v="8"/>
    <x v="2"/>
    <x v="16"/>
  </r>
  <r>
    <d v="2021-03-31T00:00:00"/>
    <n v="29894663000189"/>
    <s v="TRUE SECURITIZADORA"/>
    <d v="2020-10-30T00:00:00"/>
    <n v="71"/>
    <d v="2021-05-07T00:00:00"/>
    <n v="37"/>
    <d v="2027-11-08T00:00:00"/>
    <n v="2383"/>
    <n v="302833637"/>
    <n v="84"/>
    <m/>
    <m/>
    <n v="1.422067"/>
    <n v="3052.74"/>
    <n v="3431.2500000000005"/>
    <n v="1.759185"/>
    <n v="3387.22"/>
    <n v="1.759185"/>
    <x v="557"/>
    <d v="2021-05-01T00:00:00"/>
    <x v="9"/>
    <x v="2"/>
    <x v="9"/>
  </r>
  <r>
    <d v="2021-03-31T00:00:00"/>
    <n v="29894663000189"/>
    <s v="TRUE SECURITIZADORA"/>
    <d v="2020-07-28T00:00:00"/>
    <n v="311.75"/>
    <d v="2020-11-07T00:00:00"/>
    <n v="-144"/>
    <d v="2027-06-07T00:00:00"/>
    <n v="2229"/>
    <n v="302834952"/>
    <n v="84"/>
    <m/>
    <m/>
    <n v="1.3599999999999999"/>
    <n v="15412.11"/>
    <n v="15487.899999999996"/>
    <n v="1.6166609999999999"/>
    <n v="16488.18"/>
    <n v="1.6166609999999999"/>
    <x v="558"/>
    <d v="2020-12-01T00:00:00"/>
    <x v="7"/>
    <x v="0"/>
    <x v="11"/>
  </r>
  <r>
    <d v="2021-03-31T00:00:00"/>
    <n v="29894663000189"/>
    <s v="TRUE SECURITIZADORA"/>
    <d v="2020-07-28T00:00:00"/>
    <n v="236.43"/>
    <d v="2020-08-07T00:00:00"/>
    <n v="-236"/>
    <d v="2027-06-07T00:00:00"/>
    <n v="2229"/>
    <n v="302840668"/>
    <n v="84"/>
    <m/>
    <m/>
    <n v="1.4393676721565838"/>
    <n v="11906.130000000001"/>
    <n v="11438.29"/>
    <n v="1.7874209999999999"/>
    <n v="12952.21"/>
    <n v="1.7874209999999999"/>
    <x v="559"/>
    <d v="2020-09-01T00:00:00"/>
    <x v="7"/>
    <x v="0"/>
    <x v="4"/>
  </r>
  <r>
    <d v="2021-03-31T00:00:00"/>
    <n v="29894663000189"/>
    <s v="TRUE SECURITIZADORA"/>
    <d v="2020-09-25T00:00:00"/>
    <n v="51"/>
    <d v="2021-03-07T00:00:00"/>
    <n v="-24"/>
    <d v="2027-10-07T00:00:00"/>
    <n v="2351"/>
    <n v="302842836"/>
    <n v="84"/>
    <m/>
    <m/>
    <n v="1.4205080000000001"/>
    <n v="2279.87"/>
    <n v="2460.6800000000003"/>
    <n v="1.762418"/>
    <n v="2519.56"/>
    <n v="1.762418"/>
    <x v="560"/>
    <d v="2021-04-01T00:00:00"/>
    <x v="11"/>
    <x v="2"/>
    <x v="14"/>
  </r>
  <r>
    <d v="2021-03-31T00:00:00"/>
    <n v="29894663000189"/>
    <s v="TRUE SECURITIZADORA"/>
    <d v="2020-10-30T00:00:00"/>
    <n v="73.900000000000006"/>
    <d v="2021-03-07T00:00:00"/>
    <n v="-24"/>
    <d v="2027-09-08T00:00:00"/>
    <n v="2322"/>
    <n v="302852646"/>
    <n v="84"/>
    <m/>
    <m/>
    <n v="1.412723"/>
    <n v="3286.93"/>
    <n v="3611.62"/>
    <n v="1.759981"/>
    <n v="3634.6499999999996"/>
    <n v="1.759981"/>
    <x v="561"/>
    <d v="2021-04-01T00:00:00"/>
    <x v="9"/>
    <x v="2"/>
    <x v="14"/>
  </r>
  <r>
    <d v="2021-03-31T00:00:00"/>
    <n v="29894663000189"/>
    <s v="TRUE SECURITIZADORA"/>
    <d v="2020-08-31T00:00:00"/>
    <n v="35.15"/>
    <d v="2021-02-07T00:00:00"/>
    <n v="-52"/>
    <d v="2027-08-09T00:00:00"/>
    <n v="2292"/>
    <n v="302859040"/>
    <n v="84"/>
    <m/>
    <m/>
    <n v="1.4349050000000001"/>
    <n v="1577.48"/>
    <n v="1716.4599999999994"/>
    <n v="1.787892"/>
    <n v="1740.85"/>
    <n v="1.787892"/>
    <x v="562"/>
    <d v="2021-02-01T00:00:00"/>
    <x v="10"/>
    <x v="4"/>
    <x v="12"/>
  </r>
  <r>
    <d v="2021-03-31T00:00:00"/>
    <n v="29894663000189"/>
    <s v="TRUE SECURITIZADORA"/>
    <d v="2020-09-25T00:00:00"/>
    <n v="257.85000000000002"/>
    <d v="2020-12-07T00:00:00"/>
    <n v="-114"/>
    <d v="2027-09-08T00:00:00"/>
    <n v="2322"/>
    <n v="302880544"/>
    <n v="84"/>
    <m/>
    <m/>
    <n v="1.4455119999999999"/>
    <n v="12136.2"/>
    <n v="12514.65"/>
    <n v="1.7932589999999999"/>
    <n v="13332.6"/>
    <n v="1.7932589999999999"/>
    <x v="563"/>
    <d v="2021-01-01T00:00:00"/>
    <x v="11"/>
    <x v="3"/>
    <x v="8"/>
  </r>
  <r>
    <d v="2021-03-31T00:00:00"/>
    <n v="29894663000189"/>
    <s v="TRUE SECURITIZADORA"/>
    <d v="2020-03-13T00:00:00"/>
    <n v="808"/>
    <d v="2020-08-07T00:00:00"/>
    <n v="-236"/>
    <d v="2026-02-09T00:00:00"/>
    <n v="1746"/>
    <n v="302908132"/>
    <n v="72"/>
    <m/>
    <m/>
    <n v="1.5064412430248679"/>
    <n v="34940.770000000004"/>
    <n v="34940.85"/>
    <n v="2.0531640000000002"/>
    <n v="38726.589999999997"/>
    <n v="2.0531640000000002"/>
    <x v="564"/>
    <d v="2020-08-01T00:00:00"/>
    <x v="2"/>
    <x v="0"/>
    <x v="3"/>
  </r>
  <r>
    <d v="2021-03-31T00:00:00"/>
    <n v="29894663000189"/>
    <s v="TRUE SECURITIZADORA"/>
    <d v="2020-05-27T00:00:00"/>
    <n v="36.9"/>
    <d v="2020-12-07T00:00:00"/>
    <n v="-114"/>
    <d v="2026-04-07T00:00:00"/>
    <n v="1803"/>
    <n v="302922246"/>
    <n v="72"/>
    <m/>
    <m/>
    <n v="1.393988881621975"/>
    <n v="36.9"/>
    <n v="1660.8500000000006"/>
    <n v="1.7917989999999999"/>
    <n v="36.9"/>
    <n v="1.7917989999999999"/>
    <x v="565"/>
    <d v="2021-01-01T00:00:00"/>
    <x v="6"/>
    <x v="3"/>
    <x v="8"/>
  </r>
  <r>
    <d v="2021-03-31T00:00:00"/>
    <n v="29894663000189"/>
    <s v="TRUE SECURITIZADORA"/>
    <d v="2020-10-30T00:00:00"/>
    <n v="50"/>
    <d v="2020-12-07T00:00:00"/>
    <n v="-114"/>
    <d v="2027-11-08T00:00:00"/>
    <n v="2383"/>
    <n v="302933907"/>
    <n v="84"/>
    <m/>
    <m/>
    <n v="1.4118489999999999"/>
    <n v="2406.8000000000002"/>
    <n v="2424.8699999999994"/>
    <n v="1.7484120000000001"/>
    <n v="2643.05"/>
    <n v="1.7484120000000001"/>
    <x v="566"/>
    <d v="2021-01-01T00:00:00"/>
    <x v="9"/>
    <x v="3"/>
    <x v="8"/>
  </r>
  <r>
    <d v="2021-03-31T00:00:00"/>
    <n v="29894663000189"/>
    <s v="TRUE SECURITIZADORA"/>
    <d v="2020-09-25T00:00:00"/>
    <n v="255.6"/>
    <d v="2021-02-07T00:00:00"/>
    <n v="-52"/>
    <d v="2027-07-07T00:00:00"/>
    <n v="2259"/>
    <n v="302947312"/>
    <n v="84"/>
    <m/>
    <m/>
    <n v="1.3599999999999999"/>
    <n v="12647.48"/>
    <n v="12605.120000000004"/>
    <n v="1.4131880000000001"/>
    <n v="12844.51"/>
    <n v="1.4131880000000001"/>
    <x v="567"/>
    <d v="2021-02-01T00:00:00"/>
    <x v="11"/>
    <x v="4"/>
    <x v="12"/>
  </r>
  <r>
    <d v="2021-03-31T00:00:00"/>
    <n v="29894663000189"/>
    <s v="TRUE SECURITIZADORA"/>
    <d v="2020-07-28T00:00:00"/>
    <n v="400.18"/>
    <d v="2021-02-07T00:00:00"/>
    <n v="-52"/>
    <d v="2027-07-07T00:00:00"/>
    <n v="2259"/>
    <n v="302957539"/>
    <n v="84"/>
    <m/>
    <m/>
    <n v="1.4433980000000002"/>
    <n v="17836.98"/>
    <n v="19453.610000000004"/>
    <n v="1.7916620000000001"/>
    <n v="19636.39"/>
    <n v="1.7916620000000001"/>
    <x v="568"/>
    <d v="2021-02-01T00:00:00"/>
    <x v="7"/>
    <x v="4"/>
    <x v="12"/>
  </r>
  <r>
    <d v="2021-03-31T00:00:00"/>
    <n v="29894663000189"/>
    <s v="TRUE SECURITIZADORA"/>
    <d v="2020-09-25T00:00:00"/>
    <n v="48.62"/>
    <d v="2021-02-07T00:00:00"/>
    <n v="-52"/>
    <d v="2027-11-08T00:00:00"/>
    <n v="2383"/>
    <n v="302986935"/>
    <n v="84"/>
    <m/>
    <m/>
    <n v="1.434596"/>
    <n v="2219.67"/>
    <n v="2301.0100000000002"/>
    <n v="1.7860339999999999"/>
    <n v="2456.1799999999998"/>
    <n v="1.7860339999999999"/>
    <x v="569"/>
    <d v="2021-02-01T00:00:00"/>
    <x v="11"/>
    <x v="4"/>
    <x v="12"/>
  </r>
  <r>
    <d v="2021-03-31T00:00:00"/>
    <n v="29894663000189"/>
    <s v="TRUE SECURITIZADORA"/>
    <d v="2020-06-19T00:00:00"/>
    <n v="115.17"/>
    <d v="2020-07-07T00:00:00"/>
    <n v="-267"/>
    <d v="2023-05-08T00:00:00"/>
    <n v="738"/>
    <n v="303035916"/>
    <n v="36"/>
    <m/>
    <m/>
    <n v="1.3599999999999999"/>
    <n v="3494.93"/>
    <n v="3196.4900000000002"/>
    <n v="1.7898339999999999"/>
    <n v="3609.81"/>
    <n v="1.7898339999999999"/>
    <x v="570"/>
    <d v="2020-09-01T00:00:00"/>
    <x v="8"/>
    <x v="0"/>
    <x v="4"/>
  </r>
  <r>
    <d v="2021-03-31T00:00:00"/>
    <n v="29894663000189"/>
    <s v="TRUE SECURITIZADORA"/>
    <d v="2020-07-28T00:00:00"/>
    <n v="286"/>
    <d v="2021-02-07T00:00:00"/>
    <n v="-52"/>
    <d v="2027-05-07T00:00:00"/>
    <n v="2198"/>
    <n v="303037623"/>
    <n v="84"/>
    <m/>
    <m/>
    <n v="1.4446798526165225"/>
    <n v="12591.34"/>
    <n v="13725.659999999996"/>
    <n v="1.79287"/>
    <n v="13831.98"/>
    <n v="1.79287"/>
    <x v="571"/>
    <d v="2021-02-01T00:00:00"/>
    <x v="7"/>
    <x v="4"/>
    <x v="12"/>
  </r>
  <r>
    <d v="2021-03-31T00:00:00"/>
    <n v="29894663000189"/>
    <s v="TRUE SECURITIZADORA"/>
    <d v="2020-08-31T00:00:00"/>
    <n v="276.77"/>
    <d v="2021-02-07T00:00:00"/>
    <n v="-52"/>
    <d v="2027-07-07T00:00:00"/>
    <n v="2259"/>
    <n v="303049234"/>
    <n v="84"/>
    <m/>
    <m/>
    <n v="1.3599999999999999"/>
    <n v="13993.24"/>
    <n v="13772.110000000004"/>
    <n v="1.3381479999999999"/>
    <n v="13908.41"/>
    <n v="1.3381479999999999"/>
    <x v="572"/>
    <d v="2021-02-01T00:00:00"/>
    <x v="10"/>
    <x v="4"/>
    <x v="12"/>
  </r>
  <r>
    <d v="2021-03-31T00:00:00"/>
    <n v="29894663000189"/>
    <s v="TRUE SECURITIZADORA"/>
    <d v="2020-08-31T00:00:00"/>
    <n v="47.84"/>
    <d v="2020-11-07T00:00:00"/>
    <n v="-144"/>
    <d v="2027-08-09T00:00:00"/>
    <n v="2292"/>
    <n v="303072262"/>
    <n v="84"/>
    <m/>
    <m/>
    <n v="1.4360140000000001"/>
    <n v="2289.88"/>
    <n v="2335.3200000000011"/>
    <n v="1.788961"/>
    <n v="2512.1"/>
    <n v="1.788961"/>
    <x v="573"/>
    <d v="2020-11-01T00:00:00"/>
    <x v="10"/>
    <x v="0"/>
    <x v="2"/>
  </r>
  <r>
    <d v="2021-03-31T00:00:00"/>
    <n v="29894663000189"/>
    <s v="TRUE SECURITIZADORA"/>
    <d v="2020-06-19T00:00:00"/>
    <n v="230.88"/>
    <d v="2021-01-07T00:00:00"/>
    <n v="-83"/>
    <d v="2023-05-08T00:00:00"/>
    <n v="738"/>
    <n v="303134690"/>
    <n v="36"/>
    <m/>
    <m/>
    <n v="1.3599999999999999"/>
    <n v="5621.0599999999995"/>
    <n v="6407.9599999999982"/>
    <n v="1.789701"/>
    <n v="5851.27"/>
    <n v="1.789701"/>
    <x v="574"/>
    <d v="2021-01-01T00:00:00"/>
    <x v="8"/>
    <x v="1"/>
    <x v="8"/>
  </r>
  <r>
    <d v="2021-03-31T00:00:00"/>
    <n v="29894663000189"/>
    <s v="TRUE SECURITIZADORA"/>
    <d v="2020-10-30T00:00:00"/>
    <n v="46.86"/>
    <d v="2021-05-07T00:00:00"/>
    <n v="37"/>
    <d v="2027-11-08T00:00:00"/>
    <n v="2383"/>
    <n v="303135944"/>
    <n v="84"/>
    <m/>
    <m/>
    <n v="1.4201139999999999"/>
    <n v="2016.04"/>
    <n v="2266.130000000001"/>
    <n v="1.7571619999999999"/>
    <n v="2236.8900000000003"/>
    <n v="1.7571619999999999"/>
    <x v="575"/>
    <d v="2021-05-01T00:00:00"/>
    <x v="9"/>
    <x v="2"/>
    <x v="9"/>
  </r>
  <r>
    <d v="2021-03-31T00:00:00"/>
    <n v="29894663000189"/>
    <s v="TRUE SECURITIZADORA"/>
    <d v="2020-10-30T00:00:00"/>
    <n v="52.25"/>
    <d v="2021-03-07T00:00:00"/>
    <n v="-24"/>
    <d v="2025-11-07T00:00:00"/>
    <n v="1652"/>
    <n v="303136458"/>
    <n v="60"/>
    <m/>
    <m/>
    <n v="1.3599999999999999"/>
    <n v="1965.98"/>
    <n v="2115.3899999999994"/>
    <n v="1.7470380000000001"/>
    <n v="2139.71"/>
    <n v="1.7470380000000001"/>
    <x v="576"/>
    <d v="2021-04-01T00:00:00"/>
    <x v="9"/>
    <x v="2"/>
    <x v="14"/>
  </r>
  <r>
    <d v="2021-03-31T00:00:00"/>
    <n v="29894663000189"/>
    <s v="TRUE SECURITIZADORA"/>
    <d v="2020-07-28T00:00:00"/>
    <n v="275"/>
    <d v="2021-05-07T00:00:00"/>
    <n v="37"/>
    <d v="2027-06-07T00:00:00"/>
    <n v="2229"/>
    <n v="303151132"/>
    <n v="84"/>
    <m/>
    <m/>
    <n v="1.441112722612633"/>
    <n v="11367.49"/>
    <n v="13296.540000000003"/>
    <n v="1.789285"/>
    <n v="12583.6"/>
    <n v="1.789285"/>
    <x v="577"/>
    <d v="2021-05-01T00:00:00"/>
    <x v="7"/>
    <x v="2"/>
    <x v="9"/>
  </r>
  <r>
    <d v="2021-03-31T00:00:00"/>
    <n v="29894663000189"/>
    <s v="TRUE SECURITIZADORA"/>
    <d v="2020-08-31T00:00:00"/>
    <n v="63.43"/>
    <d v="2021-03-07T00:00:00"/>
    <n v="-24"/>
    <d v="2027-08-09T00:00:00"/>
    <n v="2292"/>
    <n v="303165697"/>
    <n v="84"/>
    <m/>
    <m/>
    <n v="1.44618"/>
    <n v="2774.6"/>
    <n v="3085.84"/>
    <n v="1.7989980000000001"/>
    <n v="3067.88"/>
    <n v="1.7989980000000001"/>
    <x v="578"/>
    <d v="2021-04-01T00:00:00"/>
    <x v="10"/>
    <x v="2"/>
    <x v="14"/>
  </r>
  <r>
    <d v="2021-03-31T00:00:00"/>
    <n v="29894663000189"/>
    <s v="TRUE SECURITIZADORA"/>
    <d v="2020-10-30T00:00:00"/>
    <n v="313.5"/>
    <d v="2021-04-07T00:00:00"/>
    <n v="7"/>
    <d v="2027-10-07T00:00:00"/>
    <n v="2351"/>
    <n v="303198439"/>
    <n v="84"/>
    <m/>
    <m/>
    <n v="1.4452049999999999"/>
    <n v="13574.79"/>
    <n v="15250.37"/>
    <n v="1.794565"/>
    <n v="15059.9"/>
    <n v="1.794565"/>
    <x v="579"/>
    <d v="2021-04-01T00:00:00"/>
    <x v="9"/>
    <x v="2"/>
    <x v="14"/>
  </r>
  <r>
    <d v="2021-03-31T00:00:00"/>
    <n v="29894663000189"/>
    <s v="TRUE SECURITIZADORA"/>
    <d v="2020-04-15T00:00:00"/>
    <n v="12.3"/>
    <d v="2020-11-07T00:00:00"/>
    <n v="-144"/>
    <d v="2026-03-09T00:00:00"/>
    <n v="1774"/>
    <n v="303203309"/>
    <n v="72"/>
    <m/>
    <m/>
    <n v="1.4949999999999999"/>
    <n v="500.58000000000004"/>
    <n v="534.41"/>
    <n v="2.0339589999999999"/>
    <n v="559.11"/>
    <n v="2.0339589999999999"/>
    <x v="580"/>
    <d v="2020-11-01T00:00:00"/>
    <x v="5"/>
    <x v="0"/>
    <x v="2"/>
  </r>
  <r>
    <d v="2021-03-31T00:00:00"/>
    <n v="29894663000189"/>
    <s v="TRUE SECURITIZADORA"/>
    <d v="2020-03-13T00:00:00"/>
    <n v="22.54"/>
    <d v="2020-11-07T00:00:00"/>
    <n v="-144"/>
    <d v="2026-02-09T00:00:00"/>
    <n v="1746"/>
    <n v="303208413"/>
    <n v="72"/>
    <m/>
    <m/>
    <n v="1.4950000000000001"/>
    <n v="909.54"/>
    <n v="977.99999999999989"/>
    <n v="2.0390839999999999"/>
    <n v="1015.11"/>
    <n v="2.0390839999999999"/>
    <x v="581"/>
    <d v="2020-11-01T00:00:00"/>
    <x v="2"/>
    <x v="0"/>
    <x v="2"/>
  </r>
  <r>
    <d v="2021-03-31T00:00:00"/>
    <n v="29894663000189"/>
    <s v="TRUE SECURITIZADORA"/>
    <d v="2020-07-28T00:00:00"/>
    <n v="101.3"/>
    <d v="2020-11-07T00:00:00"/>
    <n v="-144"/>
    <d v="2026-03-09T00:00:00"/>
    <n v="1774"/>
    <n v="303214804"/>
    <n v="72"/>
    <m/>
    <m/>
    <n v="1.5130000000000001"/>
    <n v="4096.79"/>
    <n v="4299.8"/>
    <n v="2.0663360000000002"/>
    <n v="4586.9800000000005"/>
    <n v="2.0663360000000002"/>
    <x v="582"/>
    <d v="2020-11-01T00:00:00"/>
    <x v="7"/>
    <x v="0"/>
    <x v="2"/>
  </r>
  <r>
    <d v="2021-03-31T00:00:00"/>
    <n v="29894663000189"/>
    <s v="TRUE SECURITIZADORA"/>
    <d v="2020-05-27T00:00:00"/>
    <n v="365.25"/>
    <d v="2021-04-07T00:00:00"/>
    <n v="7"/>
    <d v="2027-04-07T00:00:00"/>
    <n v="2168"/>
    <n v="303226049"/>
    <n v="84"/>
    <m/>
    <m/>
    <n v="1.3925742910592573"/>
    <n v="15482.63"/>
    <n v="17938.990000000002"/>
    <n v="1.737139"/>
    <n v="17059.129999999997"/>
    <n v="1.737139"/>
    <x v="583"/>
    <d v="2021-04-01T00:00:00"/>
    <x v="6"/>
    <x v="2"/>
    <x v="14"/>
  </r>
  <r>
    <d v="2021-03-31T00:00:00"/>
    <n v="29894663000189"/>
    <s v="TRUE SECURITIZADORA"/>
    <d v="2020-07-28T00:00:00"/>
    <n v="202.04"/>
    <d v="2020-12-07T00:00:00"/>
    <n v="-114"/>
    <d v="2027-06-07T00:00:00"/>
    <n v="2229"/>
    <n v="303240806"/>
    <n v="84"/>
    <m/>
    <m/>
    <n v="1.3599999999999999"/>
    <n v="10334.14"/>
    <n v="10037.449999999993"/>
    <n v="1.412002"/>
    <n v="10483.67"/>
    <n v="1.412002"/>
    <x v="584"/>
    <d v="2021-01-01T00:00:00"/>
    <x v="7"/>
    <x v="3"/>
    <x v="8"/>
  </r>
  <r>
    <d v="2021-03-31T00:00:00"/>
    <n v="29894663000189"/>
    <s v="TRUE SECURITIZADORA"/>
    <d v="2020-07-28T00:00:00"/>
    <n v="158.6"/>
    <d v="2020-12-07T00:00:00"/>
    <n v="-114"/>
    <d v="2024-06-07T00:00:00"/>
    <n v="1134"/>
    <n v="303244855"/>
    <n v="48"/>
    <m/>
    <m/>
    <n v="1.3599999999999999"/>
    <n v="5201.84"/>
    <n v="5507.6500000000005"/>
    <n v="1.794041"/>
    <n v="5530.09"/>
    <n v="1.794041"/>
    <x v="585"/>
    <d v="2020-11-01T00:00:00"/>
    <x v="7"/>
    <x v="3"/>
    <x v="2"/>
  </r>
  <r>
    <d v="2021-03-31T00:00:00"/>
    <n v="29894663000189"/>
    <s v="TRUE SECURITIZADORA"/>
    <d v="2020-08-31T00:00:00"/>
    <n v="353"/>
    <d v="2021-05-07T00:00:00"/>
    <n v="37"/>
    <d v="2024-06-07T00:00:00"/>
    <n v="1134"/>
    <n v="303244955"/>
    <n v="48"/>
    <m/>
    <m/>
    <n v="1.3599999999999999"/>
    <n v="9812.82"/>
    <n v="12090.789999999999"/>
    <n v="1.794046"/>
    <n v="10543.44"/>
    <n v="1.794046"/>
    <x v="586"/>
    <d v="2021-05-01T00:00:00"/>
    <x v="10"/>
    <x v="2"/>
    <x v="9"/>
  </r>
  <r>
    <d v="2021-03-31T00:00:00"/>
    <n v="29894663000189"/>
    <s v="TRUE SECURITIZADORA"/>
    <d v="2020-09-25T00:00:00"/>
    <n v="469"/>
    <d v="2021-05-07T00:00:00"/>
    <n v="37"/>
    <d v="2027-08-09T00:00:00"/>
    <n v="2292"/>
    <n v="303263573"/>
    <n v="84"/>
    <m/>
    <m/>
    <n v="1.3599999999999999"/>
    <n v="20840.349999999999"/>
    <n v="23280.679999999997"/>
    <n v="1.586201"/>
    <n v="22329.5"/>
    <n v="1.586201"/>
    <x v="587"/>
    <d v="2021-05-01T00:00:00"/>
    <x v="11"/>
    <x v="2"/>
    <x v="9"/>
  </r>
  <r>
    <d v="2021-03-31T00:00:00"/>
    <n v="29894663000189"/>
    <s v="TRUE SECURITIZADORA"/>
    <d v="2020-08-31T00:00:00"/>
    <n v="66.55"/>
    <d v="2020-12-07T00:00:00"/>
    <n v="-114"/>
    <d v="2027-08-09T00:00:00"/>
    <n v="2292"/>
    <n v="303269287"/>
    <n v="84"/>
    <m/>
    <m/>
    <n v="1.4380949999999999"/>
    <n v="3121.05"/>
    <n v="3246.3799999999992"/>
    <n v="1.7862480000000001"/>
    <n v="3426.04"/>
    <n v="1.7862480000000001"/>
    <x v="588"/>
    <d v="2021-01-01T00:00:00"/>
    <x v="10"/>
    <x v="3"/>
    <x v="8"/>
  </r>
  <r>
    <d v="2021-03-31T00:00:00"/>
    <n v="29894663000189"/>
    <s v="TRUE SECURITIZADORA"/>
    <d v="2020-03-13T00:00:00"/>
    <n v="25.51"/>
    <d v="2020-06-07T00:00:00"/>
    <n v="-297"/>
    <d v="2026-02-09T00:00:00"/>
    <n v="1746"/>
    <n v="303308524"/>
    <n v="72"/>
    <m/>
    <m/>
    <n v="1.4950000000000001"/>
    <n v="1157.98"/>
    <n v="1106.8899999999996"/>
    <n v="2.0338599999999998"/>
    <n v="1276.4099999999999"/>
    <n v="2.0338599999999998"/>
    <x v="589"/>
    <d v="2020-07-01T00:00:00"/>
    <x v="2"/>
    <x v="0"/>
    <x v="10"/>
  </r>
  <r>
    <d v="2021-03-31T00:00:00"/>
    <n v="29894663000189"/>
    <s v="TRUE SECURITIZADORA"/>
    <d v="2020-06-19T00:00:00"/>
    <n v="59.38"/>
    <d v="2021-03-07T00:00:00"/>
    <n v="-24"/>
    <d v="2027-05-07T00:00:00"/>
    <n v="2198"/>
    <n v="303331255"/>
    <n v="84"/>
    <m/>
    <m/>
    <n v="1.3599999999999999"/>
    <n v="2694.19"/>
    <n v="2938.6699999999992"/>
    <n v="1.597451"/>
    <n v="2881.1"/>
    <n v="1.597451"/>
    <x v="590"/>
    <d v="2021-05-01T00:00:00"/>
    <x v="8"/>
    <x v="2"/>
    <x v="9"/>
  </r>
  <r>
    <d v="2021-03-31T00:00:00"/>
    <n v="29894663000189"/>
    <s v="TRUE SECURITIZADORA"/>
    <d v="2020-07-28T00:00:00"/>
    <n v="86"/>
    <d v="2021-04-07T00:00:00"/>
    <n v="7"/>
    <d v="2027-06-07T00:00:00"/>
    <n v="2229"/>
    <n v="303337553"/>
    <n v="84"/>
    <m/>
    <m/>
    <n v="1.3599999999999999"/>
    <n v="3978.2"/>
    <n v="4272.5399999999981"/>
    <n v="1.47719"/>
    <n v="4118.45"/>
    <n v="1.47719"/>
    <x v="591"/>
    <d v="2021-04-01T00:00:00"/>
    <x v="7"/>
    <x v="2"/>
    <x v="14"/>
  </r>
  <r>
    <d v="2021-03-31T00:00:00"/>
    <n v="29894663000189"/>
    <s v="TRUE SECURITIZADORA"/>
    <d v="2020-05-27T00:00:00"/>
    <n v="109.1"/>
    <d v="2020-08-07T00:00:00"/>
    <n v="-236"/>
    <d v="2027-06-07T00:00:00"/>
    <n v="2229"/>
    <n v="303339104"/>
    <n v="84"/>
    <m/>
    <m/>
    <n v="1.408712"/>
    <n v="5550.41"/>
    <n v="5287.41"/>
    <n v="1.7437579999999999"/>
    <n v="6022.84"/>
    <n v="1.7437579999999999"/>
    <x v="592"/>
    <d v="2020-09-01T00:00:00"/>
    <x v="6"/>
    <x v="0"/>
    <x v="4"/>
  </r>
  <r>
    <d v="2021-03-31T00:00:00"/>
    <n v="29894663000189"/>
    <s v="TRUE SECURITIZADORA"/>
    <d v="2020-07-28T00:00:00"/>
    <n v="540"/>
    <d v="2021-05-07T00:00:00"/>
    <n v="37"/>
    <d v="2027-06-07T00:00:00"/>
    <n v="2229"/>
    <n v="303349890"/>
    <n v="84"/>
    <m/>
    <m/>
    <n v="1.4375125444377259"/>
    <n v="22345.919999999998"/>
    <n v="26140.789999999997"/>
    <n v="1.785452"/>
    <n v="24736.23"/>
    <n v="1.785452"/>
    <x v="593"/>
    <d v="2021-05-01T00:00:00"/>
    <x v="7"/>
    <x v="2"/>
    <x v="9"/>
  </r>
  <r>
    <d v="2021-03-31T00:00:00"/>
    <n v="29894663000189"/>
    <s v="TRUE SECURITIZADORA"/>
    <d v="2020-08-31T00:00:00"/>
    <n v="62.25"/>
    <d v="2020-09-07T00:00:00"/>
    <n v="-205"/>
    <d v="2027-07-07T00:00:00"/>
    <n v="2259"/>
    <n v="303357031"/>
    <n v="84"/>
    <m/>
    <m/>
    <n v="1.434102342158861"/>
    <n v="3089.38"/>
    <n v="3021.97"/>
    <n v="1.787023"/>
    <n v="3373.86"/>
    <n v="1.787023"/>
    <x v="594"/>
    <d v="2020-10-01T00:00:00"/>
    <x v="10"/>
    <x v="0"/>
    <x v="0"/>
  </r>
  <r>
    <d v="2021-03-31T00:00:00"/>
    <n v="29894663000189"/>
    <s v="TRUE SECURITIZADORA"/>
    <d v="2020-08-31T00:00:00"/>
    <n v="225"/>
    <d v="2021-05-07T00:00:00"/>
    <n v="37"/>
    <d v="2027-08-09T00:00:00"/>
    <n v="2292"/>
    <n v="303369220"/>
    <n v="84"/>
    <m/>
    <m/>
    <n v="1.4466299999999999"/>
    <n v="9402.24"/>
    <n v="10944.449999999997"/>
    <n v="1.7953170000000001"/>
    <n v="10431.02"/>
    <n v="1.7953170000000001"/>
    <x v="595"/>
    <d v="2021-05-01T00:00:00"/>
    <x v="10"/>
    <x v="2"/>
    <x v="9"/>
  </r>
  <r>
    <d v="2021-03-31T00:00:00"/>
    <n v="29894663000189"/>
    <s v="TRUE SECURITIZADORA"/>
    <d v="2020-09-25T00:00:00"/>
    <n v="91.04"/>
    <d v="2021-02-07T00:00:00"/>
    <n v="-52"/>
    <d v="2027-11-08T00:00:00"/>
    <n v="2383"/>
    <n v="303387912"/>
    <n v="84"/>
    <m/>
    <m/>
    <n v="1.436375"/>
    <n v="4160"/>
    <n v="4305.8499999999995"/>
    <n v="1.782815"/>
    <n v="4596.7299999999996"/>
    <n v="1.782815"/>
    <x v="596"/>
    <d v="2021-02-01T00:00:00"/>
    <x v="11"/>
    <x v="4"/>
    <x v="12"/>
  </r>
  <r>
    <d v="2021-03-31T00:00:00"/>
    <n v="29894663000189"/>
    <s v="TRUE SECURITIZADORA"/>
    <d v="2020-10-30T00:00:00"/>
    <n v="206"/>
    <d v="2021-05-07T00:00:00"/>
    <n v="37"/>
    <d v="2027-11-08T00:00:00"/>
    <n v="2383"/>
    <n v="303392737"/>
    <n v="84"/>
    <m/>
    <m/>
    <n v="1.4405080000000001"/>
    <n v="8778.9599999999991"/>
    <n v="9892.3199999999979"/>
    <n v="1.7889839999999999"/>
    <n v="9770.58"/>
    <n v="1.7889839999999999"/>
    <x v="597"/>
    <d v="2021-05-01T00:00:00"/>
    <x v="9"/>
    <x v="2"/>
    <x v="9"/>
  </r>
  <r>
    <d v="2021-03-31T00:00:00"/>
    <n v="29894663000189"/>
    <s v="TRUE SECURITIZADORA"/>
    <d v="2020-03-13T00:00:00"/>
    <n v="136"/>
    <d v="2020-04-07T00:00:00"/>
    <n v="-358"/>
    <d v="2026-02-09T00:00:00"/>
    <n v="1746"/>
    <n v="303401042"/>
    <n v="72"/>
    <m/>
    <m/>
    <n v="1.36"/>
    <n v="6841.65"/>
    <n v="6144.2500000000018"/>
    <n v="1.6832320000000001"/>
    <n v="7254.96"/>
    <n v="1.6832320000000001"/>
    <x v="598"/>
    <d v="2020-04-01T00:00:00"/>
    <x v="2"/>
    <x v="0"/>
    <x v="5"/>
  </r>
  <r>
    <d v="2021-03-31T00:00:00"/>
    <n v="29894663000189"/>
    <s v="TRUE SECURITIZADORA"/>
    <d v="2020-05-27T00:00:00"/>
    <n v="431.76"/>
    <d v="2020-06-07T00:00:00"/>
    <n v="-297"/>
    <d v="2025-04-07T00:00:00"/>
    <n v="1438"/>
    <n v="303421161"/>
    <n v="60"/>
    <m/>
    <m/>
    <n v="1.4949999999999999"/>
    <n v="18076.36"/>
    <n v="16911.900000000001"/>
    <n v="2.0494210000000002"/>
    <n v="19640.41"/>
    <n v="2.0494210000000002"/>
    <x v="599"/>
    <d v="2020-07-01T00:00:00"/>
    <x v="6"/>
    <x v="0"/>
    <x v="10"/>
  </r>
  <r>
    <d v="2021-03-31T00:00:00"/>
    <n v="29894663000189"/>
    <s v="TRUE SECURITIZADORA"/>
    <d v="2020-05-27T00:00:00"/>
    <n v="250"/>
    <d v="2020-10-07T00:00:00"/>
    <n v="-175"/>
    <d v="2026-04-07T00:00:00"/>
    <n v="1803"/>
    <n v="303423150"/>
    <n v="72"/>
    <m/>
    <m/>
    <n v="1.4045574734397068"/>
    <n v="11008.09"/>
    <n v="11217.339999999998"/>
    <n v="1.795277"/>
    <n v="11945.46"/>
    <n v="1.795277"/>
    <x v="600"/>
    <d v="2020-10-01T00:00:00"/>
    <x v="6"/>
    <x v="0"/>
    <x v="0"/>
  </r>
  <r>
    <d v="2021-03-31T00:00:00"/>
    <n v="29894663000189"/>
    <s v="TRUE SECURITIZADORA"/>
    <d v="2020-07-28T00:00:00"/>
    <n v="48.7"/>
    <d v="2020-08-07T00:00:00"/>
    <n v="-236"/>
    <d v="2027-06-07T00:00:00"/>
    <n v="2229"/>
    <n v="303443069"/>
    <n v="84"/>
    <m/>
    <m/>
    <n v="1.4242532530904324"/>
    <n v="2458.2600000000002"/>
    <n v="2367.9300000000017"/>
    <n v="1.777172"/>
    <n v="2678.02"/>
    <n v="1.777172"/>
    <x v="601"/>
    <d v="2020-09-01T00:00:00"/>
    <x v="7"/>
    <x v="0"/>
    <x v="4"/>
  </r>
  <r>
    <d v="2021-03-31T00:00:00"/>
    <n v="29894663000189"/>
    <s v="TRUE SECURITIZADORA"/>
    <d v="2020-07-28T00:00:00"/>
    <n v="254.5"/>
    <d v="2021-05-07T00:00:00"/>
    <n v="37"/>
    <d v="2027-07-07T00:00:00"/>
    <n v="2259"/>
    <n v="303453109"/>
    <n v="84"/>
    <m/>
    <m/>
    <n v="1.3873"/>
    <n v="10763.82"/>
    <n v="12607.7"/>
    <n v="1.7318340000000001"/>
    <n v="11925.86"/>
    <n v="1.7318340000000001"/>
    <x v="602"/>
    <d v="2021-05-01T00:00:00"/>
    <x v="7"/>
    <x v="2"/>
    <x v="9"/>
  </r>
  <r>
    <d v="2021-03-31T00:00:00"/>
    <n v="29894663000189"/>
    <s v="TRUE SECURITIZADORA"/>
    <d v="2020-08-31T00:00:00"/>
    <n v="50"/>
    <d v="2021-02-07T00:00:00"/>
    <n v="-52"/>
    <d v="2027-07-07T00:00:00"/>
    <n v="2259"/>
    <n v="303458258"/>
    <n v="84"/>
    <m/>
    <m/>
    <n v="1.4246409281697943"/>
    <n v="2236.92"/>
    <n v="2434.9300000000003"/>
    <n v="1.7777350000000001"/>
    <n v="2466.5500000000002"/>
    <n v="1.7777350000000001"/>
    <x v="603"/>
    <d v="2021-02-01T00:00:00"/>
    <x v="10"/>
    <x v="4"/>
    <x v="12"/>
  </r>
  <r>
    <d v="2021-03-31T00:00:00"/>
    <n v="29894663000189"/>
    <s v="TRUE SECURITIZADORA"/>
    <d v="2020-08-31T00:00:00"/>
    <n v="46.4"/>
    <d v="2020-12-07T00:00:00"/>
    <n v="-114"/>
    <d v="2027-08-09T00:00:00"/>
    <n v="2292"/>
    <n v="303476670"/>
    <n v="84"/>
    <m/>
    <m/>
    <n v="1.432391"/>
    <n v="2176.5"/>
    <n v="2267.7999999999997"/>
    <n v="1.7853570000000001"/>
    <n v="2392.48"/>
    <n v="1.7853570000000001"/>
    <x v="604"/>
    <d v="2020-12-01T00:00:00"/>
    <x v="10"/>
    <x v="3"/>
    <x v="11"/>
  </r>
  <r>
    <d v="2021-03-31T00:00:00"/>
    <n v="29894663000189"/>
    <s v="TRUE SECURITIZADORA"/>
    <d v="2020-09-25T00:00:00"/>
    <n v="226.8"/>
    <d v="2021-05-07T00:00:00"/>
    <n v="37"/>
    <d v="2027-09-08T00:00:00"/>
    <n v="2322"/>
    <n v="303488616"/>
    <n v="84"/>
    <m/>
    <m/>
    <n v="1.4439029999999999"/>
    <n v="9545.5399999999991"/>
    <n v="11013.499999999996"/>
    <n v="1.791544"/>
    <n v="10598.4"/>
    <n v="1.791544"/>
    <x v="605"/>
    <d v="2021-05-01T00:00:00"/>
    <x v="11"/>
    <x v="2"/>
    <x v="9"/>
  </r>
  <r>
    <d v="2021-03-31T00:00:00"/>
    <n v="29894663000189"/>
    <s v="TRUE SECURITIZADORA"/>
    <d v="2020-10-30T00:00:00"/>
    <n v="175.99"/>
    <d v="2021-03-07T00:00:00"/>
    <n v="-24"/>
    <d v="2027-11-08T00:00:00"/>
    <n v="2383"/>
    <n v="303533912"/>
    <n v="84"/>
    <m/>
    <m/>
    <n v="1.420048"/>
    <n v="7923.67"/>
    <n v="8511.0499999999956"/>
    <n v="1.7571239999999999"/>
    <n v="8753.2099999999991"/>
    <n v="1.7571239999999999"/>
    <x v="606"/>
    <d v="2021-03-01T00:00:00"/>
    <x v="9"/>
    <x v="2"/>
    <x v="16"/>
  </r>
  <r>
    <d v="2021-03-31T00:00:00"/>
    <n v="29894663000189"/>
    <s v="TRUE SECURITIZADORA"/>
    <d v="2020-07-28T00:00:00"/>
    <n v="100"/>
    <d v="2020-12-07T00:00:00"/>
    <n v="-114"/>
    <d v="2027-05-07T00:00:00"/>
    <n v="2198"/>
    <n v="303536931"/>
    <n v="84"/>
    <m/>
    <m/>
    <n v="1.4398616177471775"/>
    <n v="4608.46"/>
    <n v="4806.7500000000009"/>
    <n v="1.7877000000000001"/>
    <n v="5042.8500000000004"/>
    <n v="1.7877000000000001"/>
    <x v="607"/>
    <d v="2021-01-01T00:00:00"/>
    <x v="7"/>
    <x v="3"/>
    <x v="8"/>
  </r>
  <r>
    <d v="2021-03-31T00:00:00"/>
    <n v="29894663000189"/>
    <s v="TRUE SECURITIZADORA"/>
    <d v="2020-08-31T00:00:00"/>
    <n v="368.99"/>
    <d v="2020-09-07T00:00:00"/>
    <n v="-205"/>
    <d v="2027-06-07T00:00:00"/>
    <n v="2229"/>
    <n v="303544885"/>
    <n v="84"/>
    <m/>
    <m/>
    <n v="1.4490551700097281"/>
    <n v="18168.23"/>
    <n v="17713.319999999989"/>
    <n v="1.797698"/>
    <n v="19796.329999999998"/>
    <n v="1.797698"/>
    <x v="608"/>
    <d v="2020-10-01T00:00:00"/>
    <x v="10"/>
    <x v="0"/>
    <x v="0"/>
  </r>
  <r>
    <d v="2021-03-31T00:00:00"/>
    <n v="29894663000189"/>
    <s v="TRUE SECURITIZADORA"/>
    <d v="2020-10-30T00:00:00"/>
    <n v="106"/>
    <d v="2021-05-07T00:00:00"/>
    <n v="37"/>
    <d v="2027-11-08T00:00:00"/>
    <n v="2383"/>
    <n v="303546569"/>
    <n v="84"/>
    <m/>
    <m/>
    <n v="1.4067939999999999"/>
    <n v="4579.66"/>
    <n v="5149.7899999999954"/>
    <n v="1.7430589999999999"/>
    <n v="5081.37"/>
    <n v="1.7430589999999999"/>
    <x v="609"/>
    <d v="2021-05-01T00:00:00"/>
    <x v="9"/>
    <x v="2"/>
    <x v="9"/>
  </r>
  <r>
    <d v="2021-03-31T00:00:00"/>
    <n v="29894663000189"/>
    <s v="TRUE SECURITIZADORA"/>
    <d v="2020-08-31T00:00:00"/>
    <n v="75"/>
    <d v="2020-09-07T00:00:00"/>
    <n v="-205"/>
    <d v="2027-06-07T00:00:00"/>
    <n v="2229"/>
    <n v="303551615"/>
    <n v="84"/>
    <m/>
    <m/>
    <n v="1.4404227964829524"/>
    <n v="3696.97"/>
    <n v="3610.58"/>
    <n v="1.792967"/>
    <n v="4032.59"/>
    <n v="1.792967"/>
    <x v="610"/>
    <d v="2020-10-01T00:00:00"/>
    <x v="10"/>
    <x v="0"/>
    <x v="0"/>
  </r>
  <r>
    <d v="2021-03-31T00:00:00"/>
    <n v="29894663000189"/>
    <s v="TRUE SECURITIZADORA"/>
    <d v="2020-08-31T00:00:00"/>
    <n v="117.85"/>
    <d v="2020-12-07T00:00:00"/>
    <n v="-114"/>
    <d v="2027-07-07T00:00:00"/>
    <n v="2259"/>
    <n v="303555757"/>
    <n v="84"/>
    <m/>
    <m/>
    <n v="1.431696109717681"/>
    <n v="5505.76"/>
    <n v="5725.6900000000005"/>
    <n v="1.7794490000000001"/>
    <n v="6037.7000000000007"/>
    <n v="1.7794490000000001"/>
    <x v="611"/>
    <d v="2021-01-01T00:00:00"/>
    <x v="10"/>
    <x v="3"/>
    <x v="8"/>
  </r>
  <r>
    <d v="2021-03-31T00:00:00"/>
    <n v="29894663000189"/>
    <s v="TRUE SECURITIZADORA"/>
    <d v="2020-08-31T00:00:00"/>
    <n v="145.38"/>
    <d v="2020-11-07T00:00:00"/>
    <n v="-144"/>
    <d v="2027-07-07T00:00:00"/>
    <n v="2259"/>
    <n v="303561113"/>
    <n v="84"/>
    <m/>
    <m/>
    <n v="1.4427964375300679"/>
    <n v="6916.8"/>
    <n v="7037.3100000000022"/>
    <n v="1.7912650000000001"/>
    <n v="7571.05"/>
    <n v="1.7912650000000001"/>
    <x v="612"/>
    <d v="2020-11-01T00:00:00"/>
    <x v="10"/>
    <x v="0"/>
    <x v="2"/>
  </r>
  <r>
    <d v="2021-03-31T00:00:00"/>
    <n v="29894663000189"/>
    <s v="TRUE SECURITIZADORA"/>
    <d v="2020-08-31T00:00:00"/>
    <n v="151.15"/>
    <d v="2021-05-07T00:00:00"/>
    <n v="37"/>
    <d v="2027-08-09T00:00:00"/>
    <n v="2292"/>
    <n v="303567732"/>
    <n v="84"/>
    <m/>
    <m/>
    <n v="1.3599999999999999"/>
    <n v="7146.5999999999995"/>
    <n v="7569.5999999999985"/>
    <n v="1.3816930000000001"/>
    <n v="7196.3799999999992"/>
    <n v="1.3816930000000001"/>
    <x v="613"/>
    <d v="2021-05-01T00:00:00"/>
    <x v="10"/>
    <x v="2"/>
    <x v="9"/>
  </r>
  <r>
    <d v="2021-03-31T00:00:00"/>
    <n v="29894663000189"/>
    <s v="TRUE SECURITIZADORA"/>
    <d v="2020-09-25T00:00:00"/>
    <n v="133.56"/>
    <d v="2020-12-07T00:00:00"/>
    <n v="-114"/>
    <d v="2027-09-08T00:00:00"/>
    <n v="2322"/>
    <n v="303568401"/>
    <n v="84"/>
    <m/>
    <m/>
    <n v="1.3599999999999999"/>
    <n v="6553.03"/>
    <n v="6672.3200000000052"/>
    <n v="1.6362909999999999"/>
    <n v="7073.9299999999994"/>
    <n v="1.6362909999999999"/>
    <x v="614"/>
    <d v="2021-01-01T00:00:00"/>
    <x v="11"/>
    <x v="3"/>
    <x v="8"/>
  </r>
  <r>
    <d v="2021-03-31T00:00:00"/>
    <n v="29894663000189"/>
    <s v="TRUE SECURITIZADORA"/>
    <d v="2020-10-30T00:00:00"/>
    <n v="43.6"/>
    <d v="2021-03-07T00:00:00"/>
    <n v="-24"/>
    <d v="2027-10-07T00:00:00"/>
    <n v="2351"/>
    <n v="303579126"/>
    <n v="84"/>
    <m/>
    <m/>
    <n v="1.3599999999999999"/>
    <n v="2024.71"/>
    <n v="2182.62"/>
    <n v="1.629432"/>
    <n v="2193.6800000000003"/>
    <n v="1.629432"/>
    <x v="615"/>
    <d v="2021-04-01T00:00:00"/>
    <x v="9"/>
    <x v="2"/>
    <x v="14"/>
  </r>
  <r>
    <d v="2021-03-31T00:00:00"/>
    <n v="29894663000189"/>
    <s v="TRUE SECURITIZADORA"/>
    <d v="2020-09-25T00:00:00"/>
    <n v="159.82"/>
    <d v="2020-12-07T00:00:00"/>
    <n v="-114"/>
    <d v="2027-09-08T00:00:00"/>
    <n v="2322"/>
    <n v="303589828"/>
    <n v="84"/>
    <m/>
    <m/>
    <n v="1.4426700000000001"/>
    <n v="7528.18"/>
    <n v="7764.1700000000019"/>
    <n v="1.790219"/>
    <n v="8270.3599999999988"/>
    <n v="1.790219"/>
    <x v="616"/>
    <d v="2020-12-01T00:00:00"/>
    <x v="11"/>
    <x v="3"/>
    <x v="11"/>
  </r>
  <r>
    <d v="2021-03-31T00:00:00"/>
    <n v="29894663000189"/>
    <s v="TRUE SECURITIZADORA"/>
    <d v="2020-10-30T00:00:00"/>
    <n v="350.47"/>
    <d v="2021-05-07T00:00:00"/>
    <n v="37"/>
    <d v="2027-12-07T00:00:00"/>
    <n v="2412"/>
    <n v="303597789"/>
    <n v="84"/>
    <m/>
    <m/>
    <n v="1.4378930000000001"/>
    <n v="15034.34"/>
    <n v="16602.910000000003"/>
    <n v="1.7859050000000001"/>
    <n v="16748.330000000002"/>
    <n v="1.7859050000000001"/>
    <x v="617"/>
    <d v="2021-05-01T00:00:00"/>
    <x v="9"/>
    <x v="2"/>
    <x v="9"/>
  </r>
  <r>
    <d v="2021-03-31T00:00:00"/>
    <n v="29894663000189"/>
    <s v="TRUE SECURITIZADORA"/>
    <d v="2020-10-30T00:00:00"/>
    <n v="63"/>
    <d v="2021-03-07T00:00:00"/>
    <n v="-24"/>
    <d v="2027-11-08T00:00:00"/>
    <n v="2383"/>
    <n v="303627010"/>
    <n v="84"/>
    <m/>
    <m/>
    <n v="1.4036659999999999"/>
    <n v="2850.7"/>
    <n v="3064.09"/>
    <n v="1.7396149999999999"/>
    <n v="3149.1"/>
    <n v="1.7396149999999999"/>
    <x v="618"/>
    <d v="2021-03-01T00:00:00"/>
    <x v="9"/>
    <x v="2"/>
    <x v="16"/>
  </r>
  <r>
    <d v="2021-03-31T00:00:00"/>
    <n v="29894663000189"/>
    <s v="TRUE SECURITIZADORA"/>
    <d v="2020-10-30T00:00:00"/>
    <n v="52.15"/>
    <d v="2021-03-07T00:00:00"/>
    <n v="-24"/>
    <d v="2027-11-08T00:00:00"/>
    <n v="2383"/>
    <n v="303638452"/>
    <n v="84"/>
    <m/>
    <m/>
    <n v="1.4141650000000001"/>
    <n v="2352.1099999999997"/>
    <n v="2527.12"/>
    <n v="1.7508680000000001"/>
    <n v="2598.4899999999998"/>
    <n v="1.7508680000000001"/>
    <x v="619"/>
    <d v="2021-03-01T00:00:00"/>
    <x v="9"/>
    <x v="2"/>
    <x v="16"/>
  </r>
  <r>
    <d v="2021-03-31T00:00:00"/>
    <n v="29894663000189"/>
    <s v="TRUE SECURITIZADORA"/>
    <d v="2020-06-19T00:00:00"/>
    <n v="317.70999999999998"/>
    <d v="2021-05-07T00:00:00"/>
    <n v="37"/>
    <d v="2027-06-07T00:00:00"/>
    <n v="2229"/>
    <n v="303642819"/>
    <n v="84"/>
    <m/>
    <m/>
    <n v="1.440831"/>
    <n v="13145.72"/>
    <n v="15394.96"/>
    <n v="1.785868"/>
    <n v="14539.21"/>
    <n v="1.785868"/>
    <x v="620"/>
    <d v="2021-05-01T00:00:00"/>
    <x v="8"/>
    <x v="2"/>
    <x v="9"/>
  </r>
  <r>
    <d v="2021-03-31T00:00:00"/>
    <n v="29894663000189"/>
    <s v="TRUE SECURITIZADORA"/>
    <d v="2020-08-31T00:00:00"/>
    <n v="120.97"/>
    <d v="2020-11-07T00:00:00"/>
    <n v="-144"/>
    <d v="2027-08-09T00:00:00"/>
    <n v="2292"/>
    <n v="303673396"/>
    <n v="84"/>
    <m/>
    <m/>
    <n v="1.4394260000000001"/>
    <n v="5792.14"/>
    <n v="5898.4600000000028"/>
    <n v="1.787647"/>
    <n v="6346.32"/>
    <n v="1.787647"/>
    <x v="621"/>
    <d v="2020-11-01T00:00:00"/>
    <x v="10"/>
    <x v="0"/>
    <x v="2"/>
  </r>
  <r>
    <d v="2021-03-31T00:00:00"/>
    <n v="29894663000189"/>
    <s v="TRUE SECURITIZADORA"/>
    <d v="2020-10-30T00:00:00"/>
    <n v="120.35"/>
    <d v="2021-04-07T00:00:00"/>
    <n v="7"/>
    <d v="2027-10-07T00:00:00"/>
    <n v="2351"/>
    <n v="303674253"/>
    <n v="84"/>
    <m/>
    <m/>
    <n v="1.3599999999999999"/>
    <n v="5680.04"/>
    <n v="6024.760000000002"/>
    <n v="1.502594"/>
    <n v="5934.7699999999995"/>
    <n v="1.502594"/>
    <x v="622"/>
    <d v="2021-04-01T00:00:00"/>
    <x v="9"/>
    <x v="2"/>
    <x v="14"/>
  </r>
  <r>
    <d v="2021-03-31T00:00:00"/>
    <n v="29894663000189"/>
    <s v="TRUE SECURITIZADORA"/>
    <d v="2020-09-25T00:00:00"/>
    <n v="236.2"/>
    <d v="2021-05-07T00:00:00"/>
    <n v="37"/>
    <d v="2027-11-08T00:00:00"/>
    <n v="2383"/>
    <n v="303679629"/>
    <n v="84"/>
    <m/>
    <m/>
    <n v="1.361011"/>
    <n v="10330.150000000001"/>
    <n v="11477.09"/>
    <n v="1.7025699999999999"/>
    <n v="11488.980000000001"/>
    <n v="1.7025699999999999"/>
    <x v="623"/>
    <d v="2021-05-01T00:00:00"/>
    <x v="11"/>
    <x v="2"/>
    <x v="9"/>
  </r>
  <r>
    <d v="2021-03-31T00:00:00"/>
    <n v="29894663000189"/>
    <s v="TRUE SECURITIZADORA"/>
    <d v="2020-09-25T00:00:00"/>
    <n v="313.5"/>
    <d v="2021-01-07T00:00:00"/>
    <n v="-83"/>
    <d v="2026-09-08T00:00:00"/>
    <n v="1957"/>
    <n v="303687042"/>
    <n v="72"/>
    <m/>
    <m/>
    <n v="1.3599999999999999"/>
    <n v="13719.19"/>
    <n v="14366.839999999997"/>
    <n v="1.6873229999999999"/>
    <n v="14855.37"/>
    <n v="1.6873229999999999"/>
    <x v="624"/>
    <d v="2021-01-01T00:00:00"/>
    <x v="11"/>
    <x v="1"/>
    <x v="8"/>
  </r>
  <r>
    <d v="2021-03-31T00:00:00"/>
    <n v="29894663000189"/>
    <s v="TRUE SECURITIZADORA"/>
    <d v="2020-03-13T00:00:00"/>
    <n v="217"/>
    <d v="2020-07-07T00:00:00"/>
    <n v="-267"/>
    <d v="2026-02-09T00:00:00"/>
    <n v="1746"/>
    <n v="303700487"/>
    <n v="72"/>
    <m/>
    <m/>
    <n v="1.36"/>
    <n v="10340.24"/>
    <n v="9803.7300000000032"/>
    <n v="1.6445240000000001"/>
    <n v="10924.89"/>
    <n v="1.6445240000000001"/>
    <x v="625"/>
    <d v="2020-08-01T00:00:00"/>
    <x v="2"/>
    <x v="0"/>
    <x v="3"/>
  </r>
  <r>
    <d v="2021-03-31T00:00:00"/>
    <n v="29894663000189"/>
    <s v="TRUE SECURITIZADORA"/>
    <d v="2020-03-13T00:00:00"/>
    <n v="24.14"/>
    <d v="2020-06-07T00:00:00"/>
    <n v="-297"/>
    <d v="2026-02-09T00:00:00"/>
    <n v="1746"/>
    <n v="303705630"/>
    <n v="72"/>
    <m/>
    <m/>
    <n v="1.4950000000000001"/>
    <n v="1095.93"/>
    <n v="1047.4000000000001"/>
    <n v="2.033207"/>
    <n v="1207.8900000000001"/>
    <n v="2.033207"/>
    <x v="626"/>
    <d v="2020-06-01T00:00:00"/>
    <x v="2"/>
    <x v="0"/>
    <x v="7"/>
  </r>
  <r>
    <d v="2021-03-31T00:00:00"/>
    <n v="29894663000189"/>
    <s v="TRUE SECURITIZADORA"/>
    <d v="2020-04-15T00:00:00"/>
    <n v="510"/>
    <d v="2020-09-07T00:00:00"/>
    <n v="-205"/>
    <d v="2026-03-09T00:00:00"/>
    <n v="1774"/>
    <n v="303716534"/>
    <n v="72"/>
    <m/>
    <m/>
    <n v="1.4418645444319871"/>
    <n v="22837.53"/>
    <n v="22508.86"/>
    <n v="1.7846880000000001"/>
    <n v="24467.66"/>
    <n v="1.7846880000000001"/>
    <x v="627"/>
    <d v="2020-10-01T00:00:00"/>
    <x v="5"/>
    <x v="0"/>
    <x v="0"/>
  </r>
  <r>
    <d v="2021-03-31T00:00:00"/>
    <n v="29894663000189"/>
    <s v="TRUE SECURITIZADORA"/>
    <d v="2020-05-27T00:00:00"/>
    <n v="18"/>
    <d v="2020-12-07T00:00:00"/>
    <n v="-114"/>
    <d v="2026-04-07T00:00:00"/>
    <n v="1803"/>
    <n v="303719045"/>
    <n v="72"/>
    <m/>
    <m/>
    <n v="1.4949999999999999"/>
    <n v="719.23"/>
    <n v="786.5100000000001"/>
    <n v="2.0392869999999998"/>
    <n v="807.66"/>
    <n v="2.0392869999999998"/>
    <x v="628"/>
    <d v="2020-12-01T00:00:00"/>
    <x v="6"/>
    <x v="3"/>
    <x v="11"/>
  </r>
  <r>
    <d v="2021-03-31T00:00:00"/>
    <n v="29894663000189"/>
    <s v="TRUE SECURITIZADORA"/>
    <d v="2020-05-27T00:00:00"/>
    <n v="100.01"/>
    <d v="2021-02-07T00:00:00"/>
    <n v="-52"/>
    <d v="2027-05-07T00:00:00"/>
    <n v="2198"/>
    <n v="303738033"/>
    <n v="84"/>
    <m/>
    <m/>
    <n v="1.4433770000000001"/>
    <n v="4404.8100000000004"/>
    <n v="4859.1399999999985"/>
    <n v="1.7912269999999999"/>
    <n v="4838.53"/>
    <n v="1.7912269999999999"/>
    <x v="629"/>
    <d v="2021-02-01T00:00:00"/>
    <x v="6"/>
    <x v="4"/>
    <x v="12"/>
  </r>
  <r>
    <d v="2021-03-31T00:00:00"/>
    <n v="29894663000189"/>
    <s v="TRUE SECURITIZADORA"/>
    <d v="2020-08-31T00:00:00"/>
    <n v="63"/>
    <d v="2021-01-07T00:00:00"/>
    <n v="-83"/>
    <d v="2027-07-07T00:00:00"/>
    <n v="2259"/>
    <n v="303757848"/>
    <n v="84"/>
    <m/>
    <m/>
    <n v="1.4312995585840311"/>
    <n v="2880.53"/>
    <n v="3061.2299999999987"/>
    <n v="1.779034"/>
    <n v="3164.98"/>
    <n v="1.779034"/>
    <x v="630"/>
    <d v="2021-01-01T00:00:00"/>
    <x v="10"/>
    <x v="1"/>
    <x v="8"/>
  </r>
  <r>
    <d v="2021-03-31T00:00:00"/>
    <n v="29894663000189"/>
    <s v="TRUE SECURITIZADORA"/>
    <d v="2020-08-31T00:00:00"/>
    <n v="108.17"/>
    <d v="2021-05-07T00:00:00"/>
    <n v="37"/>
    <d v="2027-08-09T00:00:00"/>
    <n v="2292"/>
    <n v="303760486"/>
    <n v="84"/>
    <m/>
    <m/>
    <n v="1.3599999999999999"/>
    <n v="5001.1099999999997"/>
    <n v="5417.1500000000015"/>
    <n v="1.4547399999999999"/>
    <n v="5150.05"/>
    <n v="1.4547399999999999"/>
    <x v="631"/>
    <d v="2021-05-01T00:00:00"/>
    <x v="10"/>
    <x v="2"/>
    <x v="9"/>
  </r>
  <r>
    <d v="2021-03-31T00:00:00"/>
    <n v="29894663000189"/>
    <s v="TRUE SECURITIZADORA"/>
    <d v="2020-08-31T00:00:00"/>
    <n v="242.17"/>
    <d v="2021-05-07T00:00:00"/>
    <n v="37"/>
    <d v="2027-09-08T00:00:00"/>
    <n v="2322"/>
    <n v="303767121"/>
    <n v="84"/>
    <m/>
    <m/>
    <n v="1.3599999999999999"/>
    <n v="11118.59"/>
    <n v="11962.860000000002"/>
    <n v="1.500516"/>
    <n v="11615.54"/>
    <n v="1.500516"/>
    <x v="632"/>
    <d v="2021-05-01T00:00:00"/>
    <x v="10"/>
    <x v="2"/>
    <x v="9"/>
  </r>
  <r>
    <d v="2021-03-31T00:00:00"/>
    <n v="29894663000189"/>
    <s v="TRUE SECURITIZADORA"/>
    <d v="2020-08-31T00:00:00"/>
    <n v="77.47"/>
    <d v="2020-11-07T00:00:00"/>
    <n v="-144"/>
    <d v="2027-08-09T00:00:00"/>
    <n v="2292"/>
    <n v="303768427"/>
    <n v="84"/>
    <m/>
    <m/>
    <n v="1.440572"/>
    <n v="3708.18"/>
    <n v="3775.9400000000014"/>
    <n v="1.7888500000000001"/>
    <n v="4062.96"/>
    <n v="1.7888500000000001"/>
    <x v="633"/>
    <d v="2020-11-01T00:00:00"/>
    <x v="10"/>
    <x v="0"/>
    <x v="2"/>
  </r>
  <r>
    <d v="2021-03-31T00:00:00"/>
    <n v="29894663000189"/>
    <s v="TRUE SECURITIZADORA"/>
    <d v="2020-08-31T00:00:00"/>
    <n v="313.5"/>
    <d v="2021-05-07T00:00:00"/>
    <n v="37"/>
    <d v="2027-09-08T00:00:00"/>
    <n v="2322"/>
    <n v="303776093"/>
    <n v="84"/>
    <m/>
    <m/>
    <n v="1.4081239999999999"/>
    <n v="13380.85"/>
    <n v="15229.760000000004"/>
    <n v="1.7437"/>
    <n v="14813.05"/>
    <n v="1.7437"/>
    <x v="634"/>
    <d v="2021-05-01T00:00:00"/>
    <x v="10"/>
    <x v="2"/>
    <x v="9"/>
  </r>
  <r>
    <d v="2021-03-31T00:00:00"/>
    <n v="29894663000189"/>
    <s v="TRUE SECURITIZADORA"/>
    <d v="2020-09-25T00:00:00"/>
    <n v="70.08"/>
    <d v="2021-05-07T00:00:00"/>
    <n v="37"/>
    <d v="2027-11-08T00:00:00"/>
    <n v="2383"/>
    <n v="303789009"/>
    <n v="84"/>
    <m/>
    <m/>
    <n v="1.447929"/>
    <n v="2977.69"/>
    <n v="3300.9099999999989"/>
    <n v="1.7989999999999999"/>
    <n v="3316.15"/>
    <n v="1.7989999999999999"/>
    <x v="635"/>
    <d v="2021-05-01T00:00:00"/>
    <x v="11"/>
    <x v="2"/>
    <x v="9"/>
  </r>
  <r>
    <d v="2021-03-31T00:00:00"/>
    <n v="29894663000189"/>
    <s v="TRUE SECURITIZADORA"/>
    <d v="2020-08-31T00:00:00"/>
    <n v="88.83"/>
    <d v="2021-05-07T00:00:00"/>
    <n v="37"/>
    <d v="2027-07-07T00:00:00"/>
    <n v="2259"/>
    <n v="303859608"/>
    <n v="84"/>
    <m/>
    <m/>
    <n v="1.4418991834378181"/>
    <n v="3694.41"/>
    <n v="4301.2300000000014"/>
    <n v="1.7902530000000001"/>
    <n v="4094.19"/>
    <n v="1.7902530000000001"/>
    <x v="636"/>
    <d v="2021-05-01T00:00:00"/>
    <x v="10"/>
    <x v="2"/>
    <x v="9"/>
  </r>
  <r>
    <d v="2021-03-31T00:00:00"/>
    <n v="29894663000189"/>
    <s v="TRUE SECURITIZADORA"/>
    <d v="2020-05-27T00:00:00"/>
    <n v="58"/>
    <d v="2021-05-07T00:00:00"/>
    <n v="37"/>
    <d v="2026-04-07T00:00:00"/>
    <n v="1803"/>
    <n v="303920823"/>
    <n v="72"/>
    <m/>
    <m/>
    <n v="1.4949999999999999"/>
    <n v="2036.1"/>
    <n v="2534.21"/>
    <n v="2.0209929999999998"/>
    <n v="2312.3000000000002"/>
    <n v="2.0209929999999998"/>
    <x v="637"/>
    <d v="2021-05-01T00:00:00"/>
    <x v="6"/>
    <x v="2"/>
    <x v="9"/>
  </r>
  <r>
    <d v="2021-03-31T00:00:00"/>
    <n v="29894663000189"/>
    <s v="TRUE SECURITIZADORA"/>
    <d v="2020-06-19T00:00:00"/>
    <n v="328.14"/>
    <d v="2020-10-07T00:00:00"/>
    <n v="-175"/>
    <d v="2027-06-07T00:00:00"/>
    <n v="2229"/>
    <n v="303944161"/>
    <n v="84"/>
    <m/>
    <m/>
    <n v="1.4531530000000001"/>
    <n v="15823.73"/>
    <n v="15834.36"/>
    <n v="1.7989999999999999"/>
    <n v="17258.3"/>
    <n v="1.7989999999999999"/>
    <x v="638"/>
    <d v="2020-10-01T00:00:00"/>
    <x v="8"/>
    <x v="0"/>
    <x v="0"/>
  </r>
  <r>
    <d v="2021-03-31T00:00:00"/>
    <n v="29894663000189"/>
    <s v="TRUE SECURITIZADORA"/>
    <d v="2020-06-19T00:00:00"/>
    <n v="699"/>
    <d v="2020-07-07T00:00:00"/>
    <n v="-267"/>
    <d v="2027-06-07T00:00:00"/>
    <n v="2229"/>
    <n v="303945121"/>
    <n v="84"/>
    <m/>
    <m/>
    <n v="1.4531640000000001"/>
    <n v="35804.54"/>
    <n v="33730.01"/>
    <n v="1.7990010000000001"/>
    <n v="38860.369999999995"/>
    <n v="1.7990010000000001"/>
    <x v="639"/>
    <d v="2020-08-01T00:00:00"/>
    <x v="8"/>
    <x v="0"/>
    <x v="3"/>
  </r>
  <r>
    <d v="2021-03-31T00:00:00"/>
    <n v="29894663000189"/>
    <s v="TRUE SECURITIZADORA"/>
    <d v="2020-07-28T00:00:00"/>
    <n v="280.45"/>
    <d v="2020-12-07T00:00:00"/>
    <n v="-114"/>
    <d v="2027-06-07T00:00:00"/>
    <n v="2229"/>
    <n v="303948042"/>
    <n v="84"/>
    <m/>
    <m/>
    <n v="1.4388975544575096"/>
    <n v="13002.69"/>
    <n v="13570.009999999997"/>
    <n v="1.786913"/>
    <n v="14243.710000000001"/>
    <n v="1.786913"/>
    <x v="640"/>
    <d v="2020-12-01T00:00:00"/>
    <x v="7"/>
    <x v="3"/>
    <x v="11"/>
  </r>
  <r>
    <d v="2021-03-31T00:00:00"/>
    <n v="29894663000189"/>
    <s v="TRUE SECURITIZADORA"/>
    <d v="2020-08-31T00:00:00"/>
    <n v="77.989999999999995"/>
    <d v="2020-11-07T00:00:00"/>
    <n v="-144"/>
    <d v="2027-07-07T00:00:00"/>
    <n v="2259"/>
    <n v="303955517"/>
    <n v="84"/>
    <m/>
    <m/>
    <n v="1.4316821262419224"/>
    <n v="3721.52"/>
    <n v="3789.1"/>
    <n v="1.7794449999999999"/>
    <n v="4073.58"/>
    <n v="1.7794449999999999"/>
    <x v="641"/>
    <d v="2020-11-01T00:00:00"/>
    <x v="10"/>
    <x v="0"/>
    <x v="2"/>
  </r>
  <r>
    <d v="2021-03-31T00:00:00"/>
    <n v="29894663000189"/>
    <s v="TRUE SECURITIZADORA"/>
    <d v="2020-04-15T00:00:00"/>
    <n v="226.32"/>
    <d v="2020-12-07T00:00:00"/>
    <n v="-114"/>
    <d v="2026-03-09T00:00:00"/>
    <n v="1774"/>
    <n v="304012340"/>
    <n v="72"/>
    <m/>
    <m/>
    <n v="1.5130000000000001"/>
    <n v="8933.07"/>
    <n v="9780.369999999999"/>
    <n v="2.062681"/>
    <n v="10021.75"/>
    <n v="2.062681"/>
    <x v="642"/>
    <d v="2020-12-01T00:00:00"/>
    <x v="5"/>
    <x v="3"/>
    <x v="11"/>
  </r>
  <r>
    <d v="2021-03-31T00:00:00"/>
    <n v="29894663000189"/>
    <s v="TRUE SECURITIZADORA"/>
    <d v="2020-05-27T00:00:00"/>
    <n v="158.80000000000001"/>
    <d v="2020-11-07T00:00:00"/>
    <n v="-144"/>
    <d v="2026-04-07T00:00:00"/>
    <n v="1803"/>
    <n v="304018780"/>
    <n v="72"/>
    <m/>
    <m/>
    <n v="1.5032492476974977"/>
    <n v="6478.1100000000006"/>
    <n v="6921.9000000000005"/>
    <n v="2.0592199999999998"/>
    <n v="7270.77"/>
    <n v="2.0592199999999998"/>
    <x v="643"/>
    <d v="2020-11-01T00:00:00"/>
    <x v="6"/>
    <x v="0"/>
    <x v="2"/>
  </r>
  <r>
    <d v="2021-03-31T00:00:00"/>
    <n v="29894663000189"/>
    <s v="TRUE SECURITIZADORA"/>
    <d v="2020-07-28T00:00:00"/>
    <n v="313.48"/>
    <d v="2021-05-07T00:00:00"/>
    <n v="37"/>
    <d v="2026-04-07T00:00:00"/>
    <n v="1803"/>
    <n v="304022674"/>
    <n v="72"/>
    <m/>
    <m/>
    <n v="1.3985714642226164"/>
    <n v="11620.779999999999"/>
    <n v="13863.530000000002"/>
    <n v="1.7910509999999999"/>
    <n v="12803.66"/>
    <n v="1.7910509999999999"/>
    <x v="644"/>
    <d v="2021-05-01T00:00:00"/>
    <x v="7"/>
    <x v="2"/>
    <x v="9"/>
  </r>
  <r>
    <d v="2021-03-31T00:00:00"/>
    <n v="29894663000189"/>
    <s v="TRUE SECURITIZADORA"/>
    <d v="2020-08-31T00:00:00"/>
    <n v="230"/>
    <d v="2020-12-07T00:00:00"/>
    <n v="-114"/>
    <d v="2027-06-07T00:00:00"/>
    <n v="2229"/>
    <n v="304035932"/>
    <n v="84"/>
    <m/>
    <m/>
    <n v="1.3599999999999999"/>
    <n v="12022.44"/>
    <n v="11370.300000000005"/>
    <n v="1.3324959999999999"/>
    <n v="11934.47"/>
    <n v="1.3324959999999999"/>
    <x v="645"/>
    <d v="2020-12-01T00:00:00"/>
    <x v="10"/>
    <x v="3"/>
    <x v="11"/>
  </r>
  <r>
    <d v="2021-03-31T00:00:00"/>
    <n v="29894663000189"/>
    <s v="TRUE SECURITIZADORA"/>
    <d v="2020-06-19T00:00:00"/>
    <n v="295"/>
    <d v="2020-12-07T00:00:00"/>
    <n v="-114"/>
    <d v="2027-06-07T00:00:00"/>
    <n v="2229"/>
    <n v="304042072"/>
    <n v="84"/>
    <m/>
    <m/>
    <n v="1.4420360000000001"/>
    <n v="13676.52"/>
    <n v="14288.73"/>
    <n v="1.78715"/>
    <n v="14970.07"/>
    <n v="1.78715"/>
    <x v="646"/>
    <d v="2021-01-01T00:00:00"/>
    <x v="8"/>
    <x v="3"/>
    <x v="8"/>
  </r>
  <r>
    <d v="2021-03-31T00:00:00"/>
    <n v="29894663000189"/>
    <s v="TRUE SECURITIZADORA"/>
    <d v="2020-08-31T00:00:00"/>
    <n v="397.55"/>
    <d v="2020-11-07T00:00:00"/>
    <n v="-144"/>
    <d v="2027-06-07T00:00:00"/>
    <n v="2229"/>
    <n v="304045149"/>
    <n v="84"/>
    <m/>
    <m/>
    <n v="1.4443805564596275"/>
    <n v="18802.29"/>
    <n v="19113.600000000002"/>
    <n v="1.7927470000000001"/>
    <n v="20558.87"/>
    <n v="1.7927470000000001"/>
    <x v="647"/>
    <d v="2020-11-01T00:00:00"/>
    <x v="10"/>
    <x v="0"/>
    <x v="2"/>
  </r>
  <r>
    <d v="2021-03-31T00:00:00"/>
    <n v="29894663000189"/>
    <s v="TRUE SECURITIZADORA"/>
    <d v="2020-08-31T00:00:00"/>
    <n v="47.28"/>
    <d v="2021-05-07T00:00:00"/>
    <n v="37"/>
    <d v="2027-07-07T00:00:00"/>
    <n v="2259"/>
    <n v="304053780"/>
    <n v="84"/>
    <m/>
    <m/>
    <n v="1.4299598390207091"/>
    <n v="1970.45"/>
    <n v="2298.3599999999992"/>
    <n v="1.783074"/>
    <n v="2187.02"/>
    <n v="1.783074"/>
    <x v="648"/>
    <d v="2021-05-01T00:00:00"/>
    <x v="10"/>
    <x v="2"/>
    <x v="9"/>
  </r>
  <r>
    <d v="2021-03-31T00:00:00"/>
    <n v="29894663000189"/>
    <s v="TRUE SECURITIZADORA"/>
    <d v="2020-10-30T00:00:00"/>
    <n v="61.23"/>
    <d v="2021-05-07T00:00:00"/>
    <n v="37"/>
    <d v="2027-11-08T00:00:00"/>
    <n v="2383"/>
    <n v="304056939"/>
    <n v="84"/>
    <m/>
    <m/>
    <n v="1.415008"/>
    <n v="2638.62"/>
    <n v="2966.3599999999983"/>
    <n v="1.751701"/>
    <n v="2927.6"/>
    <n v="1.751701"/>
    <x v="649"/>
    <d v="2021-05-01T00:00:00"/>
    <x v="9"/>
    <x v="2"/>
    <x v="9"/>
  </r>
  <r>
    <d v="2021-03-31T00:00:00"/>
    <n v="29894663000189"/>
    <s v="TRUE SECURITIZADORA"/>
    <d v="2020-08-31T00:00:00"/>
    <n v="75"/>
    <d v="2021-02-07T00:00:00"/>
    <n v="-52"/>
    <d v="2027-07-07T00:00:00"/>
    <n v="2259"/>
    <n v="304059153"/>
    <n v="84"/>
    <m/>
    <m/>
    <n v="1.4394428451556345"/>
    <n v="3346.46"/>
    <n v="3634.51"/>
    <n v="1.787728"/>
    <n v="3684.29"/>
    <n v="1.787728"/>
    <x v="650"/>
    <d v="2021-02-01T00:00:00"/>
    <x v="10"/>
    <x v="4"/>
    <x v="12"/>
  </r>
  <r>
    <d v="2021-03-31T00:00:00"/>
    <n v="29894663000189"/>
    <s v="TRUE SECURITIZADORA"/>
    <d v="2020-09-25T00:00:00"/>
    <n v="61"/>
    <d v="2021-05-07T00:00:00"/>
    <n v="37"/>
    <d v="2027-08-09T00:00:00"/>
    <n v="2292"/>
    <n v="304067924"/>
    <n v="84"/>
    <m/>
    <m/>
    <n v="1.431897"/>
    <n v="2561.1999999999998"/>
    <n v="2955.8799999999987"/>
    <n v="1.778877"/>
    <n v="2840.7"/>
    <n v="1.778877"/>
    <x v="651"/>
    <d v="2021-05-01T00:00:00"/>
    <x v="11"/>
    <x v="2"/>
    <x v="9"/>
  </r>
  <r>
    <d v="2021-03-31T00:00:00"/>
    <n v="29894663000189"/>
    <s v="TRUE SECURITIZADORA"/>
    <d v="2020-08-31T00:00:00"/>
    <n v="280"/>
    <d v="2021-03-07T00:00:00"/>
    <n v="-24"/>
    <d v="2027-11-08T00:00:00"/>
    <n v="2383"/>
    <n v="304075665"/>
    <n v="84"/>
    <m/>
    <m/>
    <n v="1.3599999999999999"/>
    <n v="13333.7"/>
    <n v="13457.9"/>
    <n v="1.5643359999999999"/>
    <n v="14183.81"/>
    <n v="1.5643359999999999"/>
    <x v="652"/>
    <d v="2021-04-01T00:00:00"/>
    <x v="10"/>
    <x v="2"/>
    <x v="14"/>
  </r>
  <r>
    <d v="2021-03-31T00:00:00"/>
    <n v="29894663000189"/>
    <s v="TRUE SECURITIZADORA"/>
    <d v="2020-08-31T00:00:00"/>
    <n v="163.5"/>
    <d v="2020-12-07T00:00:00"/>
    <n v="-114"/>
    <d v="2027-09-08T00:00:00"/>
    <n v="2322"/>
    <n v="304082874"/>
    <n v="84"/>
    <m/>
    <m/>
    <n v="1.4518869999999999"/>
    <n v="7701.6"/>
    <n v="7823.9000000000005"/>
    <n v="1.790184"/>
    <n v="8439.1"/>
    <n v="1.790184"/>
    <x v="653"/>
    <d v="2021-01-01T00:00:00"/>
    <x v="10"/>
    <x v="3"/>
    <x v="8"/>
  </r>
  <r>
    <d v="2021-03-31T00:00:00"/>
    <n v="29894663000189"/>
    <s v="TRUE SECURITIZADORA"/>
    <d v="2020-11-03T00:00:00"/>
    <n v="897.39"/>
    <d v="2021-05-07T00:00:00"/>
    <n v="37"/>
    <d v="2027-10-07T00:00:00"/>
    <n v="2351"/>
    <n v="304095413"/>
    <n v="84"/>
    <m/>
    <m/>
    <n v="1.3599999999999999"/>
    <n v="44578.58"/>
    <n v="45004.840000000011"/>
    <n v="1.2718940000000001"/>
    <n v="43355.519999999997"/>
    <n v="1.2718940000000001"/>
    <x v="654"/>
    <d v="2021-05-01T00:00:00"/>
    <x v="12"/>
    <x v="2"/>
    <x v="9"/>
  </r>
  <r>
    <d v="2021-03-31T00:00:00"/>
    <n v="29894663000189"/>
    <s v="TRUE SECURITIZADORA"/>
    <d v="2020-05-27T00:00:00"/>
    <n v="249.29"/>
    <d v="2020-06-07T00:00:00"/>
    <n v="-297"/>
    <d v="2026-04-07T00:00:00"/>
    <n v="1803"/>
    <n v="304121325"/>
    <n v="72"/>
    <m/>
    <m/>
    <n v="1.3599999999999999"/>
    <n v="12305.81"/>
    <n v="11334.200000000003"/>
    <n v="1.6496360000000001"/>
    <n v="13023.869999999999"/>
    <n v="1.6496360000000001"/>
    <x v="655"/>
    <d v="2020-08-01T00:00:00"/>
    <x v="6"/>
    <x v="0"/>
    <x v="3"/>
  </r>
  <r>
    <d v="2021-03-31T00:00:00"/>
    <n v="29894663000189"/>
    <s v="TRUE SECURITIZADORA"/>
    <d v="2020-06-19T00:00:00"/>
    <n v="536.79"/>
    <d v="2020-07-07T00:00:00"/>
    <n v="-267"/>
    <d v="2027-05-07T00:00:00"/>
    <n v="2198"/>
    <n v="304130813"/>
    <n v="84"/>
    <m/>
    <m/>
    <n v="1.4478067090607614"/>
    <n v="27387.17"/>
    <n v="25790.839999999993"/>
    <n v="1.793318"/>
    <n v="29696.129999999997"/>
    <n v="1.793318"/>
    <x v="656"/>
    <d v="2020-08-01T00:00:00"/>
    <x v="8"/>
    <x v="0"/>
    <x v="3"/>
  </r>
  <r>
    <d v="2021-03-31T00:00:00"/>
    <n v="29894663000189"/>
    <s v="TRUE SECURITIZADORA"/>
    <d v="2020-10-30T00:00:00"/>
    <n v="52.25"/>
    <d v="2021-04-07T00:00:00"/>
    <n v="7"/>
    <d v="2027-11-08T00:00:00"/>
    <n v="2383"/>
    <n v="304131629"/>
    <n v="84"/>
    <m/>
    <m/>
    <n v="1.420015"/>
    <n v="2300.2800000000002"/>
    <n v="2526.9000000000015"/>
    <n v="1.7571209999999999"/>
    <n v="2546.5100000000002"/>
    <n v="1.7571209999999999"/>
    <x v="657"/>
    <d v="2021-04-01T00:00:00"/>
    <x v="9"/>
    <x v="2"/>
    <x v="14"/>
  </r>
  <r>
    <d v="2021-03-31T00:00:00"/>
    <n v="29894663000189"/>
    <s v="TRUE SECURITIZADORA"/>
    <d v="2020-07-28T00:00:00"/>
    <n v="972"/>
    <d v="2020-10-07T00:00:00"/>
    <n v="-175"/>
    <d v="2026-05-07T00:00:00"/>
    <n v="1833"/>
    <n v="304139881"/>
    <n v="72"/>
    <m/>
    <m/>
    <n v="1.398163426223594"/>
    <n v="43179.74"/>
    <n v="43357.54"/>
    <n v="1.7896160000000001"/>
    <n v="46926.23"/>
    <n v="1.7896160000000001"/>
    <x v="658"/>
    <d v="2020-10-01T00:00:00"/>
    <x v="7"/>
    <x v="0"/>
    <x v="0"/>
  </r>
  <r>
    <d v="2021-03-31T00:00:00"/>
    <n v="29894663000189"/>
    <s v="TRUE SECURITIZADORA"/>
    <d v="2020-09-25T00:00:00"/>
    <n v="282.89999999999998"/>
    <d v="2021-05-07T00:00:00"/>
    <n v="37"/>
    <d v="2027-08-09T00:00:00"/>
    <n v="2292"/>
    <n v="304163572"/>
    <n v="84"/>
    <m/>
    <m/>
    <n v="1.390368"/>
    <n v="12032.18"/>
    <n v="13900.120000000003"/>
    <n v="1.7345269999999999"/>
    <n v="13343.41"/>
    <n v="1.7345269999999999"/>
    <x v="659"/>
    <d v="2021-05-01T00:00:00"/>
    <x v="11"/>
    <x v="2"/>
    <x v="9"/>
  </r>
  <r>
    <d v="2021-03-31T00:00:00"/>
    <n v="29894663000189"/>
    <s v="TRUE SECURITIZADORA"/>
    <d v="2020-09-25T00:00:00"/>
    <n v="208.7"/>
    <d v="2021-05-07T00:00:00"/>
    <n v="37"/>
    <d v="2027-09-08T00:00:00"/>
    <n v="2322"/>
    <n v="304173948"/>
    <n v="84"/>
    <m/>
    <m/>
    <n v="1.3599999999999999"/>
    <n v="9236.77"/>
    <n v="10426.18"/>
    <n v="1.6216189999999999"/>
    <n v="10010.140000000001"/>
    <n v="1.6216189999999999"/>
    <x v="660"/>
    <d v="2021-05-01T00:00:00"/>
    <x v="11"/>
    <x v="2"/>
    <x v="9"/>
  </r>
  <r>
    <d v="2021-03-31T00:00:00"/>
    <n v="29894663000189"/>
    <s v="TRUE SECURITIZADORA"/>
    <d v="2020-05-27T00:00:00"/>
    <n v="229.99"/>
    <d v="2021-05-07T00:00:00"/>
    <n v="37"/>
    <d v="2026-04-07T00:00:00"/>
    <n v="1803"/>
    <n v="304213890"/>
    <n v="72"/>
    <m/>
    <m/>
    <n v="1.3599999999999999"/>
    <n v="8857.58"/>
    <n v="10456.74"/>
    <n v="1.6337889999999999"/>
    <n v="9485.69"/>
    <n v="1.6337889999999999"/>
    <x v="661"/>
    <d v="2021-05-01T00:00:00"/>
    <x v="6"/>
    <x v="2"/>
    <x v="9"/>
  </r>
  <r>
    <d v="2021-03-31T00:00:00"/>
    <n v="29894663000189"/>
    <s v="TRUE SECURITIZADORA"/>
    <d v="2020-06-19T00:00:00"/>
    <n v="140.18"/>
    <d v="2020-12-07T00:00:00"/>
    <n v="-114"/>
    <d v="2027-05-07T00:00:00"/>
    <n v="2198"/>
    <n v="304226536"/>
    <n v="84"/>
    <m/>
    <m/>
    <n v="1.4155609437120844"/>
    <n v="6506.87"/>
    <n v="6808.4100000000017"/>
    <n v="1.758985"/>
    <n v="7115.04"/>
    <n v="1.758985"/>
    <x v="662"/>
    <d v="2020-12-01T00:00:00"/>
    <x v="8"/>
    <x v="3"/>
    <x v="11"/>
  </r>
  <r>
    <d v="2021-03-31T00:00:00"/>
    <n v="29894663000189"/>
    <s v="TRUE SECURITIZADORA"/>
    <d v="2020-05-27T00:00:00"/>
    <n v="81.31"/>
    <d v="2020-07-07T00:00:00"/>
    <n v="-267"/>
    <d v="2027-05-07T00:00:00"/>
    <n v="2198"/>
    <n v="304230937"/>
    <n v="84"/>
    <m/>
    <m/>
    <n v="1.3599999999999999"/>
    <n v="4293.47"/>
    <n v="4063.440000000001"/>
    <n v="1.643221"/>
    <n v="4595.68"/>
    <n v="1.643221"/>
    <x v="663"/>
    <d v="2020-07-01T00:00:00"/>
    <x v="6"/>
    <x v="0"/>
    <x v="10"/>
  </r>
  <r>
    <d v="2021-03-31T00:00:00"/>
    <n v="29894663000189"/>
    <s v="TRUE SECURITIZADORA"/>
    <d v="2020-05-27T00:00:00"/>
    <n v="859.15"/>
    <d v="2020-11-07T00:00:00"/>
    <n v="-144"/>
    <d v="2027-05-07T00:00:00"/>
    <n v="2198"/>
    <n v="304233238"/>
    <n v="84"/>
    <m/>
    <m/>
    <n v="1.440712"/>
    <n v="40446.26"/>
    <n v="41780.219999999979"/>
    <n v="1.7883849999999999"/>
    <n v="44174.780000000006"/>
    <n v="1.7883849999999999"/>
    <x v="664"/>
    <d v="2020-11-01T00:00:00"/>
    <x v="6"/>
    <x v="0"/>
    <x v="2"/>
  </r>
  <r>
    <d v="2021-03-31T00:00:00"/>
    <n v="29894663000189"/>
    <s v="TRUE SECURITIZADORA"/>
    <d v="2020-06-19T00:00:00"/>
    <n v="48.25"/>
    <d v="2021-05-07T00:00:00"/>
    <n v="37"/>
    <d v="2027-05-07T00:00:00"/>
    <n v="2198"/>
    <n v="304236854"/>
    <n v="84"/>
    <m/>
    <m/>
    <n v="1.4330032701111832"/>
    <n v="1985.12"/>
    <n v="2329.73"/>
    <n v="1.7827519999999999"/>
    <n v="2196.35"/>
    <n v="1.7827519999999999"/>
    <x v="665"/>
    <d v="2021-05-01T00:00:00"/>
    <x v="8"/>
    <x v="2"/>
    <x v="9"/>
  </r>
  <r>
    <d v="2021-03-31T00:00:00"/>
    <n v="29894663000189"/>
    <s v="TRUE SECURITIZADORA"/>
    <d v="2020-07-28T00:00:00"/>
    <n v="192.75"/>
    <d v="2021-02-07T00:00:00"/>
    <n v="-52"/>
    <d v="2023-06-07T00:00:00"/>
    <n v="768"/>
    <n v="304244292"/>
    <n v="36"/>
    <m/>
    <m/>
    <n v="1.3599999999999999"/>
    <n v="4626.8600000000006"/>
    <n v="5370.37"/>
    <n v="1.78166"/>
    <n v="4829.2299999999996"/>
    <n v="1.78166"/>
    <x v="666"/>
    <d v="2021-02-01T00:00:00"/>
    <x v="7"/>
    <x v="4"/>
    <x v="12"/>
  </r>
  <r>
    <d v="2021-03-31T00:00:00"/>
    <n v="29894663000189"/>
    <s v="TRUE SECURITIZADORA"/>
    <d v="2020-08-31T00:00:00"/>
    <n v="123.64"/>
    <d v="2021-04-07T00:00:00"/>
    <n v="7"/>
    <d v="2027-07-07T00:00:00"/>
    <n v="2259"/>
    <n v="304249668"/>
    <n v="84"/>
    <m/>
    <m/>
    <n v="1.3599999999999999"/>
    <n v="5446.36"/>
    <n v="6152.3500000000013"/>
    <n v="1.670806"/>
    <n v="5965.92"/>
    <n v="1.670806"/>
    <x v="667"/>
    <d v="2021-04-01T00:00:00"/>
    <x v="10"/>
    <x v="2"/>
    <x v="14"/>
  </r>
  <r>
    <d v="2021-03-31T00:00:00"/>
    <n v="29894663000189"/>
    <s v="TRUE SECURITIZADORA"/>
    <d v="2020-08-31T00:00:00"/>
    <n v="139.36000000000001"/>
    <d v="2021-01-07T00:00:00"/>
    <n v="-83"/>
    <d v="2027-09-08T00:00:00"/>
    <n v="2322"/>
    <n v="304254706"/>
    <n v="84"/>
    <m/>
    <m/>
    <n v="1.4198529999999998"/>
    <n v="6483.85"/>
    <n v="6742.7100000000019"/>
    <n v="1.756165"/>
    <n v="7118.33"/>
    <n v="1.756165"/>
    <x v="668"/>
    <d v="2021-01-01T00:00:00"/>
    <x v="10"/>
    <x v="1"/>
    <x v="8"/>
  </r>
  <r>
    <d v="2021-03-31T00:00:00"/>
    <n v="29894663000189"/>
    <s v="TRUE SECURITIZADORA"/>
    <d v="2020-08-31T00:00:00"/>
    <n v="295.73"/>
    <d v="2020-09-07T00:00:00"/>
    <n v="-205"/>
    <d v="2027-08-09T00:00:00"/>
    <n v="2292"/>
    <n v="304263848"/>
    <n v="84"/>
    <m/>
    <m/>
    <n v="1.3599999999999999"/>
    <n v="16460.850000000002"/>
    <n v="14810.050000000001"/>
    <n v="1.355823"/>
    <n v="16445.810000000001"/>
    <n v="1.355823"/>
    <x v="669"/>
    <d v="2020-10-01T00:00:00"/>
    <x v="10"/>
    <x v="0"/>
    <x v="0"/>
  </r>
  <r>
    <d v="2021-03-31T00:00:00"/>
    <n v="29894663000189"/>
    <s v="TRUE SECURITIZADORA"/>
    <d v="2020-08-31T00:00:00"/>
    <n v="61.34"/>
    <d v="2020-12-07T00:00:00"/>
    <n v="-114"/>
    <d v="2027-08-09T00:00:00"/>
    <n v="2292"/>
    <n v="304267246"/>
    <n v="84"/>
    <m/>
    <m/>
    <n v="1.4277690000000001"/>
    <n v="2884.94"/>
    <n v="3002.55"/>
    <n v="1.7751809999999999"/>
    <n v="3166.86"/>
    <n v="1.7751809999999999"/>
    <x v="670"/>
    <d v="2020-12-01T00:00:00"/>
    <x v="10"/>
    <x v="3"/>
    <x v="11"/>
  </r>
  <r>
    <d v="2021-03-31T00:00:00"/>
    <n v="29894663000189"/>
    <s v="TRUE SECURITIZADORA"/>
    <d v="2020-08-31T00:00:00"/>
    <n v="68.8"/>
    <d v="2020-12-07T00:00:00"/>
    <n v="-114"/>
    <d v="2027-09-08T00:00:00"/>
    <n v="2322"/>
    <n v="304270431"/>
    <n v="84"/>
    <m/>
    <m/>
    <n v="1.3599999999999999"/>
    <n v="3485.36"/>
    <n v="3398.6400000000008"/>
    <n v="1.5186170000000001"/>
    <n v="3643.96"/>
    <n v="1.5186170000000001"/>
    <x v="671"/>
    <d v="2020-12-01T00:00:00"/>
    <x v="10"/>
    <x v="3"/>
    <x v="11"/>
  </r>
  <r>
    <d v="2021-03-31T00:00:00"/>
    <n v="29894663000189"/>
    <s v="TRUE SECURITIZADORA"/>
    <d v="2020-09-25T00:00:00"/>
    <n v="263.55"/>
    <d v="2021-03-07T00:00:00"/>
    <n v="-24"/>
    <d v="2027-09-08T00:00:00"/>
    <n v="2322"/>
    <n v="304284031"/>
    <n v="84"/>
    <m/>
    <m/>
    <n v="1.443117"/>
    <n v="11622.05"/>
    <n v="12801.5"/>
    <n v="1.7906899999999999"/>
    <n v="12845.83"/>
    <n v="1.7906899999999999"/>
    <x v="672"/>
    <d v="2021-03-01T00:00:00"/>
    <x v="11"/>
    <x v="2"/>
    <x v="16"/>
  </r>
  <r>
    <d v="2021-03-31T00:00:00"/>
    <n v="29894663000189"/>
    <s v="TRUE SECURITIZADORA"/>
    <d v="2020-05-27T00:00:00"/>
    <n v="136.5"/>
    <d v="2020-07-07T00:00:00"/>
    <n v="-267"/>
    <d v="2026-04-07T00:00:00"/>
    <n v="1803"/>
    <n v="304323395"/>
    <n v="72"/>
    <m/>
    <m/>
    <n v="1.3599999999999999"/>
    <n v="6594.03"/>
    <n v="6206.08"/>
    <n v="1.655583"/>
    <n v="6994.74"/>
    <n v="1.655583"/>
    <x v="673"/>
    <d v="2020-08-01T00:00:00"/>
    <x v="6"/>
    <x v="0"/>
    <x v="3"/>
  </r>
  <r>
    <d v="2021-03-31T00:00:00"/>
    <n v="29894663000189"/>
    <s v="TRUE SECURITIZADORA"/>
    <d v="2020-06-19T00:00:00"/>
    <n v="140.4"/>
    <d v="2020-12-07T00:00:00"/>
    <n v="-114"/>
    <d v="2027-05-07T00:00:00"/>
    <n v="2198"/>
    <n v="304331693"/>
    <n v="84"/>
    <m/>
    <m/>
    <n v="1.4531667555701513"/>
    <n v="6452.0599999999995"/>
    <n v="6733.66"/>
    <n v="1.798996"/>
    <n v="7055.11"/>
    <n v="1.798996"/>
    <x v="674"/>
    <d v="2020-12-01T00:00:00"/>
    <x v="8"/>
    <x v="3"/>
    <x v="11"/>
  </r>
  <r>
    <d v="2021-03-31T00:00:00"/>
    <n v="29894663000189"/>
    <s v="TRUE SECURITIZADORA"/>
    <d v="2020-06-19T00:00:00"/>
    <n v="224.48"/>
    <d v="2020-08-07T00:00:00"/>
    <n v="-236"/>
    <d v="2027-06-07T00:00:00"/>
    <n v="2229"/>
    <n v="304344816"/>
    <n v="84"/>
    <m/>
    <m/>
    <n v="1.453157"/>
    <n v="11273.93"/>
    <n v="10832.27"/>
    <n v="1.798997"/>
    <n v="12255.310000000001"/>
    <n v="1.798997"/>
    <x v="675"/>
    <d v="2020-08-01T00:00:00"/>
    <x v="8"/>
    <x v="0"/>
    <x v="3"/>
  </r>
  <r>
    <d v="2021-03-31T00:00:00"/>
    <n v="29894663000189"/>
    <s v="TRUE SECURITIZADORA"/>
    <d v="2020-07-28T00:00:00"/>
    <n v="203.36"/>
    <d v="2020-10-07T00:00:00"/>
    <n v="-175"/>
    <d v="2027-07-07T00:00:00"/>
    <n v="2259"/>
    <n v="304355962"/>
    <n v="84"/>
    <m/>
    <m/>
    <n v="1.4400580000000001"/>
    <n v="9886.3100000000013"/>
    <n v="9896.8599999999988"/>
    <n v="1.7881089999999999"/>
    <n v="10801.599999999999"/>
    <n v="1.7881089999999999"/>
    <x v="676"/>
    <d v="2020-11-01T00:00:00"/>
    <x v="7"/>
    <x v="0"/>
    <x v="2"/>
  </r>
  <r>
    <d v="2021-03-31T00:00:00"/>
    <n v="29894663000189"/>
    <s v="TRUE SECURITIZADORA"/>
    <d v="2020-07-28T00:00:00"/>
    <n v="358"/>
    <d v="2020-12-07T00:00:00"/>
    <n v="-114"/>
    <d v="2027-08-09T00:00:00"/>
    <n v="2292"/>
    <n v="304366041"/>
    <n v="84"/>
    <m/>
    <m/>
    <n v="1.3599999999999999"/>
    <n v="17690.690000000002"/>
    <n v="17656.180000000004"/>
    <n v="1.587685"/>
    <n v="18834.650000000001"/>
    <n v="1.587685"/>
    <x v="677"/>
    <d v="2020-12-01T00:00:00"/>
    <x v="7"/>
    <x v="3"/>
    <x v="11"/>
  </r>
  <r>
    <d v="2021-03-31T00:00:00"/>
    <n v="29894663000189"/>
    <s v="TRUE SECURITIZADORA"/>
    <d v="2020-10-30T00:00:00"/>
    <n v="240.93"/>
    <d v="2021-05-07T00:00:00"/>
    <n v="37"/>
    <d v="2027-10-07T00:00:00"/>
    <n v="2351"/>
    <n v="304395375"/>
    <n v="84"/>
    <m/>
    <m/>
    <n v="1.3599999999999999"/>
    <n v="11594.79"/>
    <n v="12061.049999999996"/>
    <n v="1.3716170000000001"/>
    <n v="11640.04"/>
    <n v="1.3716170000000001"/>
    <x v="678"/>
    <d v="2021-05-01T00:00:00"/>
    <x v="9"/>
    <x v="2"/>
    <x v="9"/>
  </r>
  <r>
    <d v="2021-03-31T00:00:00"/>
    <n v="29894663000189"/>
    <s v="TRUE SECURITIZADORA"/>
    <d v="2020-04-15T00:00:00"/>
    <n v="12.4"/>
    <d v="2021-03-07T00:00:00"/>
    <n v="-24"/>
    <d v="2026-03-09T00:00:00"/>
    <n v="1774"/>
    <n v="304411962"/>
    <n v="72"/>
    <m/>
    <m/>
    <n v="1.4949999999999999"/>
    <n v="454.83"/>
    <n v="538.70000000000016"/>
    <n v="2.0367160000000002"/>
    <n v="514.06000000000006"/>
    <n v="2.0367160000000002"/>
    <x v="679"/>
    <d v="2021-03-01T00:00:00"/>
    <x v="5"/>
    <x v="2"/>
    <x v="16"/>
  </r>
  <r>
    <d v="2021-03-31T00:00:00"/>
    <n v="29894663000189"/>
    <s v="TRUE SECURITIZADORA"/>
    <d v="2020-05-27T00:00:00"/>
    <n v="284.89"/>
    <d v="2020-07-07T00:00:00"/>
    <n v="-267"/>
    <d v="2026-04-07T00:00:00"/>
    <n v="1803"/>
    <n v="304414408"/>
    <n v="72"/>
    <m/>
    <m/>
    <n v="1.3599999999999999"/>
    <n v="13898.259999999998"/>
    <n v="12952.799999999996"/>
    <n v="1.6051230000000001"/>
    <n v="14598.849999999999"/>
    <n v="1.6051230000000001"/>
    <x v="680"/>
    <d v="2020-08-01T00:00:00"/>
    <x v="6"/>
    <x v="0"/>
    <x v="3"/>
  </r>
  <r>
    <d v="2021-03-31T00:00:00"/>
    <n v="29894663000189"/>
    <s v="TRUE SECURITIZADORA"/>
    <d v="2020-08-31T00:00:00"/>
    <n v="94.27"/>
    <d v="2020-09-07T00:00:00"/>
    <n v="-205"/>
    <d v="2027-05-07T00:00:00"/>
    <n v="2198"/>
    <n v="304436024"/>
    <n v="84"/>
    <m/>
    <m/>
    <n v="1.4395766505455894"/>
    <n v="4627.21"/>
    <n v="4510.4599999999982"/>
    <n v="1.787701"/>
    <n v="5037.04"/>
    <n v="1.787701"/>
    <x v="681"/>
    <d v="2020-10-01T00:00:00"/>
    <x v="10"/>
    <x v="0"/>
    <x v="0"/>
  </r>
  <r>
    <d v="2021-03-31T00:00:00"/>
    <n v="29894663000189"/>
    <s v="TRUE SECURITIZADORA"/>
    <d v="2020-08-31T00:00:00"/>
    <n v="159.82"/>
    <d v="2020-11-07T00:00:00"/>
    <n v="-144"/>
    <d v="2027-06-07T00:00:00"/>
    <n v="2229"/>
    <n v="304442161"/>
    <n v="84"/>
    <m/>
    <m/>
    <n v="1.4502527552450961"/>
    <n v="7547.16"/>
    <n v="7669.1200000000008"/>
    <n v="1.798996"/>
    <n v="8252.1200000000008"/>
    <n v="1.798996"/>
    <x v="682"/>
    <d v="2021-01-01T00:00:00"/>
    <x v="10"/>
    <x v="0"/>
    <x v="8"/>
  </r>
  <r>
    <d v="2021-03-31T00:00:00"/>
    <n v="29894663000189"/>
    <s v="TRUE SECURITIZADORA"/>
    <d v="2020-09-25T00:00:00"/>
    <n v="49.19"/>
    <d v="2021-03-07T00:00:00"/>
    <n v="-24"/>
    <d v="2027-07-07T00:00:00"/>
    <n v="2259"/>
    <n v="304451199"/>
    <n v="84"/>
    <m/>
    <m/>
    <n v="1.3599999999999999"/>
    <n v="2200.21"/>
    <n v="2425.83"/>
    <n v="1.696442"/>
    <n v="2422.7000000000003"/>
    <n v="1.696442"/>
    <x v="683"/>
    <d v="2021-04-01T00:00:00"/>
    <x v="11"/>
    <x v="2"/>
    <x v="14"/>
  </r>
  <r>
    <d v="2021-03-31T00:00:00"/>
    <n v="29894663000189"/>
    <s v="TRUE SECURITIZADORA"/>
    <d v="2020-08-31T00:00:00"/>
    <n v="313"/>
    <d v="2021-05-07T00:00:00"/>
    <n v="37"/>
    <d v="2027-07-07T00:00:00"/>
    <n v="2259"/>
    <n v="304458256"/>
    <n v="84"/>
    <m/>
    <m/>
    <n v="1.435142120148224"/>
    <n v="13044.19"/>
    <n v="15189.599999999999"/>
    <n v="1.783121"/>
    <n v="14455.67"/>
    <n v="1.783121"/>
    <x v="684"/>
    <d v="2021-05-01T00:00:00"/>
    <x v="10"/>
    <x v="2"/>
    <x v="9"/>
  </r>
  <r>
    <d v="2021-03-31T00:00:00"/>
    <n v="29894663000189"/>
    <s v="TRUE SECURITIZADORA"/>
    <d v="2020-08-31T00:00:00"/>
    <n v="143.9"/>
    <d v="2021-03-07T00:00:00"/>
    <n v="-24"/>
    <d v="2027-08-09T00:00:00"/>
    <n v="2292"/>
    <n v="304467127"/>
    <n v="84"/>
    <m/>
    <m/>
    <n v="1.4444570000000001"/>
    <n v="6305.07"/>
    <n v="7004.6500000000015"/>
    <n v="1.7930200000000001"/>
    <n v="6963.4"/>
    <n v="1.7930200000000001"/>
    <x v="685"/>
    <d v="2021-03-01T00:00:00"/>
    <x v="10"/>
    <x v="2"/>
    <x v="16"/>
  </r>
  <r>
    <d v="2021-03-31T00:00:00"/>
    <n v="29894663000189"/>
    <s v="TRUE SECURITIZADORA"/>
    <d v="2020-09-25T00:00:00"/>
    <n v="197.84"/>
    <d v="2021-05-07T00:00:00"/>
    <n v="37"/>
    <d v="2027-09-08T00:00:00"/>
    <n v="2322"/>
    <n v="304473443"/>
    <n v="84"/>
    <m/>
    <m/>
    <n v="1.3599999999999999"/>
    <n v="9059.18"/>
    <n v="9883.67"/>
    <n v="1.5092429999999999"/>
    <n v="9489.2900000000009"/>
    <n v="1.5092429999999999"/>
    <x v="686"/>
    <d v="2021-05-01T00:00:00"/>
    <x v="11"/>
    <x v="2"/>
    <x v="9"/>
  </r>
  <r>
    <d v="2021-03-31T00:00:00"/>
    <n v="29894663000189"/>
    <s v="TRUE SECURITIZADORA"/>
    <d v="2020-05-27T00:00:00"/>
    <n v="807.65"/>
    <d v="2020-07-07T00:00:00"/>
    <n v="-267"/>
    <d v="2026-02-09T00:00:00"/>
    <n v="1746"/>
    <n v="304508578"/>
    <n v="72"/>
    <m/>
    <m/>
    <n v="1.4976333186517188"/>
    <n v="1615.3"/>
    <n v="34699.129999999997"/>
    <n v="2.0530490000000001"/>
    <n v="1615.3"/>
    <n v="2.0530490000000001"/>
    <x v="687"/>
    <d v="2021-06-01T00:00:00"/>
    <x v="6"/>
    <x v="0"/>
    <x v="17"/>
  </r>
  <r>
    <d v="2021-03-31T00:00:00"/>
    <n v="29894663000189"/>
    <s v="TRUE SECURITIZADORA"/>
    <d v="2020-04-15T00:00:00"/>
    <n v="39.79"/>
    <d v="2020-07-07T00:00:00"/>
    <n v="-267"/>
    <d v="2026-03-09T00:00:00"/>
    <n v="1774"/>
    <n v="304512109"/>
    <n v="72"/>
    <m/>
    <m/>
    <n v="1.4949999999999999"/>
    <n v="1777.78"/>
    <n v="1728.6800000000007"/>
    <n v="2.0364399999999998"/>
    <n v="1967.81"/>
    <n v="2.0364399999999998"/>
    <x v="688"/>
    <d v="2020-08-01T00:00:00"/>
    <x v="5"/>
    <x v="0"/>
    <x v="3"/>
  </r>
  <r>
    <d v="2021-03-31T00:00:00"/>
    <n v="29894663000189"/>
    <s v="TRUE SECURITIZADORA"/>
    <d v="2020-04-15T00:00:00"/>
    <n v="29.9"/>
    <d v="2021-02-07T00:00:00"/>
    <n v="-52"/>
    <d v="2026-03-09T00:00:00"/>
    <n v="1774"/>
    <n v="304515443"/>
    <n v="72"/>
    <m/>
    <m/>
    <n v="1.5130000000000001"/>
    <n v="1122.93"/>
    <n v="1292.1100000000001"/>
    <n v="2.051965"/>
    <n v="1264.2199999999998"/>
    <n v="2.051965"/>
    <x v="689"/>
    <d v="2021-02-01T00:00:00"/>
    <x v="5"/>
    <x v="4"/>
    <x v="12"/>
  </r>
  <r>
    <d v="2021-03-31T00:00:00"/>
    <n v="29894663000189"/>
    <s v="TRUE SECURITIZADORA"/>
    <d v="2020-07-28T00:00:00"/>
    <n v="484.3"/>
    <d v="2020-08-07T00:00:00"/>
    <n v="-236"/>
    <d v="2026-04-07T00:00:00"/>
    <n v="1803"/>
    <n v="304521986"/>
    <n v="72"/>
    <m/>
    <m/>
    <n v="1.3985254942607985"/>
    <n v="22312.12"/>
    <n v="21418.249999999996"/>
    <n v="1.790997"/>
    <n v="24139.42"/>
    <n v="1.790997"/>
    <x v="690"/>
    <d v="2020-09-01T00:00:00"/>
    <x v="7"/>
    <x v="0"/>
    <x v="4"/>
  </r>
  <r>
    <d v="2021-03-31T00:00:00"/>
    <n v="29894663000189"/>
    <s v="TRUE SECURITIZADORA"/>
    <d v="2020-06-19T00:00:00"/>
    <n v="172.4"/>
    <d v="2020-12-07T00:00:00"/>
    <n v="-114"/>
    <d v="2027-05-07T00:00:00"/>
    <n v="2198"/>
    <n v="304531238"/>
    <n v="84"/>
    <m/>
    <m/>
    <n v="1.433193230232976"/>
    <n v="7964.83"/>
    <n v="8323.8299999999981"/>
    <n v="1.7777430000000001"/>
    <n v="8709.27"/>
    <n v="1.7777430000000001"/>
    <x v="691"/>
    <d v="2021-01-01T00:00:00"/>
    <x v="8"/>
    <x v="3"/>
    <x v="8"/>
  </r>
  <r>
    <d v="2021-03-31T00:00:00"/>
    <n v="29894663000189"/>
    <s v="TRUE SECURITIZADORA"/>
    <d v="2020-10-30T00:00:00"/>
    <n v="174"/>
    <d v="2020-12-07T00:00:00"/>
    <n v="-114"/>
    <d v="2027-09-08T00:00:00"/>
    <n v="2322"/>
    <n v="304532483"/>
    <n v="84"/>
    <m/>
    <m/>
    <n v="1.4132449999999999"/>
    <n v="8259.91"/>
    <n v="8502.1699999999983"/>
    <n v="1.7605580000000001"/>
    <n v="9078.5299999999988"/>
    <n v="1.7605580000000001"/>
    <x v="692"/>
    <d v="2020-12-01T00:00:00"/>
    <x v="9"/>
    <x v="3"/>
    <x v="11"/>
  </r>
  <r>
    <d v="2021-03-31T00:00:00"/>
    <n v="29894663000189"/>
    <s v="TRUE SECURITIZADORA"/>
    <d v="2020-06-19T00:00:00"/>
    <n v="130"/>
    <d v="2020-10-07T00:00:00"/>
    <n v="-175"/>
    <d v="2027-05-07T00:00:00"/>
    <n v="2198"/>
    <n v="304538988"/>
    <n v="84"/>
    <m/>
    <m/>
    <n v="1.4421343377468614"/>
    <n v="6251.75"/>
    <n v="6257.8800000000019"/>
    <n v="1.787239"/>
    <n v="6811.71"/>
    <n v="1.787239"/>
    <x v="693"/>
    <d v="2020-11-01T00:00:00"/>
    <x v="8"/>
    <x v="0"/>
    <x v="2"/>
  </r>
  <r>
    <d v="2021-03-31T00:00:00"/>
    <n v="29894663000189"/>
    <s v="TRUE SECURITIZADORA"/>
    <d v="2020-08-31T00:00:00"/>
    <n v="308.05"/>
    <d v="2021-05-07T00:00:00"/>
    <n v="37"/>
    <d v="2027-08-09T00:00:00"/>
    <n v="2292"/>
    <n v="304567071"/>
    <n v="84"/>
    <m/>
    <m/>
    <n v="1.3599999999999999"/>
    <n v="14553.16"/>
    <n v="15427.030000000002"/>
    <n v="1.3843399999999999"/>
    <n v="14666.529999999999"/>
    <n v="1.3843399999999999"/>
    <x v="694"/>
    <d v="2021-05-01T00:00:00"/>
    <x v="10"/>
    <x v="2"/>
    <x v="9"/>
  </r>
  <r>
    <d v="2021-03-31T00:00:00"/>
    <n v="29894663000189"/>
    <s v="TRUE SECURITIZADORA"/>
    <d v="2020-03-13T00:00:00"/>
    <n v="53"/>
    <d v="2020-07-07T00:00:00"/>
    <n v="-267"/>
    <d v="2026-02-09T00:00:00"/>
    <n v="1746"/>
    <n v="304605399"/>
    <n v="72"/>
    <m/>
    <m/>
    <n v="1.4950000000000001"/>
    <n v="2352.0299999999997"/>
    <n v="2299.66"/>
    <n v="2.0358930000000002"/>
    <n v="2598.98"/>
    <n v="2.0358930000000002"/>
    <x v="695"/>
    <d v="2020-08-01T00:00:00"/>
    <x v="2"/>
    <x v="0"/>
    <x v="3"/>
  </r>
  <r>
    <d v="2021-03-31T00:00:00"/>
    <n v="29894663000189"/>
    <s v="TRUE SECURITIZADORA"/>
    <d v="2020-04-15T00:00:00"/>
    <n v="307.23"/>
    <d v="2020-12-07T00:00:00"/>
    <n v="-114"/>
    <d v="2026-03-09T00:00:00"/>
    <n v="1774"/>
    <n v="304618059"/>
    <n v="72"/>
    <m/>
    <m/>
    <n v="1.5086334753366732"/>
    <n v="12140.099999999999"/>
    <n v="13294.020000000004"/>
    <n v="2.057159"/>
    <n v="13617.509999999998"/>
    <n v="2.057159"/>
    <x v="696"/>
    <d v="2021-01-01T00:00:00"/>
    <x v="5"/>
    <x v="3"/>
    <x v="8"/>
  </r>
  <r>
    <d v="2021-03-31T00:00:00"/>
    <n v="29894663000189"/>
    <s v="TRUE SECURITIZADORA"/>
    <d v="2020-05-27T00:00:00"/>
    <n v="42.65"/>
    <d v="2020-11-07T00:00:00"/>
    <n v="-144"/>
    <d v="2026-04-07T00:00:00"/>
    <n v="1803"/>
    <n v="304619454"/>
    <n v="72"/>
    <m/>
    <m/>
    <n v="1.4987611771363889"/>
    <n v="1741.44"/>
    <n v="1861.4900000000009"/>
    <n v="2.0546829999999998"/>
    <n v="1954.6499999999999"/>
    <n v="2.0546829999999998"/>
    <x v="697"/>
    <d v="2020-11-01T00:00:00"/>
    <x v="6"/>
    <x v="0"/>
    <x v="2"/>
  </r>
  <r>
    <d v="2021-03-31T00:00:00"/>
    <n v="29894663000189"/>
    <s v="TRUE SECURITIZADORA"/>
    <d v="2020-10-30T00:00:00"/>
    <n v="113"/>
    <d v="2021-03-07T00:00:00"/>
    <n v="-24"/>
    <d v="2027-11-08T00:00:00"/>
    <n v="2383"/>
    <n v="304625566"/>
    <n v="84"/>
    <m/>
    <m/>
    <n v="1.4092169999999999"/>
    <n v="5104.4799999999996"/>
    <n v="5485.35"/>
    <n v="1.745592"/>
    <n v="5638.81"/>
    <n v="1.745592"/>
    <x v="698"/>
    <d v="2021-03-01T00:00:00"/>
    <x v="9"/>
    <x v="2"/>
    <x v="16"/>
  </r>
  <r>
    <d v="2021-03-31T00:00:00"/>
    <n v="29894663000189"/>
    <s v="TRUE SECURITIZADORA"/>
    <d v="2020-08-31T00:00:00"/>
    <n v="812"/>
    <d v="2020-09-07T00:00:00"/>
    <n v="-205"/>
    <d v="2027-07-07T00:00:00"/>
    <n v="2259"/>
    <n v="304647147"/>
    <n v="84"/>
    <m/>
    <m/>
    <n v="1.4103400090601768"/>
    <n v="40593.199999999997"/>
    <n v="39731.42000000002"/>
    <n v="1.7566900000000001"/>
    <n v="44280.53"/>
    <n v="1.7566900000000001"/>
    <x v="699"/>
    <d v="2020-10-01T00:00:00"/>
    <x v="10"/>
    <x v="0"/>
    <x v="0"/>
  </r>
  <r>
    <d v="2021-03-31T00:00:00"/>
    <n v="29894663000189"/>
    <s v="TRUE SECURITIZADORA"/>
    <d v="2020-07-28T00:00:00"/>
    <n v="267.22000000000003"/>
    <d v="2021-05-07T00:00:00"/>
    <n v="37"/>
    <d v="2027-07-07T00:00:00"/>
    <n v="2259"/>
    <n v="304656075"/>
    <n v="84"/>
    <m/>
    <m/>
    <n v="1.4400440000000001"/>
    <n v="11120.33"/>
    <n v="13004.789999999999"/>
    <n v="1.7881069999999999"/>
    <n v="12323.029999999999"/>
    <n v="1.7881069999999999"/>
    <x v="700"/>
    <d v="2021-05-01T00:00:00"/>
    <x v="7"/>
    <x v="2"/>
    <x v="9"/>
  </r>
  <r>
    <d v="2021-03-31T00:00:00"/>
    <n v="29894663000189"/>
    <s v="TRUE SECURITIZADORA"/>
    <d v="2020-10-30T00:00:00"/>
    <n v="263.38"/>
    <d v="2021-02-07T00:00:00"/>
    <n v="-52"/>
    <d v="2027-10-07T00:00:00"/>
    <n v="2351"/>
    <n v="304698022"/>
    <n v="84"/>
    <m/>
    <m/>
    <n v="1.3599999999999999"/>
    <n v="13436.12"/>
    <n v="13184.930000000008"/>
    <n v="1.3789499999999999"/>
    <n v="13514.75"/>
    <n v="1.3789499999999999"/>
    <x v="701"/>
    <d v="2021-02-01T00:00:00"/>
    <x v="9"/>
    <x v="4"/>
    <x v="12"/>
  </r>
  <r>
    <d v="2021-03-31T00:00:00"/>
    <n v="29894663000189"/>
    <s v="TRUE SECURITIZADORA"/>
    <d v="2020-07-28T00:00:00"/>
    <n v="286"/>
    <d v="2020-12-07T00:00:00"/>
    <n v="-114"/>
    <d v="2027-06-07T00:00:00"/>
    <n v="2229"/>
    <n v="304734957"/>
    <n v="84"/>
    <m/>
    <m/>
    <n v="1.3729915730739917"/>
    <n v="13499.47"/>
    <n v="14146.659999999998"/>
    <n v="1.716637"/>
    <n v="14787.65"/>
    <n v="1.716637"/>
    <x v="702"/>
    <d v="2021-01-01T00:00:00"/>
    <x v="7"/>
    <x v="3"/>
    <x v="8"/>
  </r>
  <r>
    <d v="2021-03-31T00:00:00"/>
    <n v="29894663000189"/>
    <s v="TRUE SECURITIZADORA"/>
    <d v="2020-05-27T00:00:00"/>
    <n v="188.36"/>
    <d v="2020-12-07T00:00:00"/>
    <n v="-114"/>
    <d v="2027-06-07T00:00:00"/>
    <n v="2229"/>
    <n v="304737535"/>
    <n v="84"/>
    <m/>
    <m/>
    <n v="1.4106429999999999"/>
    <n v="8824.67"/>
    <n v="9122.5"/>
    <n v="1.7458359999999999"/>
    <n v="9639.9599999999991"/>
    <n v="1.7458359999999999"/>
    <x v="703"/>
    <d v="2020-11-01T00:00:00"/>
    <x v="6"/>
    <x v="3"/>
    <x v="2"/>
  </r>
  <r>
    <d v="2021-03-31T00:00:00"/>
    <n v="29894663000189"/>
    <s v="TRUE SECURITIZADORA"/>
    <d v="2020-05-27T00:00:00"/>
    <n v="152.25"/>
    <d v="2020-08-07T00:00:00"/>
    <n v="-236"/>
    <d v="2027-06-07T00:00:00"/>
    <n v="2229"/>
    <n v="304739322"/>
    <n v="84"/>
    <m/>
    <m/>
    <n v="1.4086799999999999"/>
    <n v="7745.69"/>
    <n v="7378.6999999999971"/>
    <n v="1.7437609999999999"/>
    <n v="8405.0600000000013"/>
    <n v="1.7437609999999999"/>
    <x v="704"/>
    <d v="2020-09-01T00:00:00"/>
    <x v="6"/>
    <x v="0"/>
    <x v="4"/>
  </r>
  <r>
    <d v="2021-03-31T00:00:00"/>
    <n v="29894663000189"/>
    <s v="TRUE SECURITIZADORA"/>
    <d v="2020-09-25T00:00:00"/>
    <n v="51.25"/>
    <d v="2021-05-07T00:00:00"/>
    <n v="37"/>
    <d v="2027-07-07T00:00:00"/>
    <n v="2259"/>
    <n v="304749091"/>
    <n v="84"/>
    <m/>
    <m/>
    <n v="1.446124"/>
    <n v="2126.85"/>
    <n v="2456.2800000000011"/>
    <n v="1.797804"/>
    <n v="2359.09"/>
    <n v="1.797804"/>
    <x v="705"/>
    <d v="2021-05-01T00:00:00"/>
    <x v="11"/>
    <x v="2"/>
    <x v="9"/>
  </r>
  <r>
    <d v="2021-03-31T00:00:00"/>
    <n v="29894663000189"/>
    <s v="TRUE SECURITIZADORA"/>
    <d v="2020-08-31T00:00:00"/>
    <n v="63.7"/>
    <d v="2021-02-07T00:00:00"/>
    <n v="-52"/>
    <d v="2027-07-07T00:00:00"/>
    <n v="2259"/>
    <n v="304750194"/>
    <n v="84"/>
    <m/>
    <m/>
    <n v="1.4015134384338279"/>
    <n v="2873.28"/>
    <n v="3126.0499999999997"/>
    <n v="1.747306"/>
    <n v="3163.2200000000003"/>
    <n v="1.747306"/>
    <x v="706"/>
    <d v="2021-02-01T00:00:00"/>
    <x v="10"/>
    <x v="4"/>
    <x v="12"/>
  </r>
  <r>
    <d v="2021-03-31T00:00:00"/>
    <n v="29894663000189"/>
    <s v="TRUE SECURITIZADORA"/>
    <d v="2020-08-31T00:00:00"/>
    <n v="908.29"/>
    <d v="2021-02-07T00:00:00"/>
    <n v="-52"/>
    <d v="2027-09-08T00:00:00"/>
    <n v="2322"/>
    <n v="304769662"/>
    <n v="84"/>
    <m/>
    <m/>
    <n v="1.3599999999999999"/>
    <n v="45436.45"/>
    <n v="44868.19"/>
    <n v="1.4228510000000001"/>
    <n v="46290.31"/>
    <n v="1.4228510000000001"/>
    <x v="707"/>
    <d v="2021-02-01T00:00:00"/>
    <x v="10"/>
    <x v="4"/>
    <x v="12"/>
  </r>
  <r>
    <d v="2021-03-31T00:00:00"/>
    <n v="29894663000189"/>
    <s v="TRUE SECURITIZADORA"/>
    <d v="2020-08-31T00:00:00"/>
    <n v="233.3"/>
    <d v="2020-12-07T00:00:00"/>
    <n v="-114"/>
    <d v="2027-08-09T00:00:00"/>
    <n v="2292"/>
    <n v="304773733"/>
    <n v="84"/>
    <m/>
    <m/>
    <n v="1.4509370000000001"/>
    <n v="10902.67"/>
    <n v="11331.9"/>
    <n v="1.799898"/>
    <n v="11968.039999999999"/>
    <n v="1.799898"/>
    <x v="708"/>
    <d v="2021-01-01T00:00:00"/>
    <x v="10"/>
    <x v="3"/>
    <x v="8"/>
  </r>
  <r>
    <d v="2021-03-31T00:00:00"/>
    <n v="29894663000189"/>
    <s v="TRUE SECURITIZADORA"/>
    <d v="2020-08-31T00:00:00"/>
    <n v="144.31"/>
    <d v="2020-10-07T00:00:00"/>
    <n v="-175"/>
    <d v="2027-08-09T00:00:00"/>
    <n v="2292"/>
    <n v="304775179"/>
    <n v="84"/>
    <m/>
    <m/>
    <n v="1.435033"/>
    <n v="7062.09"/>
    <n v="7046.7900000000027"/>
    <n v="1.782964"/>
    <n v="7724.09"/>
    <n v="1.782964"/>
    <x v="709"/>
    <d v="2020-10-01T00:00:00"/>
    <x v="10"/>
    <x v="0"/>
    <x v="0"/>
  </r>
  <r>
    <d v="2021-03-31T00:00:00"/>
    <n v="29894663000189"/>
    <s v="TRUE SECURITIZADORA"/>
    <d v="2020-09-25T00:00:00"/>
    <n v="222.46"/>
    <d v="2021-05-07T00:00:00"/>
    <n v="37"/>
    <d v="2024-09-09T00:00:00"/>
    <n v="1228"/>
    <n v="304783313"/>
    <n v="48"/>
    <m/>
    <m/>
    <n v="1.3599999999999999"/>
    <n v="6511.9800000000005"/>
    <n v="7834.9800000000005"/>
    <n v="1.7964800000000001"/>
    <n v="7036.05"/>
    <n v="1.7964800000000001"/>
    <x v="710"/>
    <d v="2021-05-01T00:00:00"/>
    <x v="11"/>
    <x v="2"/>
    <x v="9"/>
  </r>
  <r>
    <d v="2021-03-31T00:00:00"/>
    <n v="29894663000189"/>
    <s v="TRUE SECURITIZADORA"/>
    <d v="2020-09-25T00:00:00"/>
    <n v="50.18"/>
    <d v="2021-05-07T00:00:00"/>
    <n v="37"/>
    <d v="2027-09-08T00:00:00"/>
    <n v="2322"/>
    <n v="304783457"/>
    <n v="84"/>
    <m/>
    <m/>
    <n v="1.4364729999999999"/>
    <n v="2113.96"/>
    <n v="2442.85"/>
    <n v="1.7883770000000001"/>
    <n v="2350.2799999999997"/>
    <n v="1.7883770000000001"/>
    <x v="711"/>
    <d v="2021-05-01T00:00:00"/>
    <x v="11"/>
    <x v="2"/>
    <x v="9"/>
  </r>
  <r>
    <d v="2021-03-31T00:00:00"/>
    <n v="29894663000189"/>
    <s v="TRUE SECURITIZADORA"/>
    <d v="2020-10-30T00:00:00"/>
    <n v="467.2"/>
    <d v="2021-05-07T00:00:00"/>
    <n v="37"/>
    <d v="2027-09-08T00:00:00"/>
    <n v="2322"/>
    <n v="304789462"/>
    <n v="84"/>
    <m/>
    <m/>
    <n v="1.4308450000000001"/>
    <n v="19733.79"/>
    <n v="22695.859999999993"/>
    <n v="1.7793220000000001"/>
    <n v="21920.57"/>
    <n v="1.7793220000000001"/>
    <x v="712"/>
    <d v="2021-05-01T00:00:00"/>
    <x v="9"/>
    <x v="2"/>
    <x v="9"/>
  </r>
  <r>
    <d v="2021-03-31T00:00:00"/>
    <n v="29894663000189"/>
    <s v="TRUE SECURITIZADORA"/>
    <d v="2020-04-15T00:00:00"/>
    <n v="49.5"/>
    <d v="2020-08-07T00:00:00"/>
    <n v="-236"/>
    <d v="2026-03-09T00:00:00"/>
    <n v="1774"/>
    <n v="304814537"/>
    <n v="72"/>
    <m/>
    <m/>
    <n v="1.5130000000000001"/>
    <n v="2154.31"/>
    <n v="2139.1800000000007"/>
    <n v="2.0564079999999998"/>
    <n v="2389.94"/>
    <n v="2.0564079999999998"/>
    <x v="713"/>
    <d v="2020-09-01T00:00:00"/>
    <x v="5"/>
    <x v="0"/>
    <x v="4"/>
  </r>
  <r>
    <d v="2021-03-31T00:00:00"/>
    <n v="29894663000189"/>
    <s v="TRUE SECURITIZADORA"/>
    <d v="2020-05-27T00:00:00"/>
    <n v="14.1"/>
    <d v="2020-06-07T00:00:00"/>
    <n v="-297"/>
    <d v="2026-04-07T00:00:00"/>
    <n v="1803"/>
    <n v="304818499"/>
    <n v="72"/>
    <m/>
    <m/>
    <n v="1.4949999999999999"/>
    <n v="657.8"/>
    <n v="616.08000000000004"/>
    <n v="1.9552069999999999"/>
    <n v="717.24"/>
    <n v="1.9552069999999999"/>
    <x v="714"/>
    <d v="2020-07-01T00:00:00"/>
    <x v="6"/>
    <x v="0"/>
    <x v="10"/>
  </r>
  <r>
    <d v="2021-03-31T00:00:00"/>
    <n v="29894663000189"/>
    <s v="TRUE SECURITIZADORA"/>
    <d v="2020-06-19T00:00:00"/>
    <n v="140"/>
    <d v="2021-05-07T00:00:00"/>
    <n v="37"/>
    <d v="2027-05-07T00:00:00"/>
    <n v="2198"/>
    <n v="304835839"/>
    <n v="84"/>
    <m/>
    <m/>
    <n v="1.4376835362987923"/>
    <n v="5760.18"/>
    <n v="6749.3199999999979"/>
    <n v="1.7825740000000001"/>
    <n v="6364.01"/>
    <n v="1.7825740000000001"/>
    <x v="715"/>
    <d v="2021-05-01T00:00:00"/>
    <x v="8"/>
    <x v="2"/>
    <x v="9"/>
  </r>
  <r>
    <d v="2021-03-31T00:00:00"/>
    <n v="29894663000189"/>
    <s v="TRUE SECURITIZADORA"/>
    <d v="2020-07-28T00:00:00"/>
    <n v="67"/>
    <d v="2020-09-07T00:00:00"/>
    <n v="-205"/>
    <d v="2027-06-07T00:00:00"/>
    <n v="2229"/>
    <n v="304845555"/>
    <n v="84"/>
    <m/>
    <m/>
    <n v="1.43874308347127"/>
    <n v="3303.87"/>
    <n v="3242.079999999999"/>
    <n v="1.791436"/>
    <n v="3604.02"/>
    <n v="1.791436"/>
    <x v="716"/>
    <d v="2020-09-01T00:00:00"/>
    <x v="7"/>
    <x v="0"/>
    <x v="4"/>
  </r>
  <r>
    <d v="2021-03-31T00:00:00"/>
    <n v="29894663000189"/>
    <s v="TRUE SECURITIZADORA"/>
    <d v="2020-07-28T00:00:00"/>
    <n v="114.37"/>
    <d v="2021-05-07T00:00:00"/>
    <n v="37"/>
    <d v="2027-06-07T00:00:00"/>
    <n v="2229"/>
    <n v="304848018"/>
    <n v="84"/>
    <m/>
    <m/>
    <n v="1.445751697679919"/>
    <n v="4721"/>
    <n v="5521.380000000001"/>
    <n v="1.7942089999999999"/>
    <n v="5226.1899999999996"/>
    <n v="1.7942089999999999"/>
    <x v="717"/>
    <d v="2021-05-01T00:00:00"/>
    <x v="7"/>
    <x v="2"/>
    <x v="9"/>
  </r>
  <r>
    <d v="2021-03-31T00:00:00"/>
    <n v="29894663000189"/>
    <s v="TRUE SECURITIZADORA"/>
    <d v="2020-09-25T00:00:00"/>
    <n v="151.16999999999999"/>
    <d v="2021-02-07T00:00:00"/>
    <n v="-52"/>
    <d v="2027-09-08T00:00:00"/>
    <n v="2322"/>
    <n v="304879227"/>
    <n v="84"/>
    <m/>
    <m/>
    <n v="1.3599999999999999"/>
    <n v="7668.56"/>
    <n v="7552.1300000000028"/>
    <n v="1.375076"/>
    <n v="7704.26"/>
    <n v="1.375076"/>
    <x v="718"/>
    <d v="2021-02-01T00:00:00"/>
    <x v="11"/>
    <x v="4"/>
    <x v="12"/>
  </r>
  <r>
    <d v="2021-03-31T00:00:00"/>
    <n v="29894663000189"/>
    <s v="TRUE SECURITIZADORA"/>
    <d v="2020-06-19T00:00:00"/>
    <n v="170.65"/>
    <d v="2020-07-07T00:00:00"/>
    <n v="-267"/>
    <d v="2027-05-07T00:00:00"/>
    <n v="2198"/>
    <n v="304930128"/>
    <n v="84"/>
    <m/>
    <m/>
    <n v="1.3801388560125216"/>
    <n v="8850.33"/>
    <n v="8387.9499999999989"/>
    <n v="1.7212209999999999"/>
    <n v="9597.61"/>
    <n v="1.7212209999999999"/>
    <x v="719"/>
    <d v="2020-08-01T00:00:00"/>
    <x v="8"/>
    <x v="0"/>
    <x v="3"/>
  </r>
  <r>
    <d v="2021-03-31T00:00:00"/>
    <n v="29894663000189"/>
    <s v="TRUE SECURITIZADORA"/>
    <d v="2020-06-19T00:00:00"/>
    <n v="200"/>
    <d v="2021-05-07T00:00:00"/>
    <n v="37"/>
    <d v="2027-05-07T00:00:00"/>
    <n v="2198"/>
    <n v="304931561"/>
    <n v="84"/>
    <m/>
    <m/>
    <n v="1.433150744262911"/>
    <n v="7076.3"/>
    <n v="9656.5600000000013"/>
    <n v="1.777741"/>
    <n v="7658"/>
    <n v="1.777741"/>
    <x v="720"/>
    <d v="2021-05-01T00:00:00"/>
    <x v="8"/>
    <x v="2"/>
    <x v="9"/>
  </r>
  <r>
    <d v="2021-03-31T00:00:00"/>
    <n v="29894663000189"/>
    <s v="TRUE SECURITIZADORA"/>
    <d v="2020-08-31T00:00:00"/>
    <n v="278.7"/>
    <d v="2021-05-07T00:00:00"/>
    <n v="37"/>
    <d v="2025-07-07T00:00:00"/>
    <n v="1529"/>
    <n v="304955124"/>
    <n v="60"/>
    <m/>
    <m/>
    <n v="1.3599999999999999"/>
    <n v="9413.1200000000008"/>
    <n v="11319.199999999999"/>
    <n v="1.783212"/>
    <n v="10311.93"/>
    <n v="1.783212"/>
    <x v="721"/>
    <d v="2021-05-01T00:00:00"/>
    <x v="10"/>
    <x v="2"/>
    <x v="9"/>
  </r>
  <r>
    <d v="2021-03-31T00:00:00"/>
    <n v="29894663000189"/>
    <s v="TRUE SECURITIZADORA"/>
    <d v="2020-08-31T00:00:00"/>
    <n v="150"/>
    <d v="2021-05-07T00:00:00"/>
    <n v="37"/>
    <d v="2027-08-09T00:00:00"/>
    <n v="2292"/>
    <n v="304969124"/>
    <n v="84"/>
    <m/>
    <m/>
    <n v="1.44787"/>
    <n v="6265.79"/>
    <n v="7293.3399999999992"/>
    <n v="1.796624"/>
    <n v="6951.4"/>
    <n v="1.796624"/>
    <x v="722"/>
    <d v="2021-05-01T00:00:00"/>
    <x v="10"/>
    <x v="2"/>
    <x v="9"/>
  </r>
  <r>
    <d v="2021-03-31T00:00:00"/>
    <n v="29894663000189"/>
    <s v="TRUE SECURITIZADORA"/>
    <d v="2020-03-13T00:00:00"/>
    <n v="285"/>
    <d v="2020-05-07T00:00:00"/>
    <n v="-328"/>
    <d v="2026-02-09T00:00:00"/>
    <n v="1746"/>
    <n v="305003342"/>
    <n v="72"/>
    <m/>
    <m/>
    <n v="1.4950000000000001"/>
    <n v="13197.01"/>
    <n v="12366.229999999998"/>
    <n v="2.0452029999999999"/>
    <n v="14545.51"/>
    <n v="2.0452029999999999"/>
    <x v="723"/>
    <d v="2020-06-01T00:00:00"/>
    <x v="2"/>
    <x v="0"/>
    <x v="7"/>
  </r>
  <r>
    <d v="2021-03-31T00:00:00"/>
    <n v="29894663000189"/>
    <s v="TRUE SECURITIZADORA"/>
    <d v="2020-06-19T00:00:00"/>
    <n v="330.4"/>
    <d v="2020-11-07T00:00:00"/>
    <n v="-144"/>
    <d v="2027-05-07T00:00:00"/>
    <n v="2198"/>
    <n v="305030943"/>
    <n v="84"/>
    <m/>
    <m/>
    <n v="1.4331710377309286"/>
    <n v="15594.830000000002"/>
    <n v="15952.519999999995"/>
    <n v="1.777744"/>
    <n v="17021.64"/>
    <n v="1.777744"/>
    <x v="724"/>
    <d v="2020-11-01T00:00:00"/>
    <x v="8"/>
    <x v="0"/>
    <x v="2"/>
  </r>
  <r>
    <d v="2021-03-31T00:00:00"/>
    <n v="29894663000189"/>
    <s v="TRUE SECURITIZADORA"/>
    <d v="2020-10-30T00:00:00"/>
    <n v="148.69999999999999"/>
    <d v="2021-01-07T00:00:00"/>
    <n v="-83"/>
    <d v="2027-11-08T00:00:00"/>
    <n v="2383"/>
    <n v="305032511"/>
    <n v="84"/>
    <m/>
    <m/>
    <n v="1.4210149999999999"/>
    <n v="6990.39"/>
    <n v="7188.9500000000025"/>
    <n v="1.7581869999999999"/>
    <n v="7691.03"/>
    <n v="1.7581869999999999"/>
    <x v="725"/>
    <d v="2021-01-01T00:00:00"/>
    <x v="9"/>
    <x v="1"/>
    <x v="8"/>
  </r>
  <r>
    <d v="2021-03-31T00:00:00"/>
    <n v="29894663000189"/>
    <s v="TRUE SECURITIZADORA"/>
    <d v="2020-08-31T00:00:00"/>
    <n v="73.53"/>
    <d v="2020-12-07T00:00:00"/>
    <n v="-114"/>
    <d v="2027-10-07T00:00:00"/>
    <n v="2351"/>
    <n v="305079738"/>
    <n v="84"/>
    <m/>
    <m/>
    <n v="1.447082"/>
    <n v="3473.91"/>
    <n v="3473.4500000000012"/>
    <n v="1.7989930000000001"/>
    <n v="3824.3799999999997"/>
    <n v="1.7989930000000001"/>
    <x v="726"/>
    <d v="2020-12-01T00:00:00"/>
    <x v="10"/>
    <x v="3"/>
    <x v="11"/>
  </r>
  <r>
    <d v="2021-03-31T00:00:00"/>
    <n v="29894663000189"/>
    <s v="TRUE SECURITIZADORA"/>
    <d v="2020-10-30T00:00:00"/>
    <n v="195.49"/>
    <d v="2021-05-07T00:00:00"/>
    <n v="37"/>
    <d v="2027-12-07T00:00:00"/>
    <n v="2412"/>
    <n v="305087470"/>
    <n v="84"/>
    <m/>
    <m/>
    <n v="1.4366399999999999"/>
    <n v="8389.25"/>
    <n v="9265.1300000000028"/>
    <n v="1.784643"/>
    <n v="9345.7199999999993"/>
    <n v="1.784643"/>
    <x v="727"/>
    <d v="2021-05-01T00:00:00"/>
    <x v="9"/>
    <x v="2"/>
    <x v="9"/>
  </r>
  <r>
    <d v="2021-03-31T00:00:00"/>
    <n v="29894663000189"/>
    <s v="TRUE SECURITIZADORA"/>
    <d v="2020-04-15T00:00:00"/>
    <n v="30"/>
    <d v="2020-05-07T00:00:00"/>
    <n v="-328"/>
    <d v="2026-03-09T00:00:00"/>
    <n v="1774"/>
    <n v="305116682"/>
    <n v="72"/>
    <m/>
    <m/>
    <n v="1.4949999999999999"/>
    <n v="1400.01"/>
    <n v="1303.3699999999999"/>
    <n v="2.037957"/>
    <n v="1543.65"/>
    <n v="2.037957"/>
    <x v="728"/>
    <d v="2020-06-01T00:00:00"/>
    <x v="5"/>
    <x v="0"/>
    <x v="7"/>
  </r>
  <r>
    <d v="2021-03-31T00:00:00"/>
    <n v="29894663000189"/>
    <s v="TRUE SECURITIZADORA"/>
    <d v="2020-05-27T00:00:00"/>
    <n v="563.04"/>
    <d v="2021-05-07T00:00:00"/>
    <n v="37"/>
    <d v="2026-04-07T00:00:00"/>
    <n v="1803"/>
    <n v="305117577"/>
    <n v="72"/>
    <m/>
    <m/>
    <n v="1.3599999999999999"/>
    <n v="21902.880000000001"/>
    <n v="25599.17"/>
    <n v="1.592975"/>
    <n v="23221.98"/>
    <n v="1.592975"/>
    <x v="729"/>
    <d v="2021-05-01T00:00:00"/>
    <x v="6"/>
    <x v="2"/>
    <x v="9"/>
  </r>
  <r>
    <d v="2021-03-31T00:00:00"/>
    <n v="29894663000189"/>
    <s v="TRUE SECURITIZADORA"/>
    <d v="2020-05-27T00:00:00"/>
    <n v="70"/>
    <d v="2021-02-07T00:00:00"/>
    <n v="-52"/>
    <d v="2026-04-07T00:00:00"/>
    <n v="1803"/>
    <n v="305119476"/>
    <n v="72"/>
    <m/>
    <m/>
    <n v="1.4984905205101673"/>
    <n v="2648.37"/>
    <n v="3055.4600000000005"/>
    <n v="2.0543239999999998"/>
    <n v="2998.32"/>
    <n v="2.0543239999999998"/>
    <x v="730"/>
    <d v="2021-02-01T00:00:00"/>
    <x v="6"/>
    <x v="4"/>
    <x v="12"/>
  </r>
  <r>
    <d v="2021-03-31T00:00:00"/>
    <n v="29894663000189"/>
    <s v="TRUE SECURITIZADORA"/>
    <d v="2020-08-31T00:00:00"/>
    <n v="170"/>
    <d v="2020-11-07T00:00:00"/>
    <n v="-144"/>
    <d v="2027-08-09T00:00:00"/>
    <n v="2292"/>
    <n v="305125882"/>
    <n v="84"/>
    <m/>
    <m/>
    <n v="1.421557"/>
    <n v="8179.06"/>
    <n v="8338.8699999999972"/>
    <n v="1.7685869999999999"/>
    <n v="8961.869999999999"/>
    <n v="1.7685869999999999"/>
    <x v="731"/>
    <d v="2020-11-01T00:00:00"/>
    <x v="10"/>
    <x v="0"/>
    <x v="2"/>
  </r>
  <r>
    <d v="2021-03-31T00:00:00"/>
    <n v="29894663000189"/>
    <s v="TRUE SECURITIZADORA"/>
    <d v="2020-06-19T00:00:00"/>
    <n v="241.36"/>
    <d v="2020-08-07T00:00:00"/>
    <n v="-236"/>
    <d v="2027-05-07T00:00:00"/>
    <n v="2198"/>
    <n v="305130318"/>
    <n v="84"/>
    <m/>
    <m/>
    <n v="1.4502428380426249"/>
    <n v="241.36"/>
    <n v="11587.019999999997"/>
    <n v="1.7958970000000001"/>
    <n v="241.36"/>
    <n v="1.7958970000000001"/>
    <x v="732"/>
    <d v="2020-09-01T00:00:00"/>
    <x v="8"/>
    <x v="0"/>
    <x v="4"/>
  </r>
  <r>
    <d v="2021-03-31T00:00:00"/>
    <n v="29894663000189"/>
    <s v="TRUE SECURITIZADORA"/>
    <d v="2020-05-27T00:00:00"/>
    <n v="124.1"/>
    <d v="2020-12-07T00:00:00"/>
    <n v="-114"/>
    <d v="2027-05-07T00:00:00"/>
    <n v="2198"/>
    <n v="305131004"/>
    <n v="84"/>
    <m/>
    <m/>
    <n v="1.4504360000000001"/>
    <n v="5703.3700000000008"/>
    <n v="6015.2900000000018"/>
    <n v="1.798743"/>
    <n v="6240.54"/>
    <n v="1.798743"/>
    <x v="733"/>
    <d v="2021-01-01T00:00:00"/>
    <x v="6"/>
    <x v="3"/>
    <x v="8"/>
  </r>
  <r>
    <d v="2021-03-31T00:00:00"/>
    <n v="29894663000189"/>
    <s v="TRUE SECURITIZADORA"/>
    <d v="2020-10-30T00:00:00"/>
    <n v="121"/>
    <d v="2021-03-07T00:00:00"/>
    <n v="-24"/>
    <d v="2027-11-08T00:00:00"/>
    <n v="2383"/>
    <n v="305132710"/>
    <n v="84"/>
    <m/>
    <m/>
    <n v="1.4183869999999998"/>
    <n v="5450.46"/>
    <n v="5855.1"/>
    <n v="1.7553719999999999"/>
    <n v="6021.15"/>
    <n v="1.7553719999999999"/>
    <x v="734"/>
    <d v="2021-04-01T00:00:00"/>
    <x v="9"/>
    <x v="2"/>
    <x v="14"/>
  </r>
  <r>
    <d v="2021-03-31T00:00:00"/>
    <n v="29894663000189"/>
    <s v="TRUE SECURITIZADORA"/>
    <d v="2020-08-31T00:00:00"/>
    <n v="52"/>
    <d v="2021-02-07T00:00:00"/>
    <n v="-52"/>
    <d v="2027-08-09T00:00:00"/>
    <n v="2292"/>
    <n v="305137604"/>
    <n v="84"/>
    <m/>
    <m/>
    <n v="1.4462170000000001"/>
    <n v="2326.66"/>
    <n v="2529.7700000000004"/>
    <n v="1.799004"/>
    <n v="2567.0500000000002"/>
    <n v="1.799004"/>
    <x v="735"/>
    <d v="2021-02-01T00:00:00"/>
    <x v="10"/>
    <x v="4"/>
    <x v="12"/>
  </r>
  <r>
    <d v="2021-03-31T00:00:00"/>
    <n v="29894663000189"/>
    <s v="TRUE SECURITIZADORA"/>
    <d v="2020-08-31T00:00:00"/>
    <n v="323.7"/>
    <d v="2021-05-07T00:00:00"/>
    <n v="37"/>
    <d v="2027-07-07T00:00:00"/>
    <n v="2259"/>
    <n v="305150461"/>
    <n v="84"/>
    <m/>
    <m/>
    <n v="1.3942624485843311"/>
    <n v="13660.03"/>
    <n v="15923.829999999993"/>
    <n v="1.7395510000000001"/>
    <n v="15136.490000000002"/>
    <n v="1.7395510000000001"/>
    <x v="736"/>
    <d v="2021-05-01T00:00:00"/>
    <x v="10"/>
    <x v="2"/>
    <x v="9"/>
  </r>
  <r>
    <d v="2021-03-31T00:00:00"/>
    <n v="29894663000189"/>
    <s v="TRUE SECURITIZADORA"/>
    <d v="2020-08-31T00:00:00"/>
    <n v="148.97999999999999"/>
    <d v="2020-12-07T00:00:00"/>
    <n v="-114"/>
    <d v="2027-07-07T00:00:00"/>
    <n v="2259"/>
    <n v="305155646"/>
    <n v="84"/>
    <m/>
    <m/>
    <n v="1.3599999999999999"/>
    <n v="7170.62"/>
    <n v="7413.2599999999993"/>
    <n v="1.6643060000000001"/>
    <n v="7784.6"/>
    <n v="1.6643060000000001"/>
    <x v="737"/>
    <d v="2021-01-01T00:00:00"/>
    <x v="10"/>
    <x v="3"/>
    <x v="8"/>
  </r>
  <r>
    <d v="2021-03-31T00:00:00"/>
    <n v="29894663000189"/>
    <s v="TRUE SECURITIZADORA"/>
    <d v="2020-08-31T00:00:00"/>
    <n v="236.9"/>
    <d v="2020-11-07T00:00:00"/>
    <n v="-144"/>
    <d v="2027-07-07T00:00:00"/>
    <n v="2259"/>
    <n v="305158392"/>
    <n v="84"/>
    <m/>
    <m/>
    <n v="1.4368261070383268"/>
    <n v="11288.9"/>
    <n v="11490.140000000003"/>
    <n v="1.7849200000000001"/>
    <n v="12356.88"/>
    <n v="1.7849200000000001"/>
    <x v="738"/>
    <d v="2020-11-01T00:00:00"/>
    <x v="10"/>
    <x v="0"/>
    <x v="2"/>
  </r>
  <r>
    <d v="2021-03-31T00:00:00"/>
    <n v="29894663000189"/>
    <s v="TRUE SECURITIZADORA"/>
    <d v="2020-08-31T00:00:00"/>
    <n v="80.48"/>
    <d v="2020-11-07T00:00:00"/>
    <n v="-144"/>
    <d v="2027-08-09T00:00:00"/>
    <n v="2292"/>
    <n v="305158651"/>
    <n v="84"/>
    <m/>
    <m/>
    <n v="1.3599999999999999"/>
    <n v="4031.2000000000003"/>
    <n v="4030.4000000000005"/>
    <n v="1.612425"/>
    <n v="4314.57"/>
    <n v="1.612425"/>
    <x v="739"/>
    <d v="2021-01-01T00:00:00"/>
    <x v="10"/>
    <x v="0"/>
    <x v="8"/>
  </r>
  <r>
    <d v="2021-03-31T00:00:00"/>
    <n v="29894663000189"/>
    <s v="TRUE SECURITIZADORA"/>
    <d v="2020-08-31T00:00:00"/>
    <n v="181.13"/>
    <d v="2021-03-07T00:00:00"/>
    <n v="-24"/>
    <d v="2024-08-07T00:00:00"/>
    <n v="1195"/>
    <n v="305166309"/>
    <n v="48"/>
    <m/>
    <m/>
    <n v="1.3599999999999999"/>
    <n v="5590.5700000000006"/>
    <n v="6394.9599999999982"/>
    <n v="1.780594"/>
    <n v="5986.2800000000007"/>
    <n v="1.780594"/>
    <x v="740"/>
    <d v="2021-04-01T00:00:00"/>
    <x v="10"/>
    <x v="2"/>
    <x v="14"/>
  </r>
  <r>
    <d v="2021-03-31T00:00:00"/>
    <n v="29894663000189"/>
    <s v="TRUE SECURITIZADORA"/>
    <d v="2020-08-31T00:00:00"/>
    <n v="200"/>
    <d v="2020-10-07T00:00:00"/>
    <n v="-175"/>
    <d v="2027-08-09T00:00:00"/>
    <n v="2292"/>
    <n v="305169807"/>
    <n v="84"/>
    <m/>
    <m/>
    <n v="1.438137"/>
    <n v="9779.49"/>
    <n v="9756.0800000000054"/>
    <n v="1.786249"/>
    <n v="10696.09"/>
    <n v="1.786249"/>
    <x v="741"/>
    <d v="2020-10-01T00:00:00"/>
    <x v="10"/>
    <x v="0"/>
    <x v="0"/>
  </r>
  <r>
    <d v="2021-03-31T00:00:00"/>
    <n v="29894663000189"/>
    <s v="TRUE SECURITIZADORA"/>
    <d v="2020-10-30T00:00:00"/>
    <n v="43.04"/>
    <d v="2021-04-07T00:00:00"/>
    <n v="7"/>
    <d v="2027-09-08T00:00:00"/>
    <n v="2322"/>
    <n v="305175417"/>
    <n v="84"/>
    <m/>
    <m/>
    <n v="1.4028499999999999"/>
    <n v="1872.79"/>
    <n v="2110.37"/>
    <n v="1.7572179999999999"/>
    <n v="2075.46"/>
    <n v="1.7572179999999999"/>
    <x v="742"/>
    <d v="2021-04-01T00:00:00"/>
    <x v="9"/>
    <x v="2"/>
    <x v="14"/>
  </r>
  <r>
    <d v="2021-03-31T00:00:00"/>
    <n v="29894663000189"/>
    <s v="TRUE SECURITIZADORA"/>
    <d v="2020-05-27T00:00:00"/>
    <n v="116.32"/>
    <d v="2020-09-07T00:00:00"/>
    <n v="-205"/>
    <d v="2026-04-07T00:00:00"/>
    <n v="1803"/>
    <n v="305222967"/>
    <n v="72"/>
    <m/>
    <m/>
    <n v="1.4072242489234634"/>
    <n v="5235.25"/>
    <n v="5215.0799999999972"/>
    <n v="1.7980989999999999"/>
    <n v="5671.12"/>
    <n v="1.7980989999999999"/>
    <x v="743"/>
    <d v="2020-10-01T00:00:00"/>
    <x v="6"/>
    <x v="0"/>
    <x v="0"/>
  </r>
  <r>
    <d v="2021-03-31T00:00:00"/>
    <n v="29894663000189"/>
    <s v="TRUE SECURITIZADORA"/>
    <d v="2020-05-27T00:00:00"/>
    <n v="365"/>
    <d v="2020-11-07T00:00:00"/>
    <n v="-144"/>
    <d v="2026-04-07T00:00:00"/>
    <n v="1803"/>
    <n v="305226656"/>
    <n v="72"/>
    <m/>
    <m/>
    <n v="1.4065697824152834"/>
    <n v="15700.17"/>
    <n v="16367.610000000004"/>
    <n v="1.7973859999999999"/>
    <n v="17067.79"/>
    <n v="1.7973859999999999"/>
    <x v="744"/>
    <d v="2020-11-01T00:00:00"/>
    <x v="6"/>
    <x v="0"/>
    <x v="2"/>
  </r>
  <r>
    <d v="2021-03-31T00:00:00"/>
    <n v="29894663000189"/>
    <s v="TRUE SECURITIZADORA"/>
    <d v="2020-07-28T00:00:00"/>
    <n v="100"/>
    <d v="2020-12-07T00:00:00"/>
    <n v="-114"/>
    <d v="2027-06-07T00:00:00"/>
    <n v="2229"/>
    <n v="305231483"/>
    <n v="84"/>
    <m/>
    <m/>
    <n v="1.4273715985537125"/>
    <n v="4650.8099999999995"/>
    <n v="4857.2400000000025"/>
    <n v="1.7746329999999999"/>
    <n v="5094.72"/>
    <n v="1.7746329999999999"/>
    <x v="745"/>
    <d v="2020-12-01T00:00:00"/>
    <x v="7"/>
    <x v="3"/>
    <x v="11"/>
  </r>
  <r>
    <d v="2021-03-31T00:00:00"/>
    <n v="29894663000189"/>
    <s v="TRUE SECURITIZADORA"/>
    <d v="2020-06-19T00:00:00"/>
    <n v="65"/>
    <d v="2021-05-07T00:00:00"/>
    <n v="37"/>
    <d v="2027-05-07T00:00:00"/>
    <n v="2198"/>
    <n v="305232983"/>
    <n v="84"/>
    <m/>
    <m/>
    <n v="1.436112675201745"/>
    <n v="2671.99"/>
    <n v="3135.2999999999997"/>
    <n v="1.785787"/>
    <n v="2956.16"/>
    <n v="1.785787"/>
    <x v="746"/>
    <d v="2021-05-01T00:00:00"/>
    <x v="8"/>
    <x v="2"/>
    <x v="9"/>
  </r>
  <r>
    <d v="2021-03-31T00:00:00"/>
    <n v="29894663000189"/>
    <s v="TRUE SECURITIZADORA"/>
    <d v="2020-05-27T00:00:00"/>
    <n v="264.74"/>
    <d v="2021-04-07T00:00:00"/>
    <n v="7"/>
    <d v="2027-05-07T00:00:00"/>
    <n v="2198"/>
    <n v="305236592"/>
    <n v="84"/>
    <m/>
    <m/>
    <n v="1.438841"/>
    <n v="11145.55"/>
    <n v="12882.33"/>
    <n v="1.7863830000000001"/>
    <n v="12295.02"/>
    <n v="1.7863830000000001"/>
    <x v="747"/>
    <d v="2021-04-01T00:00:00"/>
    <x v="6"/>
    <x v="2"/>
    <x v="14"/>
  </r>
  <r>
    <d v="2021-03-31T00:00:00"/>
    <n v="29894663000189"/>
    <s v="TRUE SECURITIZADORA"/>
    <d v="2020-07-28T00:00:00"/>
    <n v="250.2"/>
    <d v="2021-03-07T00:00:00"/>
    <n v="-24"/>
    <d v="2027-08-09T00:00:00"/>
    <n v="2292"/>
    <n v="305265800"/>
    <n v="84"/>
    <m/>
    <m/>
    <n v="1.446536"/>
    <n v="10988.92"/>
    <n v="11974.190000000002"/>
    <n v="1.7843150000000001"/>
    <n v="12099.960000000001"/>
    <n v="1.7843150000000001"/>
    <x v="748"/>
    <d v="2021-04-01T00:00:00"/>
    <x v="7"/>
    <x v="2"/>
    <x v="14"/>
  </r>
  <r>
    <d v="2021-03-31T00:00:00"/>
    <n v="29894663000189"/>
    <s v="TRUE SECURITIZADORA"/>
    <d v="2020-05-27T00:00:00"/>
    <n v="582.64"/>
    <d v="2021-03-07T00:00:00"/>
    <n v="-24"/>
    <d v="2027-05-07T00:00:00"/>
    <n v="2198"/>
    <n v="305331940"/>
    <n v="84"/>
    <m/>
    <m/>
    <n v="1.4416760000000002"/>
    <n v="25091.480000000003"/>
    <n v="28324.390000000018"/>
    <n v="1.7894490000000001"/>
    <n v="27619.360000000001"/>
    <n v="1.7894490000000001"/>
    <x v="749"/>
    <d v="2021-04-01T00:00:00"/>
    <x v="6"/>
    <x v="2"/>
    <x v="14"/>
  </r>
  <r>
    <d v="2021-03-31T00:00:00"/>
    <n v="29894663000189"/>
    <s v="TRUE SECURITIZADORA"/>
    <d v="2020-05-27T00:00:00"/>
    <n v="304.69"/>
    <d v="2020-07-07T00:00:00"/>
    <n v="-267"/>
    <d v="2027-05-07T00:00:00"/>
    <n v="2198"/>
    <n v="305337590"/>
    <n v="84"/>
    <m/>
    <m/>
    <n v="1.3987430000000001"/>
    <n v="15721.07"/>
    <n v="15027.909999999998"/>
    <n v="1.74366"/>
    <n v="17058.309999999998"/>
    <n v="1.74366"/>
    <x v="750"/>
    <d v="2020-08-01T00:00:00"/>
    <x v="6"/>
    <x v="0"/>
    <x v="3"/>
  </r>
  <r>
    <d v="2021-03-31T00:00:00"/>
    <n v="29894663000189"/>
    <s v="TRUE SECURITIZADORA"/>
    <d v="2020-05-27T00:00:00"/>
    <n v="334.47"/>
    <d v="2021-03-07T00:00:00"/>
    <n v="-24"/>
    <d v="2027-06-07T00:00:00"/>
    <n v="2229"/>
    <n v="305338547"/>
    <n v="84"/>
    <m/>
    <m/>
    <n v="1.3599999999999999"/>
    <n v="15492.94"/>
    <n v="16487.5"/>
    <n v="1.547922"/>
    <n v="16351.88"/>
    <n v="1.547922"/>
    <x v="751"/>
    <d v="2021-02-01T00:00:00"/>
    <x v="6"/>
    <x v="2"/>
    <x v="12"/>
  </r>
  <r>
    <d v="2021-03-31T00:00:00"/>
    <n v="29894663000189"/>
    <s v="TRUE SECURITIZADORA"/>
    <d v="2020-07-28T00:00:00"/>
    <n v="235.4"/>
    <d v="2021-05-07T00:00:00"/>
    <n v="37"/>
    <d v="2027-06-07T00:00:00"/>
    <n v="2229"/>
    <n v="305344086"/>
    <n v="84"/>
    <m/>
    <m/>
    <n v="1.4429525653703295"/>
    <n v="9725.27"/>
    <n v="11374.879999999997"/>
    <n v="1.7912129999999999"/>
    <n v="10765.65"/>
    <n v="1.7912129999999999"/>
    <x v="752"/>
    <d v="2021-05-01T00:00:00"/>
    <x v="7"/>
    <x v="2"/>
    <x v="9"/>
  </r>
  <r>
    <d v="2021-03-31T00:00:00"/>
    <n v="29894663000189"/>
    <s v="TRUE SECURITIZADORA"/>
    <d v="2020-07-28T00:00:00"/>
    <n v="98.48"/>
    <d v="2021-05-07T00:00:00"/>
    <n v="37"/>
    <d v="2027-06-07T00:00:00"/>
    <n v="2229"/>
    <n v="305344414"/>
    <n v="84"/>
    <m/>
    <m/>
    <n v="1.4412640232905776"/>
    <n v="4070.66"/>
    <n v="4761.3200000000006"/>
    <n v="1.7894000000000001"/>
    <n v="4506.1299999999992"/>
    <n v="1.7894000000000001"/>
    <x v="753"/>
    <d v="2021-05-01T00:00:00"/>
    <x v="7"/>
    <x v="2"/>
    <x v="9"/>
  </r>
  <r>
    <d v="2021-03-31T00:00:00"/>
    <n v="29894663000189"/>
    <s v="TRUE SECURITIZADORA"/>
    <d v="2020-07-28T00:00:00"/>
    <n v="281.89999999999998"/>
    <d v="2020-09-07T00:00:00"/>
    <n v="-205"/>
    <d v="2027-07-07T00:00:00"/>
    <n v="2259"/>
    <n v="305353808"/>
    <n v="84"/>
    <m/>
    <m/>
    <n v="1.435324"/>
    <n v="14003.52"/>
    <n v="13740.95"/>
    <n v="1.783074"/>
    <n v="15273.81"/>
    <n v="1.783074"/>
    <x v="754"/>
    <d v="2020-10-01T00:00:00"/>
    <x v="7"/>
    <x v="0"/>
    <x v="0"/>
  </r>
  <r>
    <d v="2021-03-31T00:00:00"/>
    <n v="29894663000189"/>
    <s v="TRUE SECURITIZADORA"/>
    <d v="2020-08-31T00:00:00"/>
    <n v="240"/>
    <d v="2021-02-07T00:00:00"/>
    <n v="-52"/>
    <d v="2027-07-07T00:00:00"/>
    <n v="2259"/>
    <n v="305354360"/>
    <n v="84"/>
    <m/>
    <m/>
    <n v="1.4420392338020165"/>
    <n v="10700.9"/>
    <n v="11620.410000000002"/>
    <n v="1.7904580000000001"/>
    <n v="11781.07"/>
    <n v="1.7904580000000001"/>
    <x v="755"/>
    <d v="2021-04-01T00:00:00"/>
    <x v="10"/>
    <x v="4"/>
    <x v="14"/>
  </r>
  <r>
    <d v="2021-03-31T00:00:00"/>
    <n v="29894663000189"/>
    <s v="TRUE SECURITIZADORA"/>
    <d v="2020-08-31T00:00:00"/>
    <n v="37.29"/>
    <d v="2021-04-07T00:00:00"/>
    <n v="7"/>
    <d v="2027-07-07T00:00:00"/>
    <n v="2259"/>
    <n v="305358600"/>
    <n v="84"/>
    <m/>
    <m/>
    <n v="1.4319453000531053"/>
    <n v="1590.4299999999998"/>
    <n v="1811.5999999999995"/>
    <n v="1.7849120000000001"/>
    <n v="1761.21"/>
    <n v="1.7849120000000001"/>
    <x v="756"/>
    <d v="2021-04-01T00:00:00"/>
    <x v="10"/>
    <x v="2"/>
    <x v="14"/>
  </r>
  <r>
    <d v="2021-03-31T00:00:00"/>
    <n v="29894663000189"/>
    <s v="TRUE SECURITIZADORA"/>
    <d v="2020-09-25T00:00:00"/>
    <n v="789"/>
    <d v="2020-10-07T00:00:00"/>
    <n v="-175"/>
    <d v="2027-08-09T00:00:00"/>
    <n v="2292"/>
    <n v="305358702"/>
    <n v="84"/>
    <m/>
    <m/>
    <n v="1.3599999999999999"/>
    <n v="42413.38"/>
    <n v="39165.160000000025"/>
    <n v="1.418051"/>
    <n v="43087.93"/>
    <n v="1.418051"/>
    <x v="757"/>
    <d v="2020-11-01T00:00:00"/>
    <x v="11"/>
    <x v="0"/>
    <x v="2"/>
  </r>
  <r>
    <d v="2021-03-31T00:00:00"/>
    <n v="29894663000189"/>
    <s v="TRUE SECURITIZADORA"/>
    <d v="2020-08-31T00:00:00"/>
    <n v="159"/>
    <d v="2020-11-07T00:00:00"/>
    <n v="-144"/>
    <d v="2027-08-09T00:00:00"/>
    <n v="2292"/>
    <n v="305366926"/>
    <n v="84"/>
    <m/>
    <m/>
    <n v="1.435573"/>
    <n v="7620.95"/>
    <n v="7762.7599999999993"/>
    <n v="1.7835319999999999"/>
    <n v="8350.16"/>
    <n v="1.7835319999999999"/>
    <x v="758"/>
    <d v="2020-11-01T00:00:00"/>
    <x v="10"/>
    <x v="0"/>
    <x v="2"/>
  </r>
  <r>
    <d v="2021-03-31T00:00:00"/>
    <n v="29894663000189"/>
    <s v="TRUE SECURITIZADORA"/>
    <d v="2020-09-25T00:00:00"/>
    <n v="100"/>
    <d v="2021-05-07T00:00:00"/>
    <n v="37"/>
    <d v="2027-09-08T00:00:00"/>
    <n v="2322"/>
    <n v="305389985"/>
    <n v="84"/>
    <m/>
    <m/>
    <n v="1.439681"/>
    <n v="4214.28"/>
    <n v="4862.9400000000005"/>
    <n v="1.787064"/>
    <n v="4679.07"/>
    <n v="1.787064"/>
    <x v="759"/>
    <d v="2021-05-01T00:00:00"/>
    <x v="11"/>
    <x v="2"/>
    <x v="9"/>
  </r>
  <r>
    <d v="2021-03-31T00:00:00"/>
    <n v="29894663000189"/>
    <s v="TRUE SECURITIZADORA"/>
    <d v="2020-04-15T00:00:00"/>
    <n v="140.9"/>
    <d v="2021-05-07T00:00:00"/>
    <n v="37"/>
    <d v="2026-03-09T00:00:00"/>
    <n v="1774"/>
    <n v="305414488"/>
    <n v="72"/>
    <m/>
    <m/>
    <n v="1.5079675048487526"/>
    <n v="4863.9399999999996"/>
    <n v="6098.0199999999995"/>
    <n v="2.056432"/>
    <n v="5541.62"/>
    <n v="2.056432"/>
    <x v="760"/>
    <d v="2021-05-01T00:00:00"/>
    <x v="5"/>
    <x v="2"/>
    <x v="9"/>
  </r>
  <r>
    <d v="2021-03-31T00:00:00"/>
    <n v="29894663000189"/>
    <s v="TRUE SECURITIZADORA"/>
    <d v="2020-08-31T00:00:00"/>
    <n v="231"/>
    <d v="2020-09-07T00:00:00"/>
    <n v="-205"/>
    <d v="2026-04-07T00:00:00"/>
    <n v="1803"/>
    <n v="305417176"/>
    <n v="72"/>
    <m/>
    <m/>
    <n v="1.3599999999999999"/>
    <n v="10765.02"/>
    <n v="10256.360000000002"/>
    <n v="1.6243399999999999"/>
    <n v="11375.34"/>
    <n v="1.6243399999999999"/>
    <x v="761"/>
    <d v="2020-10-01T00:00:00"/>
    <x v="10"/>
    <x v="0"/>
    <x v="0"/>
  </r>
  <r>
    <d v="2021-03-31T00:00:00"/>
    <n v="29894663000189"/>
    <s v="TRUE SECURITIZADORA"/>
    <d v="2020-08-31T00:00:00"/>
    <n v="560"/>
    <d v="2021-02-07T00:00:00"/>
    <n v="-52"/>
    <d v="2026-04-07T00:00:00"/>
    <n v="1803"/>
    <n v="305422596"/>
    <n v="72"/>
    <m/>
    <m/>
    <n v="1.3976605408073697"/>
    <n v="22439.360000000001"/>
    <n v="24598.759999999995"/>
    <n v="1.7910790000000001"/>
    <n v="24557.58"/>
    <n v="1.7910790000000001"/>
    <x v="762"/>
    <d v="2021-02-01T00:00:00"/>
    <x v="10"/>
    <x v="4"/>
    <x v="12"/>
  </r>
  <r>
    <d v="2021-03-31T00:00:00"/>
    <n v="29894663000189"/>
    <s v="TRUE SECURITIZADORA"/>
    <d v="2020-05-27T00:00:00"/>
    <n v="156.88999999999999"/>
    <d v="2020-12-07T00:00:00"/>
    <n v="-114"/>
    <d v="2027-05-07T00:00:00"/>
    <n v="2198"/>
    <n v="305430930"/>
    <n v="84"/>
    <m/>
    <m/>
    <n v="1.450636"/>
    <n v="7209.89"/>
    <n v="7604.18"/>
    <n v="1.7989999999999999"/>
    <n v="7889.03"/>
    <n v="1.7989999999999999"/>
    <x v="763"/>
    <d v="2021-01-01T00:00:00"/>
    <x v="6"/>
    <x v="3"/>
    <x v="8"/>
  </r>
  <r>
    <d v="2021-03-31T00:00:00"/>
    <n v="29894663000189"/>
    <s v="TRUE SECURITIZADORA"/>
    <d v="2020-08-31T00:00:00"/>
    <n v="172.54"/>
    <d v="2020-12-07T00:00:00"/>
    <n v="-114"/>
    <d v="2027-06-07T00:00:00"/>
    <n v="2229"/>
    <n v="305435396"/>
    <n v="84"/>
    <m/>
    <m/>
    <n v="1.4477951364101125"/>
    <n v="7980.5199999999995"/>
    <n v="8286.1800000000039"/>
    <n v="1.796362"/>
    <n v="8742.130000000001"/>
    <n v="1.796362"/>
    <x v="764"/>
    <d v="2021-01-01T00:00:00"/>
    <x v="10"/>
    <x v="3"/>
    <x v="8"/>
  </r>
  <r>
    <d v="2021-03-31T00:00:00"/>
    <n v="29894663000189"/>
    <s v="TRUE SECURITIZADORA"/>
    <d v="2020-07-28T00:00:00"/>
    <n v="60"/>
    <d v="2020-12-07T00:00:00"/>
    <n v="-114"/>
    <d v="2027-05-07T00:00:00"/>
    <n v="2198"/>
    <n v="305436504"/>
    <n v="84"/>
    <m/>
    <m/>
    <n v="1.4352138120436759"/>
    <n v="2765.11"/>
    <n v="2888.48"/>
    <n v="1.7876989999999999"/>
    <n v="3029.44"/>
    <n v="1.7876989999999999"/>
    <x v="765"/>
    <d v="2021-01-01T00:00:00"/>
    <x v="7"/>
    <x v="3"/>
    <x v="8"/>
  </r>
  <r>
    <d v="2021-03-31T00:00:00"/>
    <n v="29894663000189"/>
    <s v="TRUE SECURITIZADORA"/>
    <d v="2020-09-25T00:00:00"/>
    <n v="100"/>
    <d v="2021-05-07T00:00:00"/>
    <n v="37"/>
    <d v="2027-06-07T00:00:00"/>
    <n v="2229"/>
    <n v="305447077"/>
    <n v="84"/>
    <m/>
    <m/>
    <n v="1.439935"/>
    <n v="4136.04"/>
    <n v="4771.7899999999981"/>
    <n v="1.7872209999999999"/>
    <n v="4577.5"/>
    <n v="1.7872209999999999"/>
    <x v="766"/>
    <d v="2021-05-01T00:00:00"/>
    <x v="11"/>
    <x v="2"/>
    <x v="9"/>
  </r>
  <r>
    <d v="2021-03-31T00:00:00"/>
    <n v="29894663000189"/>
    <s v="TRUE SECURITIZADORA"/>
    <d v="2020-08-31T00:00:00"/>
    <n v="313.5"/>
    <d v="2020-09-07T00:00:00"/>
    <n v="-205"/>
    <d v="2027-07-07T00:00:00"/>
    <n v="2259"/>
    <n v="305461037"/>
    <n v="84"/>
    <m/>
    <m/>
    <n v="1.3876078182377165"/>
    <n v="15764.71"/>
    <n v="15456.329999999998"/>
    <n v="1.732434"/>
    <n v="17197.2"/>
    <n v="1.732434"/>
    <x v="767"/>
    <d v="2020-10-01T00:00:00"/>
    <x v="10"/>
    <x v="0"/>
    <x v="0"/>
  </r>
  <r>
    <d v="2021-03-31T00:00:00"/>
    <n v="29894663000189"/>
    <s v="TRUE SECURITIZADORA"/>
    <d v="2020-08-31T00:00:00"/>
    <n v="785.5"/>
    <d v="2020-12-07T00:00:00"/>
    <n v="-114"/>
    <d v="2024-08-07T00:00:00"/>
    <n v="1195"/>
    <n v="305463060"/>
    <n v="48"/>
    <m/>
    <m/>
    <n v="1.3599999999999999"/>
    <n v="26789.66"/>
    <n v="27732.76"/>
    <n v="1.731824"/>
    <n v="28317.14"/>
    <n v="1.731824"/>
    <x v="768"/>
    <d v="2020-12-01T00:00:00"/>
    <x v="10"/>
    <x v="3"/>
    <x v="11"/>
  </r>
  <r>
    <d v="2021-03-31T00:00:00"/>
    <n v="29894663000189"/>
    <s v="TRUE SECURITIZADORA"/>
    <d v="2020-09-25T00:00:00"/>
    <n v="285.12"/>
    <d v="2021-05-07T00:00:00"/>
    <n v="37"/>
    <d v="2024-08-07T00:00:00"/>
    <n v="1195"/>
    <n v="305470202"/>
    <n v="48"/>
    <m/>
    <m/>
    <n v="1.3599999999999999"/>
    <n v="8218.83"/>
    <n v="9893.0300000000025"/>
    <n v="1.7885230000000001"/>
    <n v="8852.92"/>
    <n v="1.7885230000000001"/>
    <x v="769"/>
    <d v="2021-05-01T00:00:00"/>
    <x v="11"/>
    <x v="2"/>
    <x v="9"/>
  </r>
  <r>
    <d v="2021-03-31T00:00:00"/>
    <n v="29894663000189"/>
    <s v="TRUE SECURITIZADORA"/>
    <d v="2020-08-31T00:00:00"/>
    <n v="411.25"/>
    <d v="2021-04-07T00:00:00"/>
    <n v="7"/>
    <d v="2027-09-08T00:00:00"/>
    <n v="2322"/>
    <n v="305470265"/>
    <n v="84"/>
    <m/>
    <m/>
    <n v="1.3599999999999999"/>
    <n v="20206.400000000001"/>
    <n v="20315.089999999997"/>
    <n v="1.3479730000000001"/>
    <n v="20136.54"/>
    <n v="1.3479730000000001"/>
    <x v="770"/>
    <d v="2021-04-01T00:00:00"/>
    <x v="10"/>
    <x v="2"/>
    <x v="14"/>
  </r>
  <r>
    <d v="2021-03-31T00:00:00"/>
    <n v="29894663000189"/>
    <s v="TRUE SECURITIZADORA"/>
    <d v="2020-05-27T00:00:00"/>
    <n v="316.73"/>
    <d v="2020-07-07T00:00:00"/>
    <n v="-267"/>
    <d v="2026-04-07T00:00:00"/>
    <n v="1803"/>
    <n v="305514256"/>
    <n v="72"/>
    <m/>
    <m/>
    <n v="1.3599999999999999"/>
    <n v="15451.61"/>
    <n v="14400.460000000003"/>
    <n v="1.605105"/>
    <n v="16230.460000000001"/>
    <n v="1.605105"/>
    <x v="771"/>
    <d v="2020-08-01T00:00:00"/>
    <x v="6"/>
    <x v="0"/>
    <x v="3"/>
  </r>
  <r>
    <d v="2021-03-31T00:00:00"/>
    <n v="29894663000189"/>
    <s v="TRUE SECURITIZADORA"/>
    <d v="2020-05-27T00:00:00"/>
    <n v="37.4"/>
    <d v="2021-03-07T00:00:00"/>
    <n v="-24"/>
    <d v="2026-04-07T00:00:00"/>
    <n v="1803"/>
    <n v="305521631"/>
    <n v="72"/>
    <m/>
    <m/>
    <n v="1.4949999999999999"/>
    <n v="1383.32"/>
    <n v="1634.1699999999996"/>
    <n v="2.0354390000000002"/>
    <n v="1565.79"/>
    <n v="2.0354390000000002"/>
    <x v="772"/>
    <d v="2021-04-01T00:00:00"/>
    <x v="6"/>
    <x v="2"/>
    <x v="14"/>
  </r>
  <r>
    <d v="2021-03-31T00:00:00"/>
    <n v="29894663000189"/>
    <s v="TRUE SECURITIZADORA"/>
    <d v="2020-10-30T00:00:00"/>
    <n v="52"/>
    <d v="2021-03-07T00:00:00"/>
    <n v="-24"/>
    <d v="2027-11-08T00:00:00"/>
    <n v="2383"/>
    <n v="305525572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5-27T00:00:00"/>
    <n v="483.45"/>
    <d v="2021-02-07T00:00:00"/>
    <n v="-52"/>
    <d v="2027-05-07T00:00:00"/>
    <n v="2198"/>
    <n v="305533803"/>
    <n v="84"/>
    <m/>
    <m/>
    <n v="1.4021139999999999"/>
    <n v="21540.43"/>
    <n v="23817.460000000025"/>
    <n v="1.7472300000000001"/>
    <n v="23659.86"/>
    <n v="1.7472300000000001"/>
    <x v="774"/>
    <d v="2021-02-01T00:00:00"/>
    <x v="6"/>
    <x v="4"/>
    <x v="12"/>
  </r>
  <r>
    <d v="2021-03-31T00:00:00"/>
    <n v="29894663000189"/>
    <s v="TRUE SECURITIZADORA"/>
    <d v="2020-08-31T00:00:00"/>
    <n v="423.45"/>
    <d v="2020-12-07T00:00:00"/>
    <n v="-114"/>
    <d v="2027-08-09T00:00:00"/>
    <n v="2292"/>
    <n v="305566110"/>
    <n v="84"/>
    <m/>
    <m/>
    <n v="1.450088"/>
    <n v="19793.45"/>
    <n v="20573.839999999993"/>
    <n v="1.7990010000000001"/>
    <n v="21727.63"/>
    <n v="1.7990010000000001"/>
    <x v="775"/>
    <d v="2020-12-01T00:00:00"/>
    <x v="10"/>
    <x v="3"/>
    <x v="11"/>
  </r>
  <r>
    <d v="2021-03-31T00:00:00"/>
    <n v="29894663000189"/>
    <s v="TRUE SECURITIZADORA"/>
    <d v="2020-08-31T00:00:00"/>
    <n v="113.5"/>
    <d v="2020-12-07T00:00:00"/>
    <n v="-114"/>
    <d v="2027-08-09T00:00:00"/>
    <n v="2292"/>
    <n v="305566742"/>
    <n v="84"/>
    <m/>
    <m/>
    <n v="1.4389259999999999"/>
    <n v="5321.64"/>
    <n v="5535.119999999999"/>
    <n v="1.7871079999999999"/>
    <n v="5841.72"/>
    <n v="1.7871079999999999"/>
    <x v="776"/>
    <d v="2021-01-01T00:00:00"/>
    <x v="10"/>
    <x v="3"/>
    <x v="8"/>
  </r>
  <r>
    <d v="2021-03-31T00:00:00"/>
    <n v="29894663000189"/>
    <s v="TRUE SECURITIZADORA"/>
    <d v="2020-09-25T00:00:00"/>
    <n v="238.2"/>
    <d v="2021-05-07T00:00:00"/>
    <n v="37"/>
    <d v="2027-08-09T00:00:00"/>
    <n v="2292"/>
    <n v="305567374"/>
    <n v="84"/>
    <m/>
    <m/>
    <n v="1.4401630000000001"/>
    <n v="9975.92"/>
    <n v="11510.65"/>
    <n v="1.787614"/>
    <n v="11064.77"/>
    <n v="1.787614"/>
    <x v="777"/>
    <d v="2021-05-01T00:00:00"/>
    <x v="11"/>
    <x v="2"/>
    <x v="9"/>
  </r>
  <r>
    <d v="2021-03-31T00:00:00"/>
    <n v="29894663000189"/>
    <s v="TRUE SECURITIZADORA"/>
    <d v="2020-08-31T00:00:00"/>
    <n v="153.18"/>
    <d v="2020-12-07T00:00:00"/>
    <n v="-114"/>
    <d v="2027-09-08T00:00:00"/>
    <n v="2322"/>
    <n v="305578273"/>
    <n v="84"/>
    <m/>
    <m/>
    <n v="1.4020490000000001"/>
    <n v="7316.37"/>
    <n v="7457.1300000000019"/>
    <n v="1.737247"/>
    <n v="8017.34"/>
    <n v="1.737247"/>
    <x v="778"/>
    <d v="2021-01-01T00:00:00"/>
    <x v="10"/>
    <x v="3"/>
    <x v="8"/>
  </r>
  <r>
    <d v="2021-03-31T00:00:00"/>
    <n v="29894663000189"/>
    <s v="TRUE SECURITIZADORA"/>
    <d v="2020-06-19T00:00:00"/>
    <n v="46.5"/>
    <d v="2020-12-07T00:00:00"/>
    <n v="-114"/>
    <d v="2027-05-07T00:00:00"/>
    <n v="2198"/>
    <n v="305629966"/>
    <n v="84"/>
    <m/>
    <m/>
    <n v="1.4283026962862475"/>
    <n v="2148.12"/>
    <n v="2248.81"/>
    <n v="1.7780149999999999"/>
    <n v="2352.17"/>
    <n v="1.7780149999999999"/>
    <x v="779"/>
    <d v="2021-01-01T00:00:00"/>
    <x v="8"/>
    <x v="3"/>
    <x v="8"/>
  </r>
  <r>
    <d v="2021-03-31T00:00:00"/>
    <n v="29894663000189"/>
    <s v="TRUE SECURITIZADORA"/>
    <d v="2020-09-25T00:00:00"/>
    <n v="233.31"/>
    <d v="2020-12-07T00:00:00"/>
    <n v="-114"/>
    <d v="2021-12-07T00:00:00"/>
    <n v="221"/>
    <n v="305645113"/>
    <n v="15"/>
    <m/>
    <m/>
    <n v="1.3599999999999999"/>
    <n v="2927.71"/>
    <n v="3167.32"/>
    <n v="1.707908"/>
    <n v="2948.72"/>
    <n v="1.707908"/>
    <x v="780"/>
    <d v="2020-12-01T00:00:00"/>
    <x v="11"/>
    <x v="3"/>
    <x v="11"/>
  </r>
  <r>
    <d v="2021-03-31T00:00:00"/>
    <n v="29894663000189"/>
    <s v="TRUE SECURITIZADORA"/>
    <d v="2020-10-30T00:00:00"/>
    <n v="50"/>
    <d v="2020-12-07T00:00:00"/>
    <n v="-114"/>
    <d v="2027-11-08T00:00:00"/>
    <n v="2383"/>
    <n v="305649223"/>
    <n v="84"/>
    <m/>
    <m/>
    <n v="1.416479"/>
    <n v="2403.5300000000002"/>
    <n v="2421.0700000000006"/>
    <n v="1.753439"/>
    <n v="2639.51"/>
    <n v="1.753439"/>
    <x v="781"/>
    <d v="2021-01-01T00:00:00"/>
    <x v="9"/>
    <x v="3"/>
    <x v="8"/>
  </r>
  <r>
    <d v="2021-03-31T00:00:00"/>
    <n v="29894663000189"/>
    <s v="TRUE SECURITIZADORA"/>
    <d v="2020-07-28T00:00:00"/>
    <n v="281"/>
    <d v="2021-05-07T00:00:00"/>
    <n v="37"/>
    <d v="2027-06-07T00:00:00"/>
    <n v="2229"/>
    <n v="305650334"/>
    <n v="84"/>
    <m/>
    <m/>
    <n v="1.437492672053662"/>
    <n v="11628.15"/>
    <n v="13602.960000000003"/>
    <n v="1.785452"/>
    <n v="12872.09"/>
    <n v="1.785452"/>
    <x v="782"/>
    <d v="2021-05-01T00:00:00"/>
    <x v="7"/>
    <x v="2"/>
    <x v="9"/>
  </r>
  <r>
    <d v="2021-03-31T00:00:00"/>
    <n v="29894663000189"/>
    <s v="TRUE SECURITIZADORA"/>
    <d v="2020-08-31T00:00:00"/>
    <n v="76.03"/>
    <d v="2021-05-07T00:00:00"/>
    <n v="37"/>
    <d v="2027-07-07T00:00:00"/>
    <n v="2259"/>
    <n v="305657032"/>
    <n v="84"/>
    <m/>
    <m/>
    <n v="1.4315397455706069"/>
    <n v="3171.94"/>
    <n v="3694.0599999999981"/>
    <n v="1.779344"/>
    <n v="3515.21"/>
    <n v="1.779344"/>
    <x v="783"/>
    <d v="2021-05-01T00:00:00"/>
    <x v="10"/>
    <x v="2"/>
    <x v="9"/>
  </r>
  <r>
    <d v="2021-03-31T00:00:00"/>
    <n v="29894663000189"/>
    <s v="TRUE SECURITIZADORA"/>
    <d v="2020-08-31T00:00:00"/>
    <n v="137.37"/>
    <d v="2021-03-07T00:00:00"/>
    <n v="-24"/>
    <d v="2027-08-09T00:00:00"/>
    <n v="2292"/>
    <n v="305664024"/>
    <n v="84"/>
    <m/>
    <m/>
    <n v="1.4301219999999999"/>
    <n v="6044.3499999999995"/>
    <n v="6718.9399999999978"/>
    <n v="1.7777270000000001"/>
    <n v="6675.4299999999994"/>
    <n v="1.7777270000000001"/>
    <x v="784"/>
    <d v="2021-04-01T00:00:00"/>
    <x v="10"/>
    <x v="2"/>
    <x v="14"/>
  </r>
  <r>
    <d v="2021-03-31T00:00:00"/>
    <n v="29894663000189"/>
    <s v="TRUE SECURITIZADORA"/>
    <d v="2020-08-31T00:00:00"/>
    <n v="168.07"/>
    <d v="2020-11-07T00:00:00"/>
    <n v="-144"/>
    <d v="2027-09-08T00:00:00"/>
    <n v="2322"/>
    <n v="305669829"/>
    <n v="84"/>
    <m/>
    <m/>
    <n v="1.43232"/>
    <n v="8127.99"/>
    <n v="8096.8899999999994"/>
    <n v="1.7694479999999999"/>
    <n v="8890.4699999999993"/>
    <n v="1.7694479999999999"/>
    <x v="785"/>
    <d v="2020-11-01T00:00:00"/>
    <x v="10"/>
    <x v="0"/>
    <x v="2"/>
  </r>
  <r>
    <d v="2021-03-31T00:00:00"/>
    <n v="29894663000189"/>
    <s v="TRUE SECURITIZADORA"/>
    <d v="2020-08-31T00:00:00"/>
    <n v="974.05"/>
    <d v="2021-05-07T00:00:00"/>
    <n v="37"/>
    <d v="2025-09-08T00:00:00"/>
    <n v="1592"/>
    <n v="305682158"/>
    <n v="60"/>
    <m/>
    <m/>
    <n v="1.3599999999999999"/>
    <n v="33628.32"/>
    <n v="39449.01999999999"/>
    <n v="1.7894000000000001"/>
    <n v="37003.170000000006"/>
    <n v="1.7894000000000001"/>
    <x v="786"/>
    <d v="2021-05-01T00:00:00"/>
    <x v="10"/>
    <x v="2"/>
    <x v="9"/>
  </r>
  <r>
    <d v="2021-03-31T00:00:00"/>
    <n v="29894663000189"/>
    <s v="TRUE SECURITIZADORA"/>
    <d v="2020-10-30T00:00:00"/>
    <n v="341.9"/>
    <d v="2021-02-07T00:00:00"/>
    <n v="-52"/>
    <d v="2027-10-07T00:00:00"/>
    <n v="2351"/>
    <n v="305690345"/>
    <n v="84"/>
    <m/>
    <m/>
    <n v="1.3599999999999999"/>
    <n v="17690.36"/>
    <n v="17115.710000000006"/>
    <n v="1.3314379999999999"/>
    <n v="17543.84"/>
    <n v="1.3314379999999999"/>
    <x v="787"/>
    <d v="2021-03-01T00:00:00"/>
    <x v="9"/>
    <x v="4"/>
    <x v="16"/>
  </r>
  <r>
    <d v="2021-03-31T00:00:00"/>
    <n v="29894663000189"/>
    <s v="TRUE SECURITIZADORA"/>
    <d v="2020-05-27T00:00:00"/>
    <n v="473.9"/>
    <d v="2020-07-07T00:00:00"/>
    <n v="-267"/>
    <d v="2027-04-07T00:00:00"/>
    <n v="2168"/>
    <n v="305724791"/>
    <n v="84"/>
    <m/>
    <m/>
    <n v="1.3856026404732324"/>
    <n v="24394.22"/>
    <n v="23329.71000000001"/>
    <n v="1.7296849999999999"/>
    <n v="26443.339999999997"/>
    <n v="1.7296849999999999"/>
    <x v="788"/>
    <d v="2020-08-01T00:00:00"/>
    <x v="6"/>
    <x v="0"/>
    <x v="3"/>
  </r>
  <r>
    <d v="2021-03-31T00:00:00"/>
    <n v="29894663000189"/>
    <s v="TRUE SECURITIZADORA"/>
    <d v="2020-08-31T00:00:00"/>
    <n v="239"/>
    <d v="2020-09-07T00:00:00"/>
    <n v="-205"/>
    <d v="2027-07-07T00:00:00"/>
    <n v="2259"/>
    <n v="305725765"/>
    <n v="84"/>
    <m/>
    <m/>
    <n v="1.4289110462714045"/>
    <n v="11891.06"/>
    <n v="11622.45"/>
    <n v="1.776511"/>
    <n v="12970.84"/>
    <n v="1.776511"/>
    <x v="789"/>
    <d v="2020-10-01T00:00:00"/>
    <x v="10"/>
    <x v="0"/>
    <x v="0"/>
  </r>
  <r>
    <d v="2021-03-31T00:00:00"/>
    <n v="29894663000189"/>
    <s v="TRUE SECURITIZADORA"/>
    <d v="2020-05-27T00:00:00"/>
    <n v="723.75"/>
    <d v="2020-09-07T00:00:00"/>
    <n v="-205"/>
    <d v="2027-05-07T00:00:00"/>
    <n v="2198"/>
    <n v="305729826"/>
    <n v="84"/>
    <m/>
    <m/>
    <n v="1.450644"/>
    <n v="35431.119999999995"/>
    <n v="35078.709999999992"/>
    <n v="1.7990010000000001"/>
    <n v="38564.07"/>
    <n v="1.7990010000000001"/>
    <x v="790"/>
    <d v="2020-10-01T00:00:00"/>
    <x v="6"/>
    <x v="0"/>
    <x v="0"/>
  </r>
  <r>
    <d v="2021-03-31T00:00:00"/>
    <n v="29894663000189"/>
    <s v="TRUE SECURITIZADORA"/>
    <d v="2020-06-19T00:00:00"/>
    <n v="288.83"/>
    <d v="2021-02-07T00:00:00"/>
    <n v="-52"/>
    <d v="2027-05-07T00:00:00"/>
    <n v="2198"/>
    <n v="305738541"/>
    <n v="84"/>
    <m/>
    <m/>
    <n v="1.4411517718747475"/>
    <n v="12737.81"/>
    <n v="13908.190000000006"/>
    <n v="1.7862389999999999"/>
    <n v="13982.529999999999"/>
    <n v="1.7862389999999999"/>
    <x v="791"/>
    <d v="2021-02-01T00:00:00"/>
    <x v="8"/>
    <x v="4"/>
    <x v="12"/>
  </r>
  <r>
    <d v="2021-03-31T00:00:00"/>
    <n v="29894663000189"/>
    <s v="TRUE SECURITIZADORA"/>
    <d v="2020-10-30T00:00:00"/>
    <n v="232.87"/>
    <d v="2021-05-07T00:00:00"/>
    <n v="37"/>
    <d v="2027-11-08T00:00:00"/>
    <n v="2383"/>
    <n v="305739474"/>
    <n v="84"/>
    <m/>
    <m/>
    <n v="1.409338"/>
    <n v="10053.130000000001"/>
    <n v="11303.61"/>
    <n v="1.7457020000000001"/>
    <n v="11154.34"/>
    <n v="1.7457020000000001"/>
    <x v="792"/>
    <d v="2021-05-01T00:00:00"/>
    <x v="9"/>
    <x v="2"/>
    <x v="9"/>
  </r>
  <r>
    <d v="2021-03-31T00:00:00"/>
    <n v="29894663000189"/>
    <s v="TRUE SECURITIZADORA"/>
    <d v="2020-08-31T00:00:00"/>
    <n v="92"/>
    <d v="2021-05-07T00:00:00"/>
    <n v="37"/>
    <d v="2027-07-07T00:00:00"/>
    <n v="2259"/>
    <n v="305757729"/>
    <n v="84"/>
    <m/>
    <m/>
    <n v="1.4313419627199575"/>
    <n v="3838.55"/>
    <n v="4470.3000000000011"/>
    <n v="1.779034"/>
    <n v="4253.82"/>
    <n v="1.779034"/>
    <x v="793"/>
    <d v="2021-05-01T00:00:00"/>
    <x v="10"/>
    <x v="2"/>
    <x v="9"/>
  </r>
  <r>
    <d v="2021-03-31T00:00:00"/>
    <n v="29894663000189"/>
    <s v="TRUE SECURITIZADORA"/>
    <d v="2020-08-31T00:00:00"/>
    <n v="96.4"/>
    <d v="2020-11-07T00:00:00"/>
    <n v="-144"/>
    <d v="2027-08-09T00:00:00"/>
    <n v="2292"/>
    <n v="305766712"/>
    <n v="84"/>
    <m/>
    <m/>
    <n v="1.4491230000000002"/>
    <n v="4603.6400000000003"/>
    <n v="4685.22"/>
    <n v="1.797941"/>
    <n v="5044.13"/>
    <n v="1.797941"/>
    <x v="794"/>
    <d v="2020-11-01T00:00:00"/>
    <x v="10"/>
    <x v="0"/>
    <x v="2"/>
  </r>
  <r>
    <d v="2021-03-31T00:00:00"/>
    <n v="29894663000189"/>
    <s v="TRUE SECURITIZADORA"/>
    <d v="2020-09-25T00:00:00"/>
    <n v="313.5"/>
    <d v="2020-11-07T00:00:00"/>
    <n v="-144"/>
    <d v="2027-08-09T00:00:00"/>
    <n v="2292"/>
    <n v="305768615"/>
    <n v="84"/>
    <m/>
    <m/>
    <n v="1.4328860000000001"/>
    <n v="15040.11"/>
    <n v="15186.189999999999"/>
    <n v="1.7798700000000001"/>
    <n v="16475.98"/>
    <n v="1.7798700000000001"/>
    <x v="795"/>
    <d v="2020-11-01T00:00:00"/>
    <x v="11"/>
    <x v="0"/>
    <x v="2"/>
  </r>
  <r>
    <d v="2021-03-31T00:00:00"/>
    <n v="29894663000189"/>
    <s v="TRUE SECURITIZADORA"/>
    <d v="2020-08-31T00:00:00"/>
    <n v="300"/>
    <d v="2021-04-07T00:00:00"/>
    <n v="7"/>
    <d v="2026-08-07T00:00:00"/>
    <n v="1925"/>
    <n v="305774881"/>
    <n v="72"/>
    <m/>
    <m/>
    <n v="1.4081985933917183"/>
    <n v="11795.29"/>
    <n v="13585.050000000003"/>
    <n v="1.7989999999999999"/>
    <n v="13025.78"/>
    <n v="1.7989999999999999"/>
    <x v="796"/>
    <d v="2021-04-01T00:00:00"/>
    <x v="10"/>
    <x v="2"/>
    <x v="14"/>
  </r>
  <r>
    <d v="2021-03-31T00:00:00"/>
    <n v="29894663000189"/>
    <s v="TRUE SECURITIZADORA"/>
    <d v="2020-09-25T00:00:00"/>
    <n v="234.3"/>
    <d v="2021-05-07T00:00:00"/>
    <n v="37"/>
    <d v="2027-09-08T00:00:00"/>
    <n v="2322"/>
    <n v="305782128"/>
    <n v="84"/>
    <m/>
    <m/>
    <n v="1.443357"/>
    <n v="9862.7799999999988"/>
    <n v="11379.890000000001"/>
    <n v="1.790969"/>
    <n v="10950.74"/>
    <n v="1.790969"/>
    <x v="797"/>
    <d v="2021-05-01T00:00:00"/>
    <x v="11"/>
    <x v="2"/>
    <x v="9"/>
  </r>
  <r>
    <d v="2021-03-31T00:00:00"/>
    <n v="29894663000189"/>
    <s v="TRUE SECURITIZADORA"/>
    <d v="2020-05-27T00:00:00"/>
    <n v="311.19"/>
    <d v="2020-06-07T00:00:00"/>
    <n v="-297"/>
    <d v="2026-04-07T00:00:00"/>
    <n v="1803"/>
    <n v="305822297"/>
    <n v="72"/>
    <m/>
    <m/>
    <n v="1.4045128754639906"/>
    <n v="14947.390000000001"/>
    <n v="13963.05"/>
    <n v="1.795202"/>
    <n v="16114.11"/>
    <n v="1.795202"/>
    <x v="798"/>
    <d v="2020-06-01T00:00:00"/>
    <x v="6"/>
    <x v="0"/>
    <x v="7"/>
  </r>
  <r>
    <d v="2021-03-31T00:00:00"/>
    <n v="29894663000189"/>
    <s v="TRUE SECURITIZADORA"/>
    <d v="2020-08-31T00:00:00"/>
    <n v="128"/>
    <d v="2021-05-07T00:00:00"/>
    <n v="37"/>
    <d v="2027-07-07T00:00:00"/>
    <n v="2259"/>
    <n v="305829324"/>
    <n v="84"/>
    <m/>
    <m/>
    <n v="1.3979438900528129"/>
    <n v="5395.54"/>
    <n v="6288.9900000000016"/>
    <n v="1.743468"/>
    <n v="5978.61"/>
    <n v="1.743468"/>
    <x v="799"/>
    <d v="2021-05-01T00:00:00"/>
    <x v="10"/>
    <x v="2"/>
    <x v="9"/>
  </r>
  <r>
    <d v="2021-03-31T00:00:00"/>
    <n v="29894663000189"/>
    <s v="TRUE SECURITIZADORA"/>
    <d v="2020-08-31T00:00:00"/>
    <n v="78.989999999999995"/>
    <d v="2020-11-07T00:00:00"/>
    <n v="-144"/>
    <d v="2027-07-07T00:00:00"/>
    <n v="2259"/>
    <n v="305847500"/>
    <n v="84"/>
    <m/>
    <m/>
    <n v="1.4103361056223884"/>
    <n v="3790.87"/>
    <n v="3865.0300000000007"/>
    <n v="1.7566870000000001"/>
    <n v="4149.58"/>
    <n v="1.7566870000000001"/>
    <x v="800"/>
    <d v="2020-11-01T00:00:00"/>
    <x v="10"/>
    <x v="0"/>
    <x v="2"/>
  </r>
  <r>
    <d v="2021-03-31T00:00:00"/>
    <n v="29894663000189"/>
    <s v="TRUE SECURITIZADORA"/>
    <d v="2020-06-19T00:00:00"/>
    <n v="246.65"/>
    <d v="2020-08-07T00:00:00"/>
    <n v="-236"/>
    <d v="2027-06-07T00:00:00"/>
    <n v="2229"/>
    <n v="305849509"/>
    <n v="84"/>
    <m/>
    <m/>
    <n v="1.450304"/>
    <n v="12396.04"/>
    <n v="11913.539999999997"/>
    <n v="1.7959579999999999"/>
    <n v="13475.27"/>
    <n v="1.7959579999999999"/>
    <x v="801"/>
    <d v="2020-09-01T00:00:00"/>
    <x v="8"/>
    <x v="0"/>
    <x v="4"/>
  </r>
  <r>
    <d v="2021-03-31T00:00:00"/>
    <n v="29894663000189"/>
    <s v="TRUE SECURITIZADORA"/>
    <d v="2020-08-31T00:00:00"/>
    <n v="194.85"/>
    <d v="2020-12-07T00:00:00"/>
    <n v="-114"/>
    <d v="2027-07-07T00:00:00"/>
    <n v="2259"/>
    <n v="305855586"/>
    <n v="84"/>
    <m/>
    <m/>
    <n v="1.3599999999999999"/>
    <n v="10131.6"/>
    <n v="9695.7699999999968"/>
    <n v="1.3769910000000001"/>
    <n v="10181.390000000001"/>
    <n v="1.3769910000000001"/>
    <x v="802"/>
    <d v="2020-12-01T00:00:00"/>
    <x v="10"/>
    <x v="3"/>
    <x v="11"/>
  </r>
  <r>
    <d v="2021-03-31T00:00:00"/>
    <n v="29894663000189"/>
    <s v="TRUE SECURITIZADORA"/>
    <d v="2020-08-31T00:00:00"/>
    <n v="286.18"/>
    <d v="2021-05-07T00:00:00"/>
    <n v="37"/>
    <d v="2027-08-09T00:00:00"/>
    <n v="2292"/>
    <n v="305858985"/>
    <n v="84"/>
    <m/>
    <m/>
    <n v="1.4072229999999999"/>
    <n v="12105.4"/>
    <n v="14105.310000000012"/>
    <n v="1.753285"/>
    <n v="13428.36"/>
    <n v="1.753285"/>
    <x v="803"/>
    <d v="2021-05-01T00:00:00"/>
    <x v="10"/>
    <x v="2"/>
    <x v="9"/>
  </r>
  <r>
    <d v="2021-03-31T00:00:00"/>
    <n v="29894663000189"/>
    <s v="TRUE SECURITIZADORA"/>
    <d v="2020-08-31T00:00:00"/>
    <n v="234"/>
    <d v="2021-02-07T00:00:00"/>
    <n v="-52"/>
    <d v="2027-08-09T00:00:00"/>
    <n v="2292"/>
    <n v="305866827"/>
    <n v="84"/>
    <m/>
    <m/>
    <n v="1.4372660000000002"/>
    <n v="10508.73"/>
    <n v="11417.919999999991"/>
    <n v="1.78532"/>
    <n v="11581.26"/>
    <n v="1.78532"/>
    <x v="804"/>
    <d v="2021-02-01T00:00:00"/>
    <x v="10"/>
    <x v="4"/>
    <x v="12"/>
  </r>
  <r>
    <d v="2021-03-31T00:00:00"/>
    <n v="29894663000189"/>
    <s v="TRUE SECURITIZADORA"/>
    <d v="2020-08-31T00:00:00"/>
    <n v="473"/>
    <d v="2020-09-07T00:00:00"/>
    <n v="-205"/>
    <d v="2027-08-09T00:00:00"/>
    <n v="2292"/>
    <n v="305867482"/>
    <n v="84"/>
    <m/>
    <m/>
    <n v="1.3599999999999999"/>
    <n v="26129.84"/>
    <n v="23687.719999999998"/>
    <n v="1.384341"/>
    <n v="26303.88"/>
    <n v="1.384341"/>
    <x v="805"/>
    <d v="2020-10-01T00:00:00"/>
    <x v="10"/>
    <x v="0"/>
    <x v="0"/>
  </r>
  <r>
    <d v="2021-03-31T00:00:00"/>
    <n v="29894663000189"/>
    <s v="TRUE SECURITIZADORA"/>
    <d v="2020-07-28T00:00:00"/>
    <n v="210"/>
    <d v="2020-12-07T00:00:00"/>
    <n v="-114"/>
    <d v="2026-04-07T00:00:00"/>
    <n v="1803"/>
    <n v="305914518"/>
    <n v="72"/>
    <m/>
    <m/>
    <n v="1.3599999999999999"/>
    <n v="210"/>
    <n v="9391.369999999999"/>
    <n v="1.6040220000000001"/>
    <n v="210"/>
    <n v="1.6040220000000001"/>
    <x v="806"/>
    <d v="2021-01-01T00:00:00"/>
    <x v="7"/>
    <x v="3"/>
    <x v="8"/>
  </r>
  <r>
    <d v="2021-03-31T00:00:00"/>
    <n v="29894663000189"/>
    <s v="TRUE SECURITIZADORA"/>
    <d v="2020-07-28T00:00:00"/>
    <n v="63.58"/>
    <d v="2020-09-07T00:00:00"/>
    <n v="-205"/>
    <d v="2027-04-07T00:00:00"/>
    <n v="2168"/>
    <n v="305925314"/>
    <n v="84"/>
    <m/>
    <m/>
    <n v="1.4455589160726874"/>
    <n v="63.58"/>
    <n v="3030.9799999999996"/>
    <n v="1.7979149999999999"/>
    <n v="63.58"/>
    <n v="1.7979149999999999"/>
    <x v="807"/>
    <d v="2020-10-01T00:00:00"/>
    <x v="7"/>
    <x v="0"/>
    <x v="0"/>
  </r>
  <r>
    <d v="2021-03-31T00:00:00"/>
    <n v="29894663000189"/>
    <s v="TRUE SECURITIZADORA"/>
    <d v="2020-07-28T00:00:00"/>
    <n v="218.27"/>
    <d v="2020-08-07T00:00:00"/>
    <n v="-236"/>
    <d v="2027-05-07T00:00:00"/>
    <n v="2198"/>
    <n v="305936062"/>
    <n v="84"/>
    <m/>
    <m/>
    <n v="1.4381128208971004"/>
    <n v="10936.7"/>
    <n v="10497.850000000004"/>
    <n v="1.785882"/>
    <n v="11885.189999999999"/>
    <n v="1.785882"/>
    <x v="808"/>
    <d v="2020-08-01T00:00:00"/>
    <x v="7"/>
    <x v="0"/>
    <x v="3"/>
  </r>
  <r>
    <d v="2021-03-31T00:00:00"/>
    <n v="29894663000189"/>
    <s v="TRUE SECURITIZADORA"/>
    <d v="2020-07-28T00:00:00"/>
    <n v="56.54"/>
    <d v="2020-08-07T00:00:00"/>
    <n v="-236"/>
    <d v="2027-06-07T00:00:00"/>
    <n v="2229"/>
    <n v="305943416"/>
    <n v="84"/>
    <m/>
    <m/>
    <n v="1.4252680484559865"/>
    <n v="2853.4100000000003"/>
    <n v="2748.1599999999994"/>
    <n v="1.778151"/>
    <n v="3108.36"/>
    <n v="1.778151"/>
    <x v="809"/>
    <d v="2020-09-01T00:00:00"/>
    <x v="7"/>
    <x v="0"/>
    <x v="4"/>
  </r>
  <r>
    <d v="2021-03-31T00:00:00"/>
    <n v="29894663000189"/>
    <s v="TRUE SECURITIZADORA"/>
    <d v="2020-10-30T00:00:00"/>
    <n v="54.4"/>
    <d v="2021-02-07T00:00:00"/>
    <n v="-52"/>
    <d v="2027-11-08T00:00:00"/>
    <n v="2383"/>
    <n v="305946695"/>
    <n v="84"/>
    <m/>
    <m/>
    <n v="1.4068769999999999"/>
    <n v="2513.5299999999997"/>
    <n v="2642.8399999999997"/>
    <n v="1.743063"/>
    <n v="2770.95"/>
    <n v="1.743063"/>
    <x v="810"/>
    <d v="2021-02-01T00:00:00"/>
    <x v="9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5957244"/>
    <n v="84"/>
    <m/>
    <m/>
    <n v="1.413537"/>
    <n v="2241.83"/>
    <n v="2520.440000000001"/>
    <n v="1.7501869999999999"/>
    <n v="2487.41"/>
    <n v="1.7501869999999999"/>
    <x v="811"/>
    <d v="2021-05-01T00:00:00"/>
    <x v="9"/>
    <x v="2"/>
    <x v="9"/>
  </r>
  <r>
    <d v="2021-03-31T00:00:00"/>
    <n v="29894663000189"/>
    <s v="TRUE SECURITIZADORA"/>
    <d v="2020-08-31T00:00:00"/>
    <n v="65.84"/>
    <d v="2021-05-07T00:00:00"/>
    <n v="37"/>
    <d v="2027-08-09T00:00:00"/>
    <n v="2292"/>
    <n v="305960345"/>
    <n v="84"/>
    <m/>
    <m/>
    <n v="1.3599999999999999"/>
    <n v="2954.34"/>
    <n v="3297.2599999999975"/>
    <n v="1.5536000000000001"/>
    <n v="3134.69"/>
    <n v="1.5536000000000001"/>
    <x v="812"/>
    <d v="2021-05-01T00:00:00"/>
    <x v="10"/>
    <x v="2"/>
    <x v="9"/>
  </r>
  <r>
    <d v="2021-03-31T00:00:00"/>
    <n v="29894663000189"/>
    <s v="TRUE SECURITIZADORA"/>
    <d v="2020-08-31T00:00:00"/>
    <n v="84.44"/>
    <d v="2021-05-07T00:00:00"/>
    <n v="37"/>
    <d v="2027-09-08T00:00:00"/>
    <n v="2322"/>
    <n v="305968360"/>
    <n v="84"/>
    <m/>
    <m/>
    <n v="1.4173480000000001"/>
    <n v="3593.73"/>
    <n v="4089.0300000000011"/>
    <n v="1.7534909999999999"/>
    <n v="3978.48"/>
    <n v="1.7534909999999999"/>
    <x v="813"/>
    <d v="2021-05-01T00:00:00"/>
    <x v="10"/>
    <x v="2"/>
    <x v="9"/>
  </r>
  <r>
    <d v="2021-03-31T00:00:00"/>
    <n v="29894663000189"/>
    <s v="TRUE SECURITIZADORA"/>
    <d v="2020-08-31T00:00:00"/>
    <n v="86.64"/>
    <d v="2020-12-07T00:00:00"/>
    <n v="-114"/>
    <d v="2027-08-09T00:00:00"/>
    <n v="2292"/>
    <n v="305973410"/>
    <n v="84"/>
    <m/>
    <m/>
    <n v="1.438841"/>
    <n v="4062.42"/>
    <n v="4225.3299999999981"/>
    <n v="1.787015"/>
    <n v="4459.43"/>
    <n v="1.787015"/>
    <x v="814"/>
    <d v="2020-12-01T00:00:00"/>
    <x v="10"/>
    <x v="3"/>
    <x v="11"/>
  </r>
  <r>
    <d v="2021-03-31T00:00:00"/>
    <n v="29894663000189"/>
    <s v="TRUE SECURITIZADORA"/>
    <d v="2020-08-31T00:00:00"/>
    <n v="138.1"/>
    <d v="2021-05-07T00:00:00"/>
    <n v="37"/>
    <d v="2027-09-08T00:00:00"/>
    <n v="2322"/>
    <n v="305976206"/>
    <n v="84"/>
    <m/>
    <m/>
    <n v="1.4179550000000001"/>
    <n v="5876.2800000000007"/>
    <n v="6686.079999999999"/>
    <n v="1.7541599999999999"/>
    <n v="6505.4400000000005"/>
    <n v="1.7541599999999999"/>
    <x v="815"/>
    <d v="2021-05-01T00:00:00"/>
    <x v="10"/>
    <x v="2"/>
    <x v="9"/>
  </r>
  <r>
    <d v="2021-03-31T00:00:00"/>
    <n v="29894663000189"/>
    <s v="TRUE SECURITIZADORA"/>
    <d v="2020-08-31T00:00:00"/>
    <n v="234.88"/>
    <d v="2021-03-07T00:00:00"/>
    <n v="-24"/>
    <d v="2027-11-08T00:00:00"/>
    <n v="2383"/>
    <n v="305981526"/>
    <n v="84"/>
    <m/>
    <m/>
    <n v="1.3599999999999999"/>
    <n v="10917.63"/>
    <n v="11289.270000000004"/>
    <n v="1.6467449999999999"/>
    <n v="11898.25"/>
    <n v="1.6467449999999999"/>
    <x v="816"/>
    <d v="2021-04-01T00:00:00"/>
    <x v="10"/>
    <x v="2"/>
    <x v="14"/>
  </r>
  <r>
    <d v="2021-03-31T00:00:00"/>
    <n v="29894663000189"/>
    <s v="TRUE SECURITIZADORA"/>
    <d v="2020-09-25T00:00:00"/>
    <n v="299"/>
    <d v="2021-04-07T00:00:00"/>
    <n v="7"/>
    <d v="2027-11-08T00:00:00"/>
    <n v="2383"/>
    <n v="305983702"/>
    <n v="84"/>
    <m/>
    <m/>
    <n v="1.451673"/>
    <n v="13003.33"/>
    <n v="14064.799999999994"/>
    <n v="1.7989999999999999"/>
    <n v="14430.69"/>
    <n v="1.7989999999999999"/>
    <x v="817"/>
    <d v="2021-04-01T00:00:00"/>
    <x v="11"/>
    <x v="2"/>
    <x v="14"/>
  </r>
  <r>
    <d v="2021-03-31T00:00:00"/>
    <n v="29894663000189"/>
    <s v="TRUE SECURITIZADORA"/>
    <d v="2020-04-15T00:00:00"/>
    <n v="37.700000000000003"/>
    <d v="2020-12-07T00:00:00"/>
    <n v="-114"/>
    <d v="2026-03-09T00:00:00"/>
    <n v="1774"/>
    <n v="306009982"/>
    <n v="72"/>
    <m/>
    <m/>
    <n v="1.4949999999999999"/>
    <n v="1496.82"/>
    <n v="1637.8999999999994"/>
    <n v="2.0333079999999999"/>
    <n v="1675.96"/>
    <n v="2.0333079999999999"/>
    <x v="818"/>
    <d v="2020-12-01T00:00:00"/>
    <x v="5"/>
    <x v="3"/>
    <x v="11"/>
  </r>
  <r>
    <d v="2021-03-31T00:00:00"/>
    <n v="29894663000189"/>
    <s v="TRUE SECURITIZADORA"/>
    <d v="2020-06-19T00:00:00"/>
    <n v="91.07"/>
    <d v="2021-05-07T00:00:00"/>
    <n v="37"/>
    <d v="2027-05-07T00:00:00"/>
    <n v="2198"/>
    <n v="306033585"/>
    <n v="84"/>
    <m/>
    <m/>
    <n v="1.4395318507977177"/>
    <n v="3744.94"/>
    <n v="4387.6900000000014"/>
    <n v="1.784491"/>
    <n v="4137.55"/>
    <n v="1.784491"/>
    <x v="819"/>
    <d v="2021-05-01T00:00:00"/>
    <x v="8"/>
    <x v="2"/>
    <x v="9"/>
  </r>
  <r>
    <d v="2021-03-31T00:00:00"/>
    <n v="29894663000189"/>
    <s v="TRUE SECURITIZADORA"/>
    <d v="2020-07-28T00:00:00"/>
    <n v="191.15"/>
    <d v="2020-09-07T00:00:00"/>
    <n v="-205"/>
    <d v="2023-06-07T00:00:00"/>
    <n v="768"/>
    <n v="306049551"/>
    <n v="36"/>
    <m/>
    <m/>
    <n v="1.3599999999999999"/>
    <n v="5538.0499999999993"/>
    <n v="5325.76"/>
    <n v="1.79521"/>
    <n v="5744.92"/>
    <n v="1.79521"/>
    <x v="820"/>
    <d v="2020-10-01T00:00:00"/>
    <x v="7"/>
    <x v="0"/>
    <x v="0"/>
  </r>
  <r>
    <d v="2021-03-31T00:00:00"/>
    <n v="29894663000189"/>
    <s v="TRUE SECURITIZADORA"/>
    <d v="2020-05-27T00:00:00"/>
    <n v="391.58"/>
    <d v="2020-07-07T00:00:00"/>
    <n v="-267"/>
    <d v="2026-04-07T00:00:00"/>
    <n v="1803"/>
    <n v="306122812"/>
    <n v="72"/>
    <m/>
    <m/>
    <n v="1.4014284920943103"/>
    <n v="18428.66"/>
    <n v="17586.240000000002"/>
    <n v="1.791933"/>
    <n v="19897.77"/>
    <n v="1.791933"/>
    <x v="821"/>
    <d v="2020-07-01T00:00:00"/>
    <x v="6"/>
    <x v="0"/>
    <x v="10"/>
  </r>
  <r>
    <d v="2021-03-31T00:00:00"/>
    <n v="29894663000189"/>
    <s v="TRUE SECURITIZADORA"/>
    <d v="2020-10-30T00:00:00"/>
    <n v="52.15"/>
    <d v="2021-03-07T00:00:00"/>
    <n v="-24"/>
    <d v="2027-11-08T00:00:00"/>
    <n v="2383"/>
    <n v="306134159"/>
    <n v="84"/>
    <m/>
    <m/>
    <n v="1.4156930000000001"/>
    <n v="2351.0499999999997"/>
    <n v="2525.8100000000009"/>
    <n v="1.752534"/>
    <n v="2597.25"/>
    <n v="1.752534"/>
    <x v="822"/>
    <d v="2021-03-01T00:00:00"/>
    <x v="9"/>
    <x v="2"/>
    <x v="16"/>
  </r>
  <r>
    <d v="2021-03-31T00:00:00"/>
    <n v="29894663000189"/>
    <s v="TRUE SECURITIZADORA"/>
    <d v="2020-06-19T00:00:00"/>
    <n v="340.28"/>
    <d v="2020-07-07T00:00:00"/>
    <n v="-267"/>
    <d v="2027-06-07T00:00:00"/>
    <n v="2229"/>
    <n v="306145178"/>
    <n v="84"/>
    <m/>
    <m/>
    <n v="1.4531509999999999"/>
    <n v="17430.03"/>
    <n v="16420.180000000008"/>
    <n v="1.7989999999999999"/>
    <n v="18917.629999999997"/>
    <n v="1.7989999999999999"/>
    <x v="823"/>
    <d v="2020-09-01T00:00:00"/>
    <x v="8"/>
    <x v="0"/>
    <x v="4"/>
  </r>
  <r>
    <d v="2021-03-31T00:00:00"/>
    <n v="29894663000189"/>
    <s v="TRUE SECURITIZADORA"/>
    <d v="2020-07-28T00:00:00"/>
    <n v="54.4"/>
    <d v="2020-12-07T00:00:00"/>
    <n v="-114"/>
    <d v="2027-06-07T00:00:00"/>
    <n v="2229"/>
    <n v="306147551"/>
    <n v="84"/>
    <m/>
    <m/>
    <n v="1.4332583697234347"/>
    <n v="2522.83"/>
    <n v="2637.1500000000005"/>
    <n v="1.7859069999999999"/>
    <n v="2767.12"/>
    <n v="1.7859069999999999"/>
    <x v="824"/>
    <d v="2020-12-01T00:00:00"/>
    <x v="7"/>
    <x v="3"/>
    <x v="11"/>
  </r>
  <r>
    <d v="2021-03-31T00:00:00"/>
    <n v="29894663000189"/>
    <s v="TRUE SECURITIZADORA"/>
    <d v="2020-11-03T00:00:00"/>
    <n v="631.95000000000005"/>
    <d v="2021-05-07T00:00:00"/>
    <n v="37"/>
    <d v="2027-07-07T00:00:00"/>
    <n v="2259"/>
    <n v="306151461"/>
    <n v="84"/>
    <m/>
    <m/>
    <n v="1.389516"/>
    <n v="26701.530000000002"/>
    <n v="30778.829999999991"/>
    <n v="1.7352650000000001"/>
    <n v="29593.23"/>
    <n v="1.7352650000000001"/>
    <x v="825"/>
    <d v="2021-05-01T00:00:00"/>
    <x v="12"/>
    <x v="2"/>
    <x v="9"/>
  </r>
  <r>
    <d v="2021-03-31T00:00:00"/>
    <n v="29894663000189"/>
    <s v="TRUE SECURITIZADORA"/>
    <d v="2020-07-28T00:00:00"/>
    <n v="301.10000000000002"/>
    <d v="2020-08-07T00:00:00"/>
    <n v="-236"/>
    <d v="2027-06-07T00:00:00"/>
    <n v="2229"/>
    <n v="306151876"/>
    <n v="84"/>
    <m/>
    <m/>
    <n v="1.4385958804395584"/>
    <n v="1505.5"/>
    <n v="14570.659999999994"/>
    <n v="1.7866109999999999"/>
    <n v="1505.5"/>
    <n v="1.7866109999999999"/>
    <x v="826"/>
    <d v="2021-01-01T00:00:00"/>
    <x v="7"/>
    <x v="0"/>
    <x v="8"/>
  </r>
  <r>
    <d v="2021-03-31T00:00:00"/>
    <n v="29894663000189"/>
    <s v="TRUE SECURITIZADORA"/>
    <d v="2020-09-25T00:00:00"/>
    <n v="49.8"/>
    <d v="2021-04-07T00:00:00"/>
    <n v="7"/>
    <d v="2027-07-07T00:00:00"/>
    <n v="2259"/>
    <n v="306159809"/>
    <n v="84"/>
    <m/>
    <m/>
    <n v="1.3922159999999999"/>
    <n v="2153.23"/>
    <n v="2429.7100000000009"/>
    <n v="1.736405"/>
    <n v="2379.9499999999998"/>
    <n v="1.736405"/>
    <x v="827"/>
    <d v="2021-04-01T00:00:00"/>
    <x v="11"/>
    <x v="2"/>
    <x v="14"/>
  </r>
  <r>
    <d v="2021-03-31T00:00:00"/>
    <n v="29894663000189"/>
    <s v="TRUE SECURITIZADORA"/>
    <d v="2020-07-28T00:00:00"/>
    <n v="137.78"/>
    <d v="2021-05-07T00:00:00"/>
    <n v="37"/>
    <d v="2026-04-07T00:00:00"/>
    <n v="1803"/>
    <n v="306221832"/>
    <n v="72"/>
    <m/>
    <m/>
    <n v="1.4030431034460042"/>
    <n v="5101.7199999999993"/>
    <n v="6085.3700000000017"/>
    <n v="1.7957810000000001"/>
    <n v="5621.0599999999995"/>
    <n v="1.7957810000000001"/>
    <x v="828"/>
    <d v="2021-05-01T00:00:00"/>
    <x v="7"/>
    <x v="2"/>
    <x v="9"/>
  </r>
  <r>
    <d v="2021-03-31T00:00:00"/>
    <n v="29894663000189"/>
    <s v="TRUE SECURITIZADORA"/>
    <d v="2020-05-27T00:00:00"/>
    <n v="262.08999999999997"/>
    <d v="2020-07-07T00:00:00"/>
    <n v="-267"/>
    <d v="2027-05-07T00:00:00"/>
    <n v="2198"/>
    <n v="306230527"/>
    <n v="84"/>
    <m/>
    <m/>
    <n v="1.3979820000000001"/>
    <n v="13525.81"/>
    <n v="12930.13"/>
    <n v="1.7428269999999999"/>
    <n v="14676.07"/>
    <n v="1.7428269999999999"/>
    <x v="829"/>
    <d v="2020-08-01T00:00:00"/>
    <x v="6"/>
    <x v="0"/>
    <x v="3"/>
  </r>
  <r>
    <d v="2021-03-31T00:00:00"/>
    <n v="29894663000189"/>
    <s v="TRUE SECURITIZADORA"/>
    <d v="2020-05-27T00:00:00"/>
    <n v="704"/>
    <d v="2021-04-07T00:00:00"/>
    <n v="7"/>
    <d v="2027-05-07T00:00:00"/>
    <n v="2198"/>
    <n v="306231820"/>
    <n v="84"/>
    <m/>
    <m/>
    <n v="1.4416850000000001"/>
    <n v="29613.86"/>
    <n v="34224.14"/>
    <n v="1.78945"/>
    <n v="32668.22"/>
    <n v="1.78945"/>
    <x v="830"/>
    <d v="2021-04-01T00:00:00"/>
    <x v="6"/>
    <x v="2"/>
    <x v="14"/>
  </r>
  <r>
    <d v="2021-03-31T00:00:00"/>
    <n v="29894663000189"/>
    <s v="TRUE SECURITIZADORA"/>
    <d v="2020-10-30T00:00:00"/>
    <n v="120"/>
    <d v="2021-05-07T00:00:00"/>
    <n v="37"/>
    <d v="2027-11-08T00:00:00"/>
    <n v="2383"/>
    <n v="306240782"/>
    <n v="84"/>
    <m/>
    <m/>
    <n v="1.421054"/>
    <n v="5161.1899999999996"/>
    <n v="5801.3199999999988"/>
    <n v="1.7581850000000001"/>
    <n v="5726.63"/>
    <n v="1.7581850000000001"/>
    <x v="831"/>
    <d v="2021-05-01T00:00:00"/>
    <x v="9"/>
    <x v="2"/>
    <x v="9"/>
  </r>
  <r>
    <d v="2021-03-31T00:00:00"/>
    <n v="29894663000189"/>
    <s v="TRUE SECURITIZADORA"/>
    <d v="2020-08-31T00:00:00"/>
    <n v="155"/>
    <d v="2021-03-07T00:00:00"/>
    <n v="-24"/>
    <d v="2027-07-07T00:00:00"/>
    <n v="2259"/>
    <n v="306250084"/>
    <n v="84"/>
    <m/>
    <m/>
    <n v="1.3599999999999999"/>
    <n v="7699.29"/>
    <n v="7712.829999999999"/>
    <n v="1.3303940000000001"/>
    <n v="7634.12"/>
    <n v="1.3303940000000001"/>
    <x v="832"/>
    <d v="2021-04-01T00:00:00"/>
    <x v="10"/>
    <x v="2"/>
    <x v="14"/>
  </r>
  <r>
    <d v="2021-03-31T00:00:00"/>
    <n v="29894663000189"/>
    <s v="TRUE SECURITIZADORA"/>
    <d v="2020-09-25T00:00:00"/>
    <n v="271.85000000000002"/>
    <d v="2020-11-07T00:00:00"/>
    <n v="-144"/>
    <d v="2027-09-08T00:00:00"/>
    <n v="2322"/>
    <n v="306275427"/>
    <n v="84"/>
    <m/>
    <m/>
    <n v="1.3599999999999999"/>
    <n v="14737.640000000001"/>
    <n v="13581.049999999994"/>
    <n v="1.342778"/>
    <n v="14670.17"/>
    <n v="1.342778"/>
    <x v="833"/>
    <d v="2020-11-01T00:00:00"/>
    <x v="11"/>
    <x v="0"/>
    <x v="2"/>
  </r>
  <r>
    <d v="2021-03-31T00:00:00"/>
    <n v="29894663000189"/>
    <s v="TRUE SECURITIZADORA"/>
    <d v="2020-08-31T00:00:00"/>
    <n v="134"/>
    <d v="2021-05-07T00:00:00"/>
    <n v="37"/>
    <d v="2027-09-08T00:00:00"/>
    <n v="2322"/>
    <n v="306280581"/>
    <n v="84"/>
    <m/>
    <m/>
    <n v="1.455311"/>
    <n v="5635.94"/>
    <n v="6404.7400000000007"/>
    <n v="1.79382"/>
    <n v="6239.91"/>
    <n v="1.79382"/>
    <x v="834"/>
    <d v="2021-05-01T00:00:00"/>
    <x v="10"/>
    <x v="2"/>
    <x v="9"/>
  </r>
  <r>
    <d v="2021-03-31T00:00:00"/>
    <n v="29894663000189"/>
    <s v="TRUE SECURITIZADORA"/>
    <d v="2020-04-15T00:00:00"/>
    <n v="14.2"/>
    <d v="2020-08-07T00:00:00"/>
    <n v="-236"/>
    <d v="2026-03-09T00:00:00"/>
    <n v="1774"/>
    <n v="306316800"/>
    <n v="72"/>
    <m/>
    <m/>
    <n v="1.4949999999999999"/>
    <n v="620.37"/>
    <n v="616.98000000000025"/>
    <n v="2.0354679999999998"/>
    <n v="688.05"/>
    <n v="2.0354679999999998"/>
    <x v="835"/>
    <d v="2020-08-01T00:00:00"/>
    <x v="5"/>
    <x v="0"/>
    <x v="3"/>
  </r>
  <r>
    <d v="2021-03-31T00:00:00"/>
    <n v="29894663000189"/>
    <s v="TRUE SECURITIZADORA"/>
    <d v="2020-05-27T00:00:00"/>
    <n v="112.17"/>
    <d v="2021-05-07T00:00:00"/>
    <n v="37"/>
    <d v="2026-04-07T00:00:00"/>
    <n v="1803"/>
    <n v="306318949"/>
    <n v="72"/>
    <m/>
    <m/>
    <n v="1.3599999999999999"/>
    <n v="4335.83"/>
    <n v="5099.9500000000025"/>
    <n v="1.618811"/>
    <n v="4626.3"/>
    <n v="1.618811"/>
    <x v="836"/>
    <d v="2021-05-01T00:00:00"/>
    <x v="6"/>
    <x v="2"/>
    <x v="9"/>
  </r>
  <r>
    <d v="2021-03-31T00:00:00"/>
    <n v="29894663000189"/>
    <s v="TRUE SECURITIZADORA"/>
    <d v="2020-05-27T00:00:00"/>
    <n v="114.3"/>
    <d v="2021-01-07T00:00:00"/>
    <n v="-83"/>
    <d v="2027-04-07T00:00:00"/>
    <n v="2168"/>
    <n v="306325297"/>
    <n v="84"/>
    <m/>
    <m/>
    <n v="1.4373692988376148"/>
    <n v="5125.41"/>
    <n v="5530.4300000000012"/>
    <n v="1.7848550000000001"/>
    <n v="5613.06"/>
    <n v="1.7848550000000001"/>
    <x v="837"/>
    <d v="2021-01-01T00:00:00"/>
    <x v="6"/>
    <x v="1"/>
    <x v="8"/>
  </r>
  <r>
    <d v="2021-03-31T00:00:00"/>
    <n v="29894663000189"/>
    <s v="TRUE SECURITIZADORA"/>
    <d v="2020-10-30T00:00:00"/>
    <n v="235"/>
    <d v="2021-02-07T00:00:00"/>
    <n v="-52"/>
    <d v="2027-10-07T00:00:00"/>
    <n v="2351"/>
    <n v="306326256"/>
    <n v="84"/>
    <m/>
    <m/>
    <n v="1.4316880000000001"/>
    <n v="10687.96"/>
    <n v="11483.560000000007"/>
    <n v="1.7801640000000001"/>
    <n v="11805.64"/>
    <n v="1.7801640000000001"/>
    <x v="838"/>
    <d v="2021-02-01T00:00:00"/>
    <x v="9"/>
    <x v="4"/>
    <x v="12"/>
  </r>
  <r>
    <d v="2021-03-31T00:00:00"/>
    <n v="29894663000189"/>
    <s v="TRUE SECURITIZADORA"/>
    <d v="2020-10-30T00:00:00"/>
    <n v="52.25"/>
    <d v="2021-01-07T00:00:00"/>
    <n v="-83"/>
    <d v="2027-11-08T00:00:00"/>
    <n v="2383"/>
    <n v="306326476"/>
    <n v="84"/>
    <m/>
    <m/>
    <n v="1.409395"/>
    <n v="2464.56"/>
    <n v="2536.19"/>
    <n v="1.7458229999999999"/>
    <n v="2711.67"/>
    <n v="1.7458229999999999"/>
    <x v="839"/>
    <d v="2021-01-01T00:00:00"/>
    <x v="9"/>
    <x v="1"/>
    <x v="8"/>
  </r>
  <r>
    <d v="2021-03-31T00:00:00"/>
    <n v="29894663000189"/>
    <s v="TRUE SECURITIZADORA"/>
    <d v="2020-06-19T00:00:00"/>
    <n v="170.7"/>
    <d v="2021-06-07T00:00:00"/>
    <n v="68"/>
    <d v="2027-05-07T00:00:00"/>
    <n v="2198"/>
    <n v="306332431"/>
    <n v="84"/>
    <m/>
    <m/>
    <n v="1.4431525735059374"/>
    <n v="6841.14"/>
    <n v="8214.32"/>
    <n v="1.7883819999999999"/>
    <n v="7576.36"/>
    <n v="1.7883819999999999"/>
    <x v="840"/>
    <d v="2021-05-01T00:00:00"/>
    <x v="8"/>
    <x v="2"/>
    <x v="9"/>
  </r>
  <r>
    <d v="2021-03-31T00:00:00"/>
    <n v="29894663000189"/>
    <s v="TRUE SECURITIZADORA"/>
    <d v="2020-07-28T00:00:00"/>
    <n v="46.86"/>
    <d v="2021-03-07T00:00:00"/>
    <n v="-24"/>
    <d v="2027-06-07T00:00:00"/>
    <n v="2229"/>
    <n v="306335423"/>
    <n v="84"/>
    <m/>
    <m/>
    <n v="1.3599999999999999"/>
    <n v="2131.14"/>
    <n v="2328.02"/>
    <n v="1.613456"/>
    <n v="2290.9299999999998"/>
    <n v="1.613456"/>
    <x v="841"/>
    <d v="2021-04-01T00:00:00"/>
    <x v="7"/>
    <x v="2"/>
    <x v="14"/>
  </r>
  <r>
    <d v="2021-03-31T00:00:00"/>
    <n v="29894663000189"/>
    <s v="TRUE SECURITIZADORA"/>
    <d v="2020-09-25T00:00:00"/>
    <n v="84.85"/>
    <d v="2021-02-07T00:00:00"/>
    <n v="-52"/>
    <d v="2026-07-07T00:00:00"/>
    <n v="1894"/>
    <n v="306354503"/>
    <n v="72"/>
    <m/>
    <m/>
    <n v="1.3914120000000001"/>
    <n v="3492.6600000000003"/>
    <n v="3789.1199999999994"/>
    <n v="1.78156"/>
    <n v="3834.78"/>
    <n v="1.78156"/>
    <x v="842"/>
    <d v="2021-03-01T00:00:00"/>
    <x v="11"/>
    <x v="4"/>
    <x v="16"/>
  </r>
  <r>
    <d v="2021-03-31T00:00:00"/>
    <n v="29894663000189"/>
    <s v="TRUE SECURITIZADORA"/>
    <d v="2020-08-31T00:00:00"/>
    <n v="77.099999999999994"/>
    <d v="2021-02-07T00:00:00"/>
    <n v="-52"/>
    <d v="2027-08-09T00:00:00"/>
    <n v="2292"/>
    <n v="306362562"/>
    <n v="84"/>
    <m/>
    <m/>
    <n v="1.3587739999999999"/>
    <n v="3542.34"/>
    <n v="3862.7499999999986"/>
    <n v="1.7015089999999999"/>
    <n v="3903.4900000000002"/>
    <n v="1.7015089999999999"/>
    <x v="843"/>
    <d v="2021-02-01T00:00:00"/>
    <x v="10"/>
    <x v="4"/>
    <x v="12"/>
  </r>
  <r>
    <d v="2021-03-31T00:00:00"/>
    <n v="29894663000189"/>
    <s v="TRUE SECURITIZADORA"/>
    <d v="2020-07-28T00:00:00"/>
    <n v="305.36"/>
    <d v="2020-09-07T00:00:00"/>
    <n v="-205"/>
    <d v="2027-08-09T00:00:00"/>
    <n v="2292"/>
    <n v="306364213"/>
    <n v="84"/>
    <m/>
    <m/>
    <n v="1.3944669999999999"/>
    <n v="15451.47"/>
    <n v="14880.029999999999"/>
    <n v="1.7289730000000001"/>
    <n v="16827.47"/>
    <n v="1.7289730000000001"/>
    <x v="844"/>
    <d v="2020-09-01T00:00:00"/>
    <x v="7"/>
    <x v="0"/>
    <x v="4"/>
  </r>
  <r>
    <d v="2021-03-31T00:00:00"/>
    <n v="29894663000189"/>
    <s v="TRUE SECURITIZADORA"/>
    <d v="2020-09-25T00:00:00"/>
    <n v="209.57"/>
    <d v="2021-05-07T00:00:00"/>
    <n v="37"/>
    <d v="2027-11-08T00:00:00"/>
    <n v="2383"/>
    <n v="306385190"/>
    <n v="84"/>
    <m/>
    <m/>
    <n v="1.4375070000000001"/>
    <n v="8944.31"/>
    <n v="9907.8100000000013"/>
    <n v="1.7839830000000001"/>
    <n v="9949.2899999999991"/>
    <n v="1.7839830000000001"/>
    <x v="845"/>
    <d v="2021-05-01T00:00:00"/>
    <x v="11"/>
    <x v="2"/>
    <x v="9"/>
  </r>
  <r>
    <d v="2021-03-31T00:00:00"/>
    <n v="29894663000189"/>
    <s v="TRUE SECURITIZADORA"/>
    <d v="2020-09-25T00:00:00"/>
    <n v="197.44"/>
    <d v="2020-12-07T00:00:00"/>
    <n v="-114"/>
    <d v="2027-09-08T00:00:00"/>
    <n v="2322"/>
    <n v="306387413"/>
    <n v="84"/>
    <m/>
    <m/>
    <n v="1.441535"/>
    <n v="9303.2899999999991"/>
    <n v="9595.4599999999991"/>
    <n v="1.7890159999999999"/>
    <n v="10220.34"/>
    <n v="1.7890159999999999"/>
    <x v="846"/>
    <d v="2021-01-01T00:00:00"/>
    <x v="11"/>
    <x v="3"/>
    <x v="8"/>
  </r>
  <r>
    <d v="2021-03-31T00:00:00"/>
    <n v="29894663000189"/>
    <s v="TRUE SECURITIZADORA"/>
    <d v="2020-08-31T00:00:00"/>
    <n v="62.1"/>
    <d v="2020-09-07T00:00:00"/>
    <n v="-205"/>
    <d v="2027-05-07T00:00:00"/>
    <n v="2198"/>
    <n v="306433343"/>
    <n v="84"/>
    <m/>
    <m/>
    <n v="1.4330880478349437"/>
    <n v="3049.56"/>
    <n v="2977.5199999999991"/>
    <n v="1.7857860000000001"/>
    <n v="3323.55"/>
    <n v="1.7857860000000001"/>
    <x v="847"/>
    <d v="2020-10-01T00:00:00"/>
    <x v="10"/>
    <x v="0"/>
    <x v="0"/>
  </r>
  <r>
    <d v="2021-03-31T00:00:00"/>
    <n v="29894663000189"/>
    <s v="TRUE SECURITIZADORA"/>
    <d v="2020-10-30T00:00:00"/>
    <n v="52.15"/>
    <d v="2021-03-07T00:00:00"/>
    <n v="-24"/>
    <d v="2027-11-08T00:00:00"/>
    <n v="2383"/>
    <n v="306433969"/>
    <n v="84"/>
    <m/>
    <m/>
    <n v="1.4156930000000001"/>
    <n v="2351.0499999999997"/>
    <n v="2525.8100000000009"/>
    <n v="1.752534"/>
    <n v="2597.25"/>
    <n v="1.752534"/>
    <x v="822"/>
    <d v="2021-04-01T00:00:00"/>
    <x v="9"/>
    <x v="2"/>
    <x v="14"/>
  </r>
  <r>
    <d v="2021-03-31T00:00:00"/>
    <n v="29894663000189"/>
    <s v="TRUE SECURITIZADORA"/>
    <d v="2020-08-31T00:00:00"/>
    <n v="201.21"/>
    <d v="2021-02-07T00:00:00"/>
    <n v="-52"/>
    <d v="2027-08-09T00:00:00"/>
    <n v="2292"/>
    <n v="306460863"/>
    <n v="84"/>
    <m/>
    <m/>
    <n v="1.3599999999999999"/>
    <n v="9252"/>
    <n v="10076.520000000002"/>
    <n v="1.6984939999999999"/>
    <n v="10183.43"/>
    <n v="1.6984939999999999"/>
    <x v="848"/>
    <d v="2021-02-01T00:00:00"/>
    <x v="10"/>
    <x v="4"/>
    <x v="12"/>
  </r>
  <r>
    <d v="2021-03-31T00:00:00"/>
    <n v="29894663000189"/>
    <s v="TRUE SECURITIZADORA"/>
    <d v="2020-05-27T00:00:00"/>
    <n v="313.5"/>
    <d v="2020-09-07T00:00:00"/>
    <n v="-205"/>
    <d v="2027-04-07T00:00:00"/>
    <n v="2168"/>
    <n v="306528370"/>
    <n v="84"/>
    <m/>
    <m/>
    <n v="1.4335775010339835"/>
    <n v="15326.41"/>
    <n v="15187.899999999992"/>
    <n v="1.7808310000000001"/>
    <n v="16665.21"/>
    <n v="1.7808310000000001"/>
    <x v="849"/>
    <d v="2020-10-01T00:00:00"/>
    <x v="6"/>
    <x v="0"/>
    <x v="0"/>
  </r>
  <r>
    <d v="2021-03-31T00:00:00"/>
    <n v="29894663000189"/>
    <s v="TRUE SECURITIZADORA"/>
    <d v="2020-05-27T00:00:00"/>
    <n v="263.89999999999998"/>
    <d v="2020-09-07T00:00:00"/>
    <n v="-205"/>
    <d v="2027-05-07T00:00:00"/>
    <n v="2198"/>
    <n v="306530665"/>
    <n v="84"/>
    <m/>
    <m/>
    <n v="1.44533"/>
    <n v="12936.460000000001"/>
    <n v="12813.460000000001"/>
    <n v="1.793318"/>
    <n v="14080.33"/>
    <n v="1.793318"/>
    <x v="850"/>
    <d v="2020-10-01T00:00:00"/>
    <x v="6"/>
    <x v="0"/>
    <x v="0"/>
  </r>
  <r>
    <d v="2021-03-31T00:00:00"/>
    <n v="29894663000189"/>
    <s v="TRUE SECURITIZADORA"/>
    <d v="2020-08-31T00:00:00"/>
    <n v="143.69999999999999"/>
    <d v="2021-02-07T00:00:00"/>
    <n v="-52"/>
    <d v="2027-06-07T00:00:00"/>
    <n v="2229"/>
    <n v="306549175"/>
    <n v="84"/>
    <m/>
    <m/>
    <n v="1.4429834865819133"/>
    <n v="6367.76"/>
    <n v="6912.02"/>
    <n v="1.7912520000000001"/>
    <n v="7002.95"/>
    <n v="1.7912520000000001"/>
    <x v="851"/>
    <d v="2021-02-01T00:00:00"/>
    <x v="10"/>
    <x v="4"/>
    <x v="12"/>
  </r>
  <r>
    <d v="2021-03-31T00:00:00"/>
    <n v="29894663000189"/>
    <s v="TRUE SECURITIZADORA"/>
    <d v="2020-08-31T00:00:00"/>
    <n v="118"/>
    <d v="2021-03-07T00:00:00"/>
    <n v="-24"/>
    <d v="2027-08-09T00:00:00"/>
    <n v="2292"/>
    <n v="306568223"/>
    <n v="84"/>
    <m/>
    <m/>
    <n v="1.434552"/>
    <n v="5185.29"/>
    <n v="5763.0200000000013"/>
    <n v="1.782456"/>
    <n v="5726.68"/>
    <n v="1.782456"/>
    <x v="852"/>
    <d v="2021-04-01T00:00:00"/>
    <x v="10"/>
    <x v="2"/>
    <x v="14"/>
  </r>
  <r>
    <d v="2021-03-31T00:00:00"/>
    <n v="29894663000189"/>
    <s v="TRUE SECURITIZADORA"/>
    <d v="2020-08-31T00:00:00"/>
    <n v="700"/>
    <d v="2021-05-07T00:00:00"/>
    <n v="37"/>
    <d v="2027-08-09T00:00:00"/>
    <n v="2292"/>
    <n v="306574685"/>
    <n v="84"/>
    <m/>
    <m/>
    <n v="1.437605"/>
    <n v="29332.720000000001"/>
    <n v="34152.389999999992"/>
    <n v="1.7856890000000001"/>
    <n v="32541.57"/>
    <n v="1.7856890000000001"/>
    <x v="853"/>
    <d v="2021-06-01T00:00:00"/>
    <x v="10"/>
    <x v="2"/>
    <x v="17"/>
  </r>
  <r>
    <d v="2021-03-31T00:00:00"/>
    <n v="29894663000189"/>
    <s v="TRUE SECURITIZADORA"/>
    <d v="2020-08-31T00:00:00"/>
    <n v="284.26"/>
    <d v="2020-11-07T00:00:00"/>
    <n v="-144"/>
    <d v="2026-09-08T00:00:00"/>
    <n v="1957"/>
    <n v="306579494"/>
    <n v="72"/>
    <m/>
    <m/>
    <n v="1.4084591266592157"/>
    <n v="12724.06"/>
    <n v="12690.079999999998"/>
    <n v="1.7859100000000001"/>
    <n v="13877.63"/>
    <n v="1.7859100000000001"/>
    <x v="854"/>
    <d v="2020-11-01T00:00:00"/>
    <x v="10"/>
    <x v="0"/>
    <x v="2"/>
  </r>
  <r>
    <d v="2021-03-31T00:00:00"/>
    <n v="29894663000189"/>
    <s v="TRUE SECURITIZADORA"/>
    <d v="2020-09-25T00:00:00"/>
    <n v="628.70000000000005"/>
    <d v="2021-05-07T00:00:00"/>
    <n v="37"/>
    <d v="2027-09-08T00:00:00"/>
    <n v="2322"/>
    <n v="306589904"/>
    <n v="84"/>
    <m/>
    <m/>
    <n v="1.441414"/>
    <n v="26481.360000000001"/>
    <n v="30555.630000000008"/>
    <n v="1.7888980000000001"/>
    <n v="29401.82"/>
    <n v="1.7888980000000001"/>
    <x v="855"/>
    <d v="2021-05-01T00:00:00"/>
    <x v="11"/>
    <x v="2"/>
    <x v="9"/>
  </r>
  <r>
    <d v="2021-03-31T00:00:00"/>
    <n v="29894663000189"/>
    <s v="TRUE SECURITIZADORA"/>
    <d v="2020-03-13T00:00:00"/>
    <n v="12.2"/>
    <d v="2021-04-07T00:00:00"/>
    <n v="7"/>
    <d v="2026-02-09T00:00:00"/>
    <n v="1746"/>
    <n v="306603700"/>
    <n v="72"/>
    <m/>
    <m/>
    <n v="1.5130000000000001"/>
    <n v="430.28"/>
    <n v="526.55000000000018"/>
    <n v="2.0500799999999999"/>
    <n v="486.38"/>
    <n v="2.0500799999999999"/>
    <x v="856"/>
    <d v="2021-04-01T00:00:00"/>
    <x v="2"/>
    <x v="2"/>
    <x v="14"/>
  </r>
  <r>
    <d v="2021-03-31T00:00:00"/>
    <n v="29894663000189"/>
    <s v="TRUE SECURITIZADORA"/>
    <d v="2020-07-28T00:00:00"/>
    <n v="278.16000000000003"/>
    <d v="2021-05-07T00:00:00"/>
    <n v="37"/>
    <d v="2027-06-07T00:00:00"/>
    <n v="2229"/>
    <n v="306644323"/>
    <n v="84"/>
    <m/>
    <m/>
    <n v="1.4490225868169644"/>
    <n v="11470.67"/>
    <n v="13414.069999999996"/>
    <n v="1.797696"/>
    <n v="12698.15"/>
    <n v="1.797696"/>
    <x v="857"/>
    <d v="2021-05-01T00:00:00"/>
    <x v="7"/>
    <x v="2"/>
    <x v="9"/>
  </r>
  <r>
    <d v="2021-03-31T00:00:00"/>
    <n v="29894663000189"/>
    <s v="TRUE SECURITIZADORA"/>
    <d v="2020-07-28T00:00:00"/>
    <n v="189.23"/>
    <d v="2021-05-07T00:00:00"/>
    <n v="37"/>
    <d v="2026-06-08T00:00:00"/>
    <n v="1865"/>
    <n v="306645104"/>
    <n v="72"/>
    <m/>
    <m/>
    <n v="1.3976859606326755"/>
    <n v="7146.9599999999991"/>
    <n v="8512.32"/>
    <n v="1.7884519999999999"/>
    <n v="7892.24"/>
    <n v="1.7884519999999999"/>
    <x v="858"/>
    <d v="2021-05-01T00:00:00"/>
    <x v="7"/>
    <x v="2"/>
    <x v="9"/>
  </r>
  <r>
    <d v="2021-03-31T00:00:00"/>
    <n v="29894663000189"/>
    <s v="TRUE SECURITIZADORA"/>
    <d v="2020-08-31T00:00:00"/>
    <n v="236.3"/>
    <d v="2021-03-07T00:00:00"/>
    <n v="-24"/>
    <d v="2027-06-07T00:00:00"/>
    <n v="2229"/>
    <n v="306646747"/>
    <n v="84"/>
    <m/>
    <m/>
    <n v="1.4477641561264669"/>
    <n v="10220.89"/>
    <n v="11348.390000000001"/>
    <n v="1.79634"/>
    <n v="11263.91"/>
    <n v="1.79634"/>
    <x v="859"/>
    <d v="2021-02-01T00:00:00"/>
    <x v="10"/>
    <x v="2"/>
    <x v="12"/>
  </r>
  <r>
    <d v="2021-03-31T00:00:00"/>
    <n v="29894663000189"/>
    <s v="TRUE SECURITIZADORA"/>
    <d v="2020-08-31T00:00:00"/>
    <n v="50"/>
    <d v="2021-02-07T00:00:00"/>
    <n v="-52"/>
    <d v="2027-08-09T00:00:00"/>
    <n v="2292"/>
    <n v="306661078"/>
    <n v="84"/>
    <m/>
    <m/>
    <n v="1.3793029999999999"/>
    <n v="2283.4499999999998"/>
    <n v="2487.7099999999996"/>
    <n v="1.7234830000000001"/>
    <n v="2516.38"/>
    <n v="1.7234830000000001"/>
    <x v="860"/>
    <d v="2021-02-01T00:00:00"/>
    <x v="10"/>
    <x v="4"/>
    <x v="12"/>
  </r>
  <r>
    <d v="2021-03-31T00:00:00"/>
    <n v="29894663000189"/>
    <s v="TRUE SECURITIZADORA"/>
    <d v="2020-08-31T00:00:00"/>
    <n v="214.04"/>
    <d v="2020-12-07T00:00:00"/>
    <n v="-114"/>
    <d v="2027-08-09T00:00:00"/>
    <n v="2292"/>
    <n v="306663682"/>
    <n v="84"/>
    <m/>
    <m/>
    <n v="1.3599999999999999"/>
    <n v="10816.19"/>
    <n v="10719.029999999997"/>
    <n v="1.504956"/>
    <n v="11260.84"/>
    <n v="1.504956"/>
    <x v="861"/>
    <d v="2021-01-01T00:00:00"/>
    <x v="10"/>
    <x v="3"/>
    <x v="8"/>
  </r>
  <r>
    <d v="2021-03-31T00:00:00"/>
    <n v="29894663000189"/>
    <s v="TRUE SECURITIZADORA"/>
    <d v="2020-09-25T00:00:00"/>
    <n v="151.49"/>
    <d v="2021-03-07T00:00:00"/>
    <n v="-24"/>
    <d v="2027-08-09T00:00:00"/>
    <n v="2292"/>
    <n v="306665424"/>
    <n v="84"/>
    <m/>
    <m/>
    <n v="1.4020899999999998"/>
    <n v="6722.58"/>
    <n v="7414.1900000000041"/>
    <n v="1.7470460000000001"/>
    <n v="7422.5"/>
    <n v="1.7470460000000001"/>
    <x v="862"/>
    <d v="2021-04-01T00:00:00"/>
    <x v="11"/>
    <x v="2"/>
    <x v="14"/>
  </r>
  <r>
    <d v="2021-03-31T00:00:00"/>
    <n v="29894663000189"/>
    <s v="TRUE SECURITIZADORA"/>
    <d v="2020-08-31T00:00:00"/>
    <n v="313.39999999999998"/>
    <d v="2021-04-07T00:00:00"/>
    <n v="7"/>
    <d v="2027-08-09T00:00:00"/>
    <n v="2292"/>
    <n v="306667739"/>
    <n v="84"/>
    <m/>
    <m/>
    <n v="1.4429989999999999"/>
    <n v="13424.199999999999"/>
    <n v="15262.940000000002"/>
    <n v="1.7914490000000001"/>
    <n v="14858.66"/>
    <n v="1.7914490000000001"/>
    <x v="863"/>
    <d v="2021-04-01T00:00:00"/>
    <x v="10"/>
    <x v="2"/>
    <x v="14"/>
  </r>
  <r>
    <d v="2021-03-31T00:00:00"/>
    <n v="29894663000189"/>
    <s v="TRUE SECURITIZADORA"/>
    <d v="2020-08-31T00:00:00"/>
    <n v="175.78"/>
    <d v="2021-02-07T00:00:00"/>
    <n v="-52"/>
    <d v="2027-05-07T00:00:00"/>
    <n v="2198"/>
    <n v="306738233"/>
    <n v="84"/>
    <m/>
    <m/>
    <n v="1.4501883884709128"/>
    <n v="7726.34"/>
    <n v="8381.4800000000014"/>
    <n v="1.798996"/>
    <n v="8488.36"/>
    <n v="1.798996"/>
    <x v="864"/>
    <d v="2021-02-01T00:00:00"/>
    <x v="10"/>
    <x v="4"/>
    <x v="12"/>
  </r>
  <r>
    <d v="2021-03-31T00:00:00"/>
    <n v="29894663000189"/>
    <s v="TRUE SECURITIZADORA"/>
    <d v="2020-08-31T00:00:00"/>
    <n v="142.38999999999999"/>
    <d v="2020-11-07T00:00:00"/>
    <n v="-144"/>
    <d v="2027-07-07T00:00:00"/>
    <n v="2259"/>
    <n v="306745997"/>
    <n v="84"/>
    <m/>
    <m/>
    <n v="1.3637240969080859"/>
    <n v="6920.09"/>
    <n v="7076.5299999999979"/>
    <n v="1.7069570000000001"/>
    <n v="7574.92"/>
    <n v="1.7069570000000001"/>
    <x v="865"/>
    <d v="2020-11-01T00:00:00"/>
    <x v="10"/>
    <x v="0"/>
    <x v="2"/>
  </r>
  <r>
    <d v="2021-03-31T00:00:00"/>
    <n v="29894663000189"/>
    <s v="TRUE SECURITIZADORA"/>
    <d v="2020-10-30T00:00:00"/>
    <n v="243"/>
    <d v="2021-02-07T00:00:00"/>
    <n v="-52"/>
    <d v="2023-10-09T00:00:00"/>
    <n v="892"/>
    <n v="306797830"/>
    <n v="36"/>
    <m/>
    <m/>
    <n v="1.3599999999999999"/>
    <n v="6415.3"/>
    <n v="6928.6600000000008"/>
    <n v="1.7990010000000001"/>
    <n v="6756.21"/>
    <n v="1.7990010000000001"/>
    <x v="866"/>
    <d v="2021-02-01T00:00:00"/>
    <x v="9"/>
    <x v="4"/>
    <x v="12"/>
  </r>
  <r>
    <d v="2021-03-31T00:00:00"/>
    <n v="29894663000189"/>
    <s v="TRUE SECURITIZADORA"/>
    <d v="2020-05-27T00:00:00"/>
    <n v="110.54"/>
    <d v="2021-01-07T00:00:00"/>
    <n v="-83"/>
    <d v="2026-04-07T00:00:00"/>
    <n v="1803"/>
    <n v="306819139"/>
    <n v="72"/>
    <m/>
    <m/>
    <n v="1.5009308387547475"/>
    <n v="4290.4399999999996"/>
    <n v="4821.5900000000029"/>
    <n v="2.0567899999999999"/>
    <n v="4842.59"/>
    <n v="2.0567899999999999"/>
    <x v="867"/>
    <d v="2021-01-01T00:00:00"/>
    <x v="6"/>
    <x v="1"/>
    <x v="8"/>
  </r>
  <r>
    <d v="2021-03-31T00:00:00"/>
    <n v="29894663000189"/>
    <s v="TRUE SECURITIZADORA"/>
    <d v="2020-07-28T00:00:00"/>
    <n v="235.38"/>
    <d v="2020-08-07T00:00:00"/>
    <n v="-236"/>
    <d v="2026-04-07T00:00:00"/>
    <n v="1803"/>
    <n v="306820548"/>
    <n v="72"/>
    <m/>
    <m/>
    <n v="1.3811145477801212"/>
    <n v="10883"/>
    <n v="10462.160000000005"/>
    <n v="1.772546"/>
    <n v="11774.650000000001"/>
    <n v="1.772546"/>
    <x v="868"/>
    <d v="2020-09-01T00:00:00"/>
    <x v="7"/>
    <x v="0"/>
    <x v="4"/>
  </r>
  <r>
    <d v="2021-03-31T00:00:00"/>
    <n v="29894663000189"/>
    <s v="TRUE SECURITIZADORA"/>
    <d v="2020-07-28T00:00:00"/>
    <n v="313.49"/>
    <d v="2021-02-07T00:00:00"/>
    <n v="-52"/>
    <d v="2027-05-07T00:00:00"/>
    <n v="2198"/>
    <n v="306833988"/>
    <n v="84"/>
    <m/>
    <m/>
    <n v="1.448749292565199"/>
    <n v="13785.86"/>
    <n v="15024.88"/>
    <n v="1.797177"/>
    <n v="15144.419999999998"/>
    <n v="1.797177"/>
    <x v="869"/>
    <d v="2021-02-01T00:00:00"/>
    <x v="7"/>
    <x v="4"/>
    <x v="12"/>
  </r>
  <r>
    <d v="2021-03-31T00:00:00"/>
    <n v="29894663000189"/>
    <s v="TRUE SECURITIZADORA"/>
    <d v="2020-06-19T00:00:00"/>
    <n v="163"/>
    <d v="2021-05-07T00:00:00"/>
    <n v="37"/>
    <d v="2027-05-07T00:00:00"/>
    <n v="2198"/>
    <n v="306837005"/>
    <n v="84"/>
    <m/>
    <m/>
    <n v="1.4378610957605256"/>
    <n v="6706.09"/>
    <n v="7857.6699999999992"/>
    <n v="1.782759"/>
    <n v="7409.14"/>
    <n v="1.782759"/>
    <x v="870"/>
    <d v="2021-05-01T00:00:00"/>
    <x v="8"/>
    <x v="2"/>
    <x v="9"/>
  </r>
  <r>
    <d v="2021-03-31T00:00:00"/>
    <n v="29894663000189"/>
    <s v="TRUE SECURITIZADORA"/>
    <d v="2020-08-31T00:00:00"/>
    <n v="135.16999999999999"/>
    <d v="2021-04-07T00:00:00"/>
    <n v="7"/>
    <d v="2025-07-07T00:00:00"/>
    <n v="1529"/>
    <n v="306860188"/>
    <n v="60"/>
    <m/>
    <m/>
    <n v="1.3599999999999999"/>
    <n v="4700.7300000000005"/>
    <n v="5489.8599999999969"/>
    <n v="1.7830589999999999"/>
    <n v="5136.4800000000005"/>
    <n v="1.7830589999999999"/>
    <x v="871"/>
    <d v="2021-04-01T00:00:00"/>
    <x v="10"/>
    <x v="2"/>
    <x v="14"/>
  </r>
  <r>
    <d v="2021-03-31T00:00:00"/>
    <n v="29894663000189"/>
    <s v="TRUE SECURITIZADORA"/>
    <d v="2020-08-31T00:00:00"/>
    <n v="250"/>
    <d v="2020-11-07T00:00:00"/>
    <n v="-144"/>
    <d v="2027-08-09T00:00:00"/>
    <n v="2292"/>
    <n v="306867997"/>
    <n v="84"/>
    <m/>
    <m/>
    <n v="1.434579"/>
    <n v="11985.75"/>
    <n v="12209.610000000004"/>
    <n v="1.782454"/>
    <n v="13132.74"/>
    <n v="1.782454"/>
    <x v="872"/>
    <d v="2020-12-01T00:00:00"/>
    <x v="10"/>
    <x v="0"/>
    <x v="11"/>
  </r>
  <r>
    <d v="2021-03-31T00:00:00"/>
    <n v="29894663000189"/>
    <s v="TRUE SECURITIZADORA"/>
    <d v="2020-08-31T00:00:00"/>
    <n v="56.5"/>
    <d v="2021-05-07T00:00:00"/>
    <n v="37"/>
    <d v="2027-08-09T00:00:00"/>
    <n v="2292"/>
    <n v="306870481"/>
    <n v="84"/>
    <m/>
    <m/>
    <n v="1.439856"/>
    <n v="2362.7399999999998"/>
    <n v="2754.4999999999995"/>
    <n v="1.7926850000000001"/>
    <n v="2624.79"/>
    <n v="1.7926850000000001"/>
    <x v="873"/>
    <d v="2021-05-01T00:00:00"/>
    <x v="10"/>
    <x v="2"/>
    <x v="9"/>
  </r>
  <r>
    <d v="2021-03-31T00:00:00"/>
    <n v="29894663000189"/>
    <s v="TRUE SECURITIZADORA"/>
    <d v="2020-08-31T00:00:00"/>
    <n v="280.32"/>
    <d v="2021-02-07T00:00:00"/>
    <n v="-52"/>
    <d v="2027-08-09T00:00:00"/>
    <n v="2292"/>
    <n v="306873734"/>
    <n v="84"/>
    <m/>
    <m/>
    <n v="1.444296"/>
    <n v="12563.25"/>
    <n v="13646.079999999998"/>
    <n v="1.7928230000000001"/>
    <n v="13845.83"/>
    <n v="1.7928230000000001"/>
    <x v="874"/>
    <d v="2021-02-01T00:00:00"/>
    <x v="10"/>
    <x v="4"/>
    <x v="12"/>
  </r>
  <r>
    <d v="2021-03-31T00:00:00"/>
    <n v="29894663000189"/>
    <s v="TRUE SECURITIZADORA"/>
    <d v="2020-10-30T00:00:00"/>
    <n v="297.07"/>
    <d v="2021-04-07T00:00:00"/>
    <n v="7"/>
    <d v="2027-10-07T00:00:00"/>
    <n v="2351"/>
    <n v="306887517"/>
    <n v="84"/>
    <m/>
    <m/>
    <n v="1.3599999999999999"/>
    <n v="14663.519999999999"/>
    <n v="14871.46"/>
    <n v="1.3561719999999999"/>
    <n v="14649.359999999999"/>
    <n v="1.3561719999999999"/>
    <x v="875"/>
    <d v="2021-04-01T00:00:00"/>
    <x v="9"/>
    <x v="2"/>
    <x v="14"/>
  </r>
  <r>
    <d v="2021-03-31T00:00:00"/>
    <n v="29894663000189"/>
    <s v="TRUE SECURITIZADORA"/>
    <d v="2020-03-13T00:00:00"/>
    <n v="16.420000000000002"/>
    <d v="2021-05-07T00:00:00"/>
    <n v="37"/>
    <d v="2026-02-09T00:00:00"/>
    <n v="1746"/>
    <n v="306904228"/>
    <n v="72"/>
    <m/>
    <m/>
    <n v="1.4950000000000001"/>
    <n v="564.64"/>
    <n v="712.45000000000027"/>
    <n v="2.034872"/>
    <n v="640.99"/>
    <n v="2.034872"/>
    <x v="876"/>
    <d v="2021-05-01T00:00:00"/>
    <x v="2"/>
    <x v="2"/>
    <x v="9"/>
  </r>
  <r>
    <d v="2021-03-31T00:00:00"/>
    <n v="29894663000189"/>
    <s v="TRUE SECURITIZADORA"/>
    <d v="2020-08-31T00:00:00"/>
    <n v="139.85"/>
    <d v="2020-11-07T00:00:00"/>
    <n v="-144"/>
    <d v="2026-08-07T00:00:00"/>
    <n v="1925"/>
    <n v="306923412"/>
    <n v="72"/>
    <m/>
    <m/>
    <n v="1.3895714898152989"/>
    <n v="6224.7699999999995"/>
    <n v="6368.09"/>
    <n v="1.779156"/>
    <n v="6800.96"/>
    <n v="1.779156"/>
    <x v="877"/>
    <d v="2021-01-01T00:00:00"/>
    <x v="10"/>
    <x v="0"/>
    <x v="8"/>
  </r>
  <r>
    <d v="2021-03-31T00:00:00"/>
    <n v="29894663000189"/>
    <s v="TRUE SECURITIZADORA"/>
    <d v="2020-10-30T00:00:00"/>
    <n v="156.03"/>
    <d v="2020-12-07T00:00:00"/>
    <n v="-114"/>
    <d v="2027-11-08T00:00:00"/>
    <n v="2383"/>
    <n v="306926754"/>
    <n v="84"/>
    <m/>
    <m/>
    <n v="1.406841"/>
    <n v="7521.4000000000005"/>
    <n v="7580.3700000000026"/>
    <n v="1.743066"/>
    <n v="8259.7899999999991"/>
    <n v="1.743066"/>
    <x v="878"/>
    <d v="2021-01-01T00:00:00"/>
    <x v="9"/>
    <x v="3"/>
    <x v="8"/>
  </r>
  <r>
    <d v="2021-03-31T00:00:00"/>
    <n v="29894663000189"/>
    <s v="TRUE SECURITIZADORA"/>
    <d v="2020-05-27T00:00:00"/>
    <n v="263.17"/>
    <d v="2020-11-07T00:00:00"/>
    <n v="-144"/>
    <d v="2027-05-07T00:00:00"/>
    <n v="2198"/>
    <n v="306932154"/>
    <n v="84"/>
    <m/>
    <m/>
    <n v="1.441705"/>
    <n v="12386.1"/>
    <n v="12793.600000000002"/>
    <n v="1.7894490000000001"/>
    <n v="13527.82"/>
    <n v="1.7894490000000001"/>
    <x v="879"/>
    <d v="2020-11-01T00:00:00"/>
    <x v="6"/>
    <x v="0"/>
    <x v="2"/>
  </r>
  <r>
    <d v="2021-03-31T00:00:00"/>
    <n v="29894663000189"/>
    <s v="TRUE SECURITIZADORA"/>
    <d v="2020-06-19T00:00:00"/>
    <n v="160"/>
    <d v="2021-05-07T00:00:00"/>
    <n v="37"/>
    <d v="2027-06-07T00:00:00"/>
    <n v="2229"/>
    <n v="306942699"/>
    <n v="84"/>
    <m/>
    <m/>
    <n v="1.440855"/>
    <n v="6620.16"/>
    <n v="7752.8799999999974"/>
    <n v="1.785868"/>
    <n v="7321.92"/>
    <n v="1.785868"/>
    <x v="880"/>
    <d v="2021-05-01T00:00:00"/>
    <x v="8"/>
    <x v="2"/>
    <x v="9"/>
  </r>
  <r>
    <d v="2021-03-31T00:00:00"/>
    <n v="29894663000189"/>
    <s v="TRUE SECURITIZADORA"/>
    <d v="2020-08-31T00:00:00"/>
    <n v="138"/>
    <d v="2020-11-07T00:00:00"/>
    <n v="-144"/>
    <d v="2027-07-07T00:00:00"/>
    <n v="2259"/>
    <n v="306954682"/>
    <n v="84"/>
    <m/>
    <m/>
    <n v="1.4353031294751861"/>
    <n v="6578.75"/>
    <n v="6696.6799999999994"/>
    <n v="1.7832950000000001"/>
    <n v="7201.09"/>
    <n v="1.7832950000000001"/>
    <x v="881"/>
    <d v="2020-11-01T00:00:00"/>
    <x v="10"/>
    <x v="0"/>
    <x v="2"/>
  </r>
  <r>
    <d v="2021-03-31T00:00:00"/>
    <n v="29894663000189"/>
    <s v="TRUE SECURITIZADORA"/>
    <d v="2020-07-28T00:00:00"/>
    <n v="95.37"/>
    <d v="2021-03-07T00:00:00"/>
    <n v="-24"/>
    <d v="2027-08-09T00:00:00"/>
    <n v="2292"/>
    <n v="306964944"/>
    <n v="84"/>
    <m/>
    <m/>
    <n v="1.3599999999999999"/>
    <n v="4485.5499999999993"/>
    <n v="4703.5599999999977"/>
    <n v="1.5416300000000001"/>
    <n v="4731.3899999999994"/>
    <n v="1.5416300000000001"/>
    <x v="882"/>
    <d v="2021-04-01T00:00:00"/>
    <x v="7"/>
    <x v="2"/>
    <x v="14"/>
  </r>
  <r>
    <d v="2021-03-31T00:00:00"/>
    <n v="29894663000189"/>
    <s v="TRUE SECURITIZADORA"/>
    <d v="2020-08-31T00:00:00"/>
    <n v="188"/>
    <d v="2020-12-07T00:00:00"/>
    <n v="-114"/>
    <d v="2027-08-09T00:00:00"/>
    <n v="2292"/>
    <n v="306966611"/>
    <n v="84"/>
    <m/>
    <m/>
    <n v="1.431292"/>
    <n v="8833.33"/>
    <n v="9191.6999999999989"/>
    <n v="1.7789779999999999"/>
    <n v="9696.64"/>
    <n v="1.7789779999999999"/>
    <x v="883"/>
    <d v="2020-12-01T00:00:00"/>
    <x v="10"/>
    <x v="3"/>
    <x v="11"/>
  </r>
  <r>
    <d v="2021-03-31T00:00:00"/>
    <n v="29894663000189"/>
    <s v="TRUE SECURITIZADORA"/>
    <d v="2020-08-31T00:00:00"/>
    <n v="765.1"/>
    <d v="2021-02-07T00:00:00"/>
    <n v="-52"/>
    <d v="2027-08-09T00:00:00"/>
    <n v="2292"/>
    <n v="306969018"/>
    <n v="84"/>
    <m/>
    <m/>
    <n v="1.449085"/>
    <n v="34243.050000000003"/>
    <n v="37185.69999999999"/>
    <n v="1.7979339999999999"/>
    <n v="37738.71"/>
    <n v="1.7979339999999999"/>
    <x v="884"/>
    <d v="2021-02-01T00:00:00"/>
    <x v="10"/>
    <x v="4"/>
    <x v="12"/>
  </r>
  <r>
    <d v="2021-03-31T00:00:00"/>
    <n v="29894663000189"/>
    <s v="TRUE SECURITIZADORA"/>
    <d v="2020-09-25T00:00:00"/>
    <n v="235"/>
    <d v="2021-03-07T00:00:00"/>
    <n v="-24"/>
    <d v="2027-11-08T00:00:00"/>
    <n v="2383"/>
    <n v="306976029"/>
    <n v="84"/>
    <m/>
    <m/>
    <n v="1.3599999999999999"/>
    <n v="11186.16"/>
    <n v="11422.860000000002"/>
    <n v="1.5657719999999999"/>
    <n v="11904.32"/>
    <n v="1.5657719999999999"/>
    <x v="885"/>
    <d v="2021-04-01T00:00:00"/>
    <x v="11"/>
    <x v="2"/>
    <x v="14"/>
  </r>
  <r>
    <d v="2021-03-31T00:00:00"/>
    <n v="29894663000189"/>
    <s v="TRUE SECURITIZADORA"/>
    <d v="2020-09-25T00:00:00"/>
    <n v="151.06"/>
    <d v="2021-01-07T00:00:00"/>
    <n v="-83"/>
    <d v="2027-09-08T00:00:00"/>
    <n v="2322"/>
    <n v="306977085"/>
    <n v="84"/>
    <m/>
    <m/>
    <n v="1.412131"/>
    <n v="7025.37"/>
    <n v="7414.4100000000008"/>
    <n v="1.7576769999999999"/>
    <n v="7733.02"/>
    <n v="1.7576769999999999"/>
    <x v="886"/>
    <d v="2021-01-01T00:00:00"/>
    <x v="11"/>
    <x v="1"/>
    <x v="8"/>
  </r>
  <r>
    <d v="2021-03-31T00:00:00"/>
    <n v="29894663000189"/>
    <s v="TRUE SECURITIZADORA"/>
    <d v="2020-09-25T00:00:00"/>
    <n v="190.68"/>
    <d v="2021-05-07T00:00:00"/>
    <n v="37"/>
    <d v="2024-09-09T00:00:00"/>
    <n v="1228"/>
    <n v="306983245"/>
    <n v="48"/>
    <m/>
    <m/>
    <n v="1.3599999999999999"/>
    <n v="5581.6900000000005"/>
    <n v="6715.6799999999985"/>
    <n v="1.7964819999999999"/>
    <n v="6030.92"/>
    <n v="1.7964819999999999"/>
    <x v="887"/>
    <d v="2021-05-01T00:00:00"/>
    <x v="11"/>
    <x v="2"/>
    <x v="9"/>
  </r>
  <r>
    <d v="2021-03-31T00:00:00"/>
    <n v="29894663000189"/>
    <s v="TRUE SECURITIZADORA"/>
    <d v="2020-05-27T00:00:00"/>
    <n v="72.64"/>
    <d v="2021-03-07T00:00:00"/>
    <n v="-24"/>
    <d v="2026-04-07T00:00:00"/>
    <n v="1803"/>
    <n v="307017387"/>
    <n v="72"/>
    <m/>
    <m/>
    <n v="1.4949999999999999"/>
    <n v="2715.75"/>
    <n v="3173.89"/>
    <n v="1.986893"/>
    <n v="3041.27"/>
    <n v="1.986893"/>
    <x v="888"/>
    <d v="2021-04-01T00:00:00"/>
    <x v="6"/>
    <x v="2"/>
    <x v="14"/>
  </r>
  <r>
    <d v="2021-03-31T00:00:00"/>
    <n v="29894663000189"/>
    <s v="TRUE SECURITIZADORA"/>
    <d v="2020-05-27T00:00:00"/>
    <n v="409.8"/>
    <d v="2020-07-07T00:00:00"/>
    <n v="-267"/>
    <d v="2024-04-08T00:00:00"/>
    <n v="1074"/>
    <n v="307022121"/>
    <n v="48"/>
    <m/>
    <m/>
    <n v="1.3599999999999999"/>
    <n v="15065.66"/>
    <n v="14223.729999999998"/>
    <n v="1.793466"/>
    <n v="15840.150000000001"/>
    <n v="1.793466"/>
    <x v="889"/>
    <d v="2020-08-01T00:00:00"/>
    <x v="6"/>
    <x v="0"/>
    <x v="3"/>
  </r>
  <r>
    <d v="2021-03-31T00:00:00"/>
    <n v="29894663000189"/>
    <s v="TRUE SECURITIZADORA"/>
    <d v="2020-06-19T00:00:00"/>
    <n v="313.39999999999998"/>
    <d v="2020-09-07T00:00:00"/>
    <n v="-205"/>
    <d v="2025-05-07T00:00:00"/>
    <n v="1468"/>
    <n v="307031349"/>
    <n v="60"/>
    <m/>
    <m/>
    <n v="1.3599999999999999"/>
    <n v="12822.130000000001"/>
    <n v="12659.400000000003"/>
    <n v="1.788867"/>
    <n v="13784.44"/>
    <n v="1.788867"/>
    <x v="890"/>
    <d v="2020-10-01T00:00:00"/>
    <x v="8"/>
    <x v="0"/>
    <x v="0"/>
  </r>
  <r>
    <d v="2021-03-31T00:00:00"/>
    <n v="29894663000189"/>
    <s v="TRUE SECURITIZADORA"/>
    <d v="2020-05-27T00:00:00"/>
    <n v="270.83999999999997"/>
    <d v="2020-09-07T00:00:00"/>
    <n v="-205"/>
    <d v="2027-05-07T00:00:00"/>
    <n v="2198"/>
    <n v="307032427"/>
    <n v="84"/>
    <m/>
    <m/>
    <n v="1.4406870000000001"/>
    <n v="13292"/>
    <n v="13171.010000000006"/>
    <n v="1.7883830000000001"/>
    <n v="14467.519999999999"/>
    <n v="1.7883830000000001"/>
    <x v="891"/>
    <d v="2020-10-01T00:00:00"/>
    <x v="6"/>
    <x v="0"/>
    <x v="0"/>
  </r>
  <r>
    <d v="2021-03-31T00:00:00"/>
    <n v="29894663000189"/>
    <s v="TRUE SECURITIZADORA"/>
    <d v="2020-07-28T00:00:00"/>
    <n v="93.72"/>
    <d v="2020-09-07T00:00:00"/>
    <n v="-205"/>
    <d v="2027-06-07T00:00:00"/>
    <n v="2229"/>
    <n v="307046784"/>
    <n v="84"/>
    <m/>
    <m/>
    <n v="1.4391527184494783"/>
    <n v="4626.07"/>
    <n v="4534.3500000000004"/>
    <n v="1.7872170000000001"/>
    <n v="5040.75"/>
    <n v="1.7872170000000001"/>
    <x v="892"/>
    <d v="2020-09-01T00:00:00"/>
    <x v="7"/>
    <x v="0"/>
    <x v="4"/>
  </r>
  <r>
    <d v="2021-03-31T00:00:00"/>
    <n v="29894663000189"/>
    <s v="TRUE SECURITIZADORA"/>
    <d v="2020-08-31T00:00:00"/>
    <n v="435"/>
    <d v="2021-01-07T00:00:00"/>
    <n v="-83"/>
    <d v="2027-07-07T00:00:00"/>
    <n v="2259"/>
    <n v="307055322"/>
    <n v="84"/>
    <m/>
    <m/>
    <n v="1.450034900090388"/>
    <n v="19786.169999999998"/>
    <n v="21006.430000000008"/>
    <n v="1.7990010000000001"/>
    <n v="21739.91"/>
    <n v="1.7990010000000001"/>
    <x v="893"/>
    <d v="2021-01-01T00:00:00"/>
    <x v="10"/>
    <x v="1"/>
    <x v="8"/>
  </r>
  <r>
    <d v="2021-03-31T00:00:00"/>
    <n v="29894663000189"/>
    <s v="TRUE SECURITIZADORA"/>
    <d v="2020-09-25T00:00:00"/>
    <n v="55.23"/>
    <d v="2020-12-07T00:00:00"/>
    <n v="-114"/>
    <d v="2027-09-08T00:00:00"/>
    <n v="2322"/>
    <n v="307072753"/>
    <n v="84"/>
    <m/>
    <m/>
    <n v="1.3599999999999999"/>
    <n v="2832.09"/>
    <n v="2759.1400000000008"/>
    <n v="1.4747189999999999"/>
    <n v="2925.21"/>
    <n v="1.4747189999999999"/>
    <x v="894"/>
    <d v="2021-01-01T00:00:00"/>
    <x v="11"/>
    <x v="3"/>
    <x v="8"/>
  </r>
  <r>
    <d v="2021-03-31T00:00:00"/>
    <n v="29894663000189"/>
    <s v="TRUE SECURITIZADORA"/>
    <d v="2020-09-25T00:00:00"/>
    <n v="98.4"/>
    <d v="2021-05-07T00:00:00"/>
    <n v="37"/>
    <d v="2027-09-08T00:00:00"/>
    <n v="2322"/>
    <n v="307083617"/>
    <n v="84"/>
    <m/>
    <m/>
    <n v="1.4396819999999999"/>
    <n v="4146.8599999999997"/>
    <n v="4785.1499999999996"/>
    <n v="1.787077"/>
    <n v="4604.24"/>
    <n v="1.787077"/>
    <x v="895"/>
    <d v="2021-05-01T00:00:00"/>
    <x v="11"/>
    <x v="2"/>
    <x v="9"/>
  </r>
  <r>
    <d v="2021-03-31T00:00:00"/>
    <n v="29894663000189"/>
    <s v="TRUE SECURITIZADORA"/>
    <d v="2020-08-31T00:00:00"/>
    <n v="681.15"/>
    <d v="2021-05-07T00:00:00"/>
    <n v="37"/>
    <d v="2027-09-08T00:00:00"/>
    <n v="2322"/>
    <n v="307085235"/>
    <n v="84"/>
    <m/>
    <m/>
    <n v="1.3967210000000001"/>
    <n v="29176.93"/>
    <n v="33221.029999999992"/>
    <n v="1.731554"/>
    <n v="32298.870000000003"/>
    <n v="1.731554"/>
    <x v="896"/>
    <d v="2021-05-01T00:00:00"/>
    <x v="10"/>
    <x v="2"/>
    <x v="9"/>
  </r>
  <r>
    <d v="2021-03-31T00:00:00"/>
    <n v="29894663000189"/>
    <s v="TRUE SECURITIZADORA"/>
    <d v="2020-09-25T00:00:00"/>
    <n v="53.19"/>
    <d v="2020-12-07T00:00:00"/>
    <n v="-114"/>
    <d v="2027-10-07T00:00:00"/>
    <n v="2351"/>
    <n v="307089117"/>
    <n v="84"/>
    <m/>
    <m/>
    <n v="1.3599999999999999"/>
    <n v="2714.02"/>
    <n v="2621.08"/>
    <n v="1.5146230000000001"/>
    <n v="2835.74"/>
    <n v="1.5146230000000001"/>
    <x v="897"/>
    <d v="2021-01-01T00:00:00"/>
    <x v="11"/>
    <x v="3"/>
    <x v="8"/>
  </r>
  <r>
    <d v="2021-03-31T00:00:00"/>
    <n v="29894663000189"/>
    <s v="TRUE SECURITIZADORA"/>
    <d v="2020-04-15T00:00:00"/>
    <n v="56"/>
    <d v="2021-02-07T00:00:00"/>
    <n v="-52"/>
    <d v="2026-03-09T00:00:00"/>
    <n v="1774"/>
    <n v="307112119"/>
    <n v="72"/>
    <m/>
    <m/>
    <n v="1.5130000000000001"/>
    <n v="2041.26"/>
    <n v="2420.04"/>
    <n v="2.0652279999999998"/>
    <n v="2311.75"/>
    <n v="2.0652279999999998"/>
    <x v="898"/>
    <d v="2021-04-01T00:00:00"/>
    <x v="5"/>
    <x v="4"/>
    <x v="14"/>
  </r>
  <r>
    <d v="2021-03-31T00:00:00"/>
    <n v="29894663000189"/>
    <s v="TRUE SECURITIZADORA"/>
    <d v="2020-05-27T00:00:00"/>
    <n v="53.55"/>
    <d v="2021-05-07T00:00:00"/>
    <n v="37"/>
    <d v="2026-04-07T00:00:00"/>
    <n v="1803"/>
    <n v="307122911"/>
    <n v="72"/>
    <m/>
    <m/>
    <n v="1.4005603209611301"/>
    <n v="1985.12"/>
    <n v="2405.5700000000011"/>
    <n v="1.79098"/>
    <n v="2186.09"/>
    <n v="1.79098"/>
    <x v="665"/>
    <d v="2021-05-01T00:00:00"/>
    <x v="6"/>
    <x v="2"/>
    <x v="9"/>
  </r>
  <r>
    <d v="2021-03-31T00:00:00"/>
    <n v="29894663000189"/>
    <s v="TRUE SECURITIZADORA"/>
    <d v="2020-10-30T00:00:00"/>
    <n v="52"/>
    <d v="2021-02-07T00:00:00"/>
    <n v="-52"/>
    <d v="2027-11-08T00:00:00"/>
    <n v="2383"/>
    <n v="307127832"/>
    <n v="84"/>
    <m/>
    <m/>
    <n v="1.4034720000000001"/>
    <n v="2405.0100000000002"/>
    <n v="2529.2399999999993"/>
    <n v="1.739576"/>
    <n v="2651.39"/>
    <n v="1.739576"/>
    <x v="899"/>
    <d v="2021-02-01T00:00:00"/>
    <x v="9"/>
    <x v="4"/>
    <x v="12"/>
  </r>
  <r>
    <d v="2021-03-31T00:00:00"/>
    <n v="29894663000189"/>
    <s v="TRUE SECURITIZADORA"/>
    <d v="2020-07-28T00:00:00"/>
    <n v="353.2"/>
    <d v="2020-09-07T00:00:00"/>
    <n v="-205"/>
    <d v="2027-08-09T00:00:00"/>
    <n v="2292"/>
    <n v="307166647"/>
    <n v="84"/>
    <m/>
    <m/>
    <n v="1.445784"/>
    <n v="17635.48"/>
    <n v="16907.979999999996"/>
    <n v="1.7835300000000001"/>
    <n v="19204.18"/>
    <n v="1.7835300000000001"/>
    <x v="900"/>
    <d v="2020-09-01T00:00:00"/>
    <x v="7"/>
    <x v="0"/>
    <x v="4"/>
  </r>
  <r>
    <d v="2021-03-31T00:00:00"/>
    <n v="29894663000189"/>
    <s v="TRUE SECURITIZADORA"/>
    <d v="2020-08-31T00:00:00"/>
    <n v="89.3"/>
    <d v="2020-12-07T00:00:00"/>
    <n v="-114"/>
    <d v="2027-08-09T00:00:00"/>
    <n v="2292"/>
    <n v="307170505"/>
    <n v="84"/>
    <m/>
    <m/>
    <n v="1.4392430000000001"/>
    <n v="4186.63"/>
    <n v="4354.4800000000005"/>
    <n v="1.787455"/>
    <n v="4595.8100000000004"/>
    <n v="1.787455"/>
    <x v="901"/>
    <d v="2020-12-01T00:00:00"/>
    <x v="10"/>
    <x v="3"/>
    <x v="11"/>
  </r>
  <r>
    <d v="2021-03-31T00:00:00"/>
    <n v="29894663000189"/>
    <s v="TRUE SECURITIZADORA"/>
    <d v="2020-09-25T00:00:00"/>
    <n v="101.34"/>
    <d v="2021-05-07T00:00:00"/>
    <n v="37"/>
    <d v="2027-09-08T00:00:00"/>
    <n v="2322"/>
    <n v="307172932"/>
    <n v="84"/>
    <m/>
    <m/>
    <n v="1.4076730000000002"/>
    <n v="4313.7"/>
    <n v="4981.5300000000007"/>
    <n v="1.752945"/>
    <n v="4788.99"/>
    <n v="1.752945"/>
    <x v="902"/>
    <d v="2021-05-01T00:00:00"/>
    <x v="11"/>
    <x v="2"/>
    <x v="9"/>
  </r>
  <r>
    <d v="2021-03-31T00:00:00"/>
    <n v="29894663000189"/>
    <s v="TRUE SECURITIZADORA"/>
    <d v="2020-10-30T00:00:00"/>
    <n v="313.5"/>
    <d v="2020-12-07T00:00:00"/>
    <n v="-114"/>
    <d v="2027-11-08T00:00:00"/>
    <n v="2383"/>
    <n v="307182758"/>
    <n v="84"/>
    <m/>
    <m/>
    <n v="1.4414750000000001"/>
    <n v="14610.09"/>
    <n v="15049.66"/>
    <n v="1.7900149999999999"/>
    <n v="16118.77"/>
    <n v="1.7900149999999999"/>
    <x v="903"/>
    <d v="2021-03-01T00:00:00"/>
    <x v="9"/>
    <x v="3"/>
    <x v="16"/>
  </r>
  <r>
    <d v="2021-03-31T00:00:00"/>
    <n v="29894663000189"/>
    <s v="TRUE SECURITIZADORA"/>
    <d v="2020-06-19T00:00:00"/>
    <n v="108"/>
    <d v="2020-08-07T00:00:00"/>
    <n v="-236"/>
    <d v="2027-05-07T00:00:00"/>
    <n v="2198"/>
    <n v="307230107"/>
    <n v="84"/>
    <m/>
    <m/>
    <n v="1.4451610456554678"/>
    <n v="5405.65"/>
    <n v="5193.6099999999997"/>
    <n v="1.7904899999999999"/>
    <n v="5870.55"/>
    <n v="1.7904899999999999"/>
    <x v="904"/>
    <d v="2020-09-01T00:00:00"/>
    <x v="8"/>
    <x v="0"/>
    <x v="4"/>
  </r>
  <r>
    <d v="2021-03-31T00:00:00"/>
    <n v="29894663000189"/>
    <s v="TRUE SECURITIZADORA"/>
    <d v="2020-06-19T00:00:00"/>
    <n v="92.82"/>
    <d v="2021-05-07T00:00:00"/>
    <n v="37"/>
    <d v="2027-06-07T00:00:00"/>
    <n v="2229"/>
    <n v="307244545"/>
    <n v="84"/>
    <m/>
    <m/>
    <n v="1.45319"/>
    <n v="3826.31"/>
    <n v="4478.9499999999989"/>
    <n v="1.798996"/>
    <n v="4232.0199999999995"/>
    <n v="1.798996"/>
    <x v="905"/>
    <d v="2021-05-01T00:00:00"/>
    <x v="8"/>
    <x v="2"/>
    <x v="9"/>
  </r>
  <r>
    <d v="2021-03-31T00:00:00"/>
    <n v="29894663000189"/>
    <s v="TRUE SECURITIZADORA"/>
    <d v="2020-08-31T00:00:00"/>
    <n v="349.57"/>
    <d v="2021-05-07T00:00:00"/>
    <n v="37"/>
    <d v="2027-08-09T00:00:00"/>
    <n v="2292"/>
    <n v="307258550"/>
    <n v="84"/>
    <m/>
    <m/>
    <n v="1.3599999999999999"/>
    <n v="16357.38"/>
    <n v="17506.350000000002"/>
    <n v="1.4154679999999999"/>
    <n v="16643.3"/>
    <n v="1.4154679999999999"/>
    <x v="906"/>
    <d v="2021-05-01T00:00:00"/>
    <x v="10"/>
    <x v="2"/>
    <x v="9"/>
  </r>
  <r>
    <d v="2021-03-31T00:00:00"/>
    <n v="29894663000189"/>
    <s v="TRUE SECURITIZADORA"/>
    <d v="2020-08-31T00:00:00"/>
    <n v="280"/>
    <d v="2020-12-07T00:00:00"/>
    <n v="-114"/>
    <d v="2027-08-09T00:00:00"/>
    <n v="2292"/>
    <n v="307263044"/>
    <n v="84"/>
    <m/>
    <m/>
    <n v="1.3599999999999999"/>
    <n v="14860.32"/>
    <n v="14022.329999999998"/>
    <n v="1.3281670000000001"/>
    <n v="14730.96"/>
    <n v="1.3281670000000001"/>
    <x v="907"/>
    <d v="2020-12-01T00:00:00"/>
    <x v="10"/>
    <x v="3"/>
    <x v="11"/>
  </r>
  <r>
    <d v="2021-03-31T00:00:00"/>
    <n v="29894663000189"/>
    <s v="TRUE SECURITIZADORA"/>
    <d v="2020-08-31T00:00:00"/>
    <n v="120"/>
    <d v="2021-01-07T00:00:00"/>
    <n v="-83"/>
    <d v="2027-07-07T00:00:00"/>
    <n v="2259"/>
    <n v="307263313"/>
    <n v="84"/>
    <m/>
    <m/>
    <n v="1.432979604433797"/>
    <n v="5484.21"/>
    <n v="5827.63"/>
    <n v="1.7808139999999999"/>
    <n v="6025.7"/>
    <n v="1.7808139999999999"/>
    <x v="908"/>
    <d v="2021-01-01T00:00:00"/>
    <x v="10"/>
    <x v="1"/>
    <x v="8"/>
  </r>
  <r>
    <d v="2021-03-31T00:00:00"/>
    <n v="29894663000189"/>
    <s v="TRUE SECURITIZADORA"/>
    <d v="2020-09-25T00:00:00"/>
    <n v="205.27"/>
    <d v="2021-05-07T00:00:00"/>
    <n v="37"/>
    <d v="2027-09-08T00:00:00"/>
    <n v="2322"/>
    <n v="307284972"/>
    <n v="84"/>
    <m/>
    <m/>
    <n v="1.3599999999999999"/>
    <n v="9415.4700000000012"/>
    <n v="10254.819999999996"/>
    <n v="1.5036339999999999"/>
    <n v="9845.6200000000008"/>
    <n v="1.5036339999999999"/>
    <x v="909"/>
    <d v="2021-05-01T00:00:00"/>
    <x v="11"/>
    <x v="2"/>
    <x v="9"/>
  </r>
  <r>
    <d v="2021-03-31T00:00:00"/>
    <n v="29894663000189"/>
    <s v="TRUE SECURITIZADORA"/>
    <d v="2020-05-27T00:00:00"/>
    <n v="42.6"/>
    <d v="2020-08-07T00:00:00"/>
    <n v="-236"/>
    <d v="2026-04-07T00:00:00"/>
    <n v="1803"/>
    <n v="307321831"/>
    <n v="72"/>
    <m/>
    <m/>
    <n v="1.3931813031161482"/>
    <n v="1962.61"/>
    <n v="1917.8599999999994"/>
    <n v="1.790923"/>
    <n v="2125.73"/>
    <n v="1.790923"/>
    <x v="910"/>
    <d v="2020-09-01T00:00:00"/>
    <x v="6"/>
    <x v="0"/>
    <x v="4"/>
  </r>
  <r>
    <d v="2021-03-31T00:00:00"/>
    <n v="29894663000189"/>
    <s v="TRUE SECURITIZADORA"/>
    <d v="2020-10-30T00:00:00"/>
    <n v="282.35000000000002"/>
    <d v="2021-05-07T00:00:00"/>
    <n v="37"/>
    <d v="2027-11-08T00:00:00"/>
    <n v="2383"/>
    <n v="307326803"/>
    <n v="84"/>
    <m/>
    <m/>
    <n v="1.4071"/>
    <n v="12197.83"/>
    <n v="13716.050000000008"/>
    <n v="1.7433510000000001"/>
    <n v="13533.84"/>
    <n v="1.7433510000000001"/>
    <x v="911"/>
    <d v="2021-05-01T00:00:00"/>
    <x v="9"/>
    <x v="2"/>
    <x v="9"/>
  </r>
  <r>
    <d v="2021-03-31T00:00:00"/>
    <n v="29894663000189"/>
    <s v="TRUE SECURITIZADORA"/>
    <d v="2020-10-30T00:00:00"/>
    <n v="70"/>
    <d v="2021-05-07T00:00:00"/>
    <n v="37"/>
    <d v="2027-11-08T00:00:00"/>
    <n v="2383"/>
    <n v="307327155"/>
    <n v="84"/>
    <m/>
    <m/>
    <n v="1.411753"/>
    <n v="3019.67"/>
    <n v="3394.9900000000016"/>
    <n v="1.7482899999999999"/>
    <n v="3350.38"/>
    <n v="1.7482899999999999"/>
    <x v="912"/>
    <d v="2021-05-01T00:00:00"/>
    <x v="9"/>
    <x v="2"/>
    <x v="9"/>
  </r>
  <r>
    <d v="2021-03-31T00:00:00"/>
    <n v="29894663000189"/>
    <s v="TRUE SECURITIZADORA"/>
    <d v="2020-07-28T00:00:00"/>
    <n v="119"/>
    <d v="2021-02-07T00:00:00"/>
    <n v="-52"/>
    <d v="2027-06-07T00:00:00"/>
    <n v="2229"/>
    <n v="307346878"/>
    <n v="84"/>
    <m/>
    <m/>
    <n v="1.4391711767014626"/>
    <n v="5278.93"/>
    <n v="5757.5000000000018"/>
    <n v="1.7872170000000001"/>
    <n v="5805.38"/>
    <n v="1.7872170000000001"/>
    <x v="913"/>
    <d v="2021-02-01T00:00:00"/>
    <x v="7"/>
    <x v="4"/>
    <x v="12"/>
  </r>
  <r>
    <d v="2021-03-31T00:00:00"/>
    <n v="29894663000189"/>
    <s v="TRUE SECURITIZADORA"/>
    <d v="2020-09-25T00:00:00"/>
    <n v="1265.74"/>
    <d v="2021-02-07T00:00:00"/>
    <n v="-52"/>
    <d v="2027-11-08T00:00:00"/>
    <n v="2383"/>
    <n v="307389149"/>
    <n v="84"/>
    <m/>
    <m/>
    <n v="1.436418"/>
    <n v="57837.38"/>
    <n v="59863.520000000019"/>
    <n v="1.7828200000000001"/>
    <n v="63908.4"/>
    <n v="1.7828200000000001"/>
    <x v="914"/>
    <d v="2021-02-01T00:00:00"/>
    <x v="11"/>
    <x v="4"/>
    <x v="12"/>
  </r>
  <r>
    <d v="2021-03-31T00:00:00"/>
    <n v="29894663000189"/>
    <s v="TRUE SECURITIZADORA"/>
    <d v="2020-10-30T00:00:00"/>
    <n v="167.75"/>
    <d v="2021-05-07T00:00:00"/>
    <n v="37"/>
    <d v="2027-11-08T00:00:00"/>
    <n v="2383"/>
    <n v="307396669"/>
    <n v="84"/>
    <m/>
    <m/>
    <n v="1.414914"/>
    <n v="7228.87"/>
    <n v="8127.0300000000034"/>
    <n v="1.751703"/>
    <n v="8020.87"/>
    <n v="1.751703"/>
    <x v="915"/>
    <d v="2021-05-01T00:00:00"/>
    <x v="9"/>
    <x v="2"/>
    <x v="9"/>
  </r>
  <r>
    <d v="2021-03-31T00:00:00"/>
    <n v="29894663000189"/>
    <s v="TRUE SECURITIZADORA"/>
    <d v="2020-05-27T00:00:00"/>
    <n v="226.48"/>
    <d v="2021-03-07T00:00:00"/>
    <n v="-24"/>
    <d v="2026-03-09T00:00:00"/>
    <n v="1774"/>
    <n v="307411662"/>
    <n v="72"/>
    <m/>
    <m/>
    <n v="1.5130000000000001"/>
    <n v="8251.01"/>
    <n v="9766.4999999999982"/>
    <n v="2.0676640000000002"/>
    <n v="9349.43"/>
    <n v="2.0676640000000002"/>
    <x v="916"/>
    <d v="2021-04-01T00:00:00"/>
    <x v="6"/>
    <x v="2"/>
    <x v="14"/>
  </r>
  <r>
    <d v="2021-03-31T00:00:00"/>
    <n v="29894663000189"/>
    <s v="TRUE SECURITIZADORA"/>
    <d v="2020-05-27T00:00:00"/>
    <n v="43.3"/>
    <d v="2021-05-07T00:00:00"/>
    <n v="37"/>
    <d v="2026-04-07T00:00:00"/>
    <n v="1803"/>
    <n v="307421745"/>
    <n v="72"/>
    <m/>
    <m/>
    <n v="1.3913034221380005"/>
    <n v="1605.8999999999999"/>
    <n v="1950.4899999999996"/>
    <n v="1.7891680000000001"/>
    <n v="1771.76"/>
    <n v="1.7891680000000001"/>
    <x v="917"/>
    <d v="2021-05-01T00:00:00"/>
    <x v="6"/>
    <x v="2"/>
    <x v="9"/>
  </r>
  <r>
    <d v="2021-03-31T00:00:00"/>
    <n v="29894663000189"/>
    <s v="TRUE SECURITIZADORA"/>
    <d v="2020-05-27T00:00:00"/>
    <n v="278.37"/>
    <d v="2020-08-07T00:00:00"/>
    <n v="-236"/>
    <d v="2027-05-07T00:00:00"/>
    <n v="2198"/>
    <n v="307429852"/>
    <n v="84"/>
    <m/>
    <m/>
    <n v="1.4477679999999999"/>
    <n v="13915.79"/>
    <n v="13505.030000000004"/>
    <n v="1.7958970000000001"/>
    <n v="15121.669999999998"/>
    <n v="1.7958970000000001"/>
    <x v="918"/>
    <d v="2020-08-01T00:00:00"/>
    <x v="6"/>
    <x v="0"/>
    <x v="3"/>
  </r>
  <r>
    <d v="2021-03-31T00:00:00"/>
    <n v="29894663000189"/>
    <s v="TRUE SECURITIZADORA"/>
    <d v="2020-06-19T00:00:00"/>
    <n v="130.36000000000001"/>
    <d v="2020-07-07T00:00:00"/>
    <n v="-267"/>
    <d v="2027-05-07T00:00:00"/>
    <n v="2198"/>
    <n v="307430704"/>
    <n v="84"/>
    <m/>
    <m/>
    <n v="1.3599999999999999"/>
    <n v="6883.61"/>
    <n v="6451.5"/>
    <n v="1.643216"/>
    <n v="7368.04"/>
    <n v="1.643216"/>
    <x v="919"/>
    <d v="2020-07-01T00:00:00"/>
    <x v="8"/>
    <x v="0"/>
    <x v="10"/>
  </r>
  <r>
    <d v="2021-03-31T00:00:00"/>
    <n v="29894663000189"/>
    <s v="TRUE SECURITIZADORA"/>
    <d v="2020-05-27T00:00:00"/>
    <n v="227.16"/>
    <d v="2020-09-07T00:00:00"/>
    <n v="-205"/>
    <d v="2027-05-07T00:00:00"/>
    <n v="2198"/>
    <n v="307436162"/>
    <n v="84"/>
    <m/>
    <m/>
    <n v="1.4400410000000001"/>
    <n v="11150.1"/>
    <n v="11049.209999999994"/>
    <n v="1.7876989999999999"/>
    <n v="12136.24"/>
    <n v="1.7876989999999999"/>
    <x v="920"/>
    <d v="2020-10-01T00:00:00"/>
    <x v="6"/>
    <x v="0"/>
    <x v="0"/>
  </r>
  <r>
    <d v="2021-03-31T00:00:00"/>
    <n v="29894663000189"/>
    <s v="TRUE SECURITIZADORA"/>
    <d v="2020-06-19T00:00:00"/>
    <n v="471.22"/>
    <d v="2021-04-07T00:00:00"/>
    <n v="7"/>
    <d v="2027-05-07T00:00:00"/>
    <n v="2198"/>
    <n v="307436812"/>
    <n v="84"/>
    <m/>
    <m/>
    <n v="1.4412918841556508"/>
    <n v="19838.32"/>
    <n v="22689.890000000003"/>
    <n v="1.786384"/>
    <n v="21868.809999999998"/>
    <n v="1.786384"/>
    <x v="921"/>
    <d v="2021-04-01T00:00:00"/>
    <x v="8"/>
    <x v="2"/>
    <x v="14"/>
  </r>
  <r>
    <d v="2021-03-31T00:00:00"/>
    <n v="29894663000189"/>
    <s v="TRUE SECURITIZADORA"/>
    <d v="2020-05-27T00:00:00"/>
    <n v="179.68"/>
    <d v="2020-11-07T00:00:00"/>
    <n v="-144"/>
    <d v="2027-05-07T00:00:00"/>
    <n v="2198"/>
    <n v="307437969"/>
    <n v="84"/>
    <m/>
    <m/>
    <n v="1.4416709999999999"/>
    <n v="8456.68"/>
    <n v="8734.94"/>
    <n v="1.7893950000000001"/>
    <n v="9236.2800000000007"/>
    <n v="1.7893950000000001"/>
    <x v="922"/>
    <d v="2020-11-01T00:00:00"/>
    <x v="6"/>
    <x v="0"/>
    <x v="2"/>
  </r>
  <r>
    <d v="2021-03-31T00:00:00"/>
    <n v="29894663000189"/>
    <s v="TRUE SECURITIZADORA"/>
    <d v="2020-07-28T00:00:00"/>
    <n v="69"/>
    <d v="2020-12-07T00:00:00"/>
    <n v="-114"/>
    <d v="2027-06-07T00:00:00"/>
    <n v="2229"/>
    <n v="307451692"/>
    <n v="84"/>
    <m/>
    <m/>
    <n v="1.438603699882453"/>
    <n v="3199.39"/>
    <n v="3339.0200000000009"/>
    <n v="1.786602"/>
    <n v="3504.69"/>
    <n v="1.786602"/>
    <x v="923"/>
    <d v="2021-01-01T00:00:00"/>
    <x v="7"/>
    <x v="3"/>
    <x v="8"/>
  </r>
  <r>
    <d v="2021-03-31T00:00:00"/>
    <n v="29894663000189"/>
    <s v="TRUE SECURITIZADORA"/>
    <d v="2020-08-31T00:00:00"/>
    <n v="302.39"/>
    <d v="2021-02-07T00:00:00"/>
    <n v="-52"/>
    <d v="2025-06-09T00:00:00"/>
    <n v="1501"/>
    <n v="307451774"/>
    <n v="60"/>
    <m/>
    <m/>
    <n v="1.3599999999999999"/>
    <n v="10981.51"/>
    <n v="12145.110000000002"/>
    <n v="1.7905850000000001"/>
    <n v="11943"/>
    <n v="1.7905850000000001"/>
    <x v="924"/>
    <d v="2021-02-01T00:00:00"/>
    <x v="10"/>
    <x v="4"/>
    <x v="12"/>
  </r>
  <r>
    <d v="2021-03-31T00:00:00"/>
    <n v="29894663000189"/>
    <s v="TRUE SECURITIZADORA"/>
    <d v="2020-08-31T00:00:00"/>
    <n v="118"/>
    <d v="2021-02-07T00:00:00"/>
    <n v="-52"/>
    <d v="2027-07-07T00:00:00"/>
    <n v="2259"/>
    <n v="307457598"/>
    <n v="84"/>
    <m/>
    <m/>
    <n v="1.4313143077536843"/>
    <n v="5277.31"/>
    <n v="5733.7799999999988"/>
    <n v="1.779037"/>
    <n v="5810.02"/>
    <n v="1.779037"/>
    <x v="925"/>
    <d v="2021-02-01T00:00:00"/>
    <x v="10"/>
    <x v="4"/>
    <x v="12"/>
  </r>
  <r>
    <d v="2021-03-31T00:00:00"/>
    <n v="29894663000189"/>
    <s v="TRUE SECURITIZADORA"/>
    <d v="2020-08-31T00:00:00"/>
    <n v="406.95"/>
    <d v="2021-01-07T00:00:00"/>
    <n v="-83"/>
    <d v="2027-09-08T00:00:00"/>
    <n v="2322"/>
    <n v="307466403"/>
    <n v="84"/>
    <m/>
    <m/>
    <n v="1.3599999999999999"/>
    <n v="20707.78"/>
    <n v="20102.769999999997"/>
    <n v="1.432369"/>
    <n v="21146.84"/>
    <n v="1.432369"/>
    <x v="926"/>
    <d v="2021-01-01T00:00:00"/>
    <x v="10"/>
    <x v="1"/>
    <x v="8"/>
  </r>
  <r>
    <d v="2021-03-31T00:00:00"/>
    <n v="29894663000189"/>
    <s v="TRUE SECURITIZADORA"/>
    <d v="2020-08-31T00:00:00"/>
    <n v="173.6"/>
    <d v="2020-12-07T00:00:00"/>
    <n v="-114"/>
    <d v="2027-10-07T00:00:00"/>
    <n v="2351"/>
    <n v="307474794"/>
    <n v="84"/>
    <m/>
    <m/>
    <n v="1.440863"/>
    <n v="8224.9"/>
    <n v="8218.57"/>
    <n v="1.788327"/>
    <n v="9044.85"/>
    <n v="1.788327"/>
    <x v="927"/>
    <d v="2020-12-01T00:00:00"/>
    <x v="10"/>
    <x v="3"/>
    <x v="11"/>
  </r>
  <r>
    <d v="2021-03-31T00:00:00"/>
    <n v="29894663000189"/>
    <s v="TRUE SECURITIZADORA"/>
    <d v="2020-08-31T00:00:00"/>
    <n v="136.80000000000001"/>
    <d v="2020-11-07T00:00:00"/>
    <n v="-144"/>
    <d v="2027-09-08T00:00:00"/>
    <n v="2322"/>
    <n v="307483672"/>
    <n v="84"/>
    <m/>
    <m/>
    <n v="1.4482170000000001"/>
    <n v="6587.1900000000005"/>
    <n v="6554.5400000000009"/>
    <n v="1.786287"/>
    <n v="7204.97"/>
    <n v="1.786287"/>
    <x v="928"/>
    <d v="2020-11-01T00:00:00"/>
    <x v="10"/>
    <x v="0"/>
    <x v="2"/>
  </r>
  <r>
    <d v="2021-03-31T00:00:00"/>
    <n v="29894663000189"/>
    <s v="TRUE SECURITIZADORA"/>
    <d v="2020-09-25T00:00:00"/>
    <n v="181.4"/>
    <d v="2021-03-07T00:00:00"/>
    <n v="-24"/>
    <d v="2027-10-07T00:00:00"/>
    <n v="2351"/>
    <n v="307487235"/>
    <n v="84"/>
    <m/>
    <m/>
    <n v="1.4180979999999999"/>
    <n v="8129.87"/>
    <n v="8759.6899999999987"/>
    <n v="1.753447"/>
    <n v="8968.0500000000011"/>
    <n v="1.753447"/>
    <x v="929"/>
    <d v="2021-04-01T00:00:00"/>
    <x v="11"/>
    <x v="2"/>
    <x v="14"/>
  </r>
  <r>
    <d v="2021-03-31T00:00:00"/>
    <n v="29894663000189"/>
    <s v="TRUE SECURITIZADORA"/>
    <d v="2020-05-27T00:00:00"/>
    <n v="93.42"/>
    <d v="2021-03-07T00:00:00"/>
    <n v="-24"/>
    <d v="2026-04-07T00:00:00"/>
    <n v="1803"/>
    <n v="307508503"/>
    <n v="72"/>
    <m/>
    <m/>
    <n v="1.3599999999999999"/>
    <n v="3802.3199999999997"/>
    <n v="4247.4500000000016"/>
    <n v="1.613877"/>
    <n v="4039.8500000000004"/>
    <n v="1.613877"/>
    <x v="930"/>
    <d v="2021-04-01T00:00:00"/>
    <x v="6"/>
    <x v="2"/>
    <x v="14"/>
  </r>
  <r>
    <d v="2021-03-31T00:00:00"/>
    <n v="29894663000189"/>
    <s v="TRUE SECURITIZADORA"/>
    <d v="2020-10-30T00:00:00"/>
    <n v="52"/>
    <d v="2021-02-07T00:00:00"/>
    <n v="-52"/>
    <d v="2027-11-08T00:00:00"/>
    <n v="2383"/>
    <n v="307556512"/>
    <n v="84"/>
    <m/>
    <m/>
    <n v="1.4117950000000001"/>
    <n v="2399.1"/>
    <n v="2521.9400000000005"/>
    <n v="1.748407"/>
    <n v="2644.8"/>
    <n v="1.748407"/>
    <x v="931"/>
    <d v="2021-02-01T00:00:00"/>
    <x v="9"/>
    <x v="4"/>
    <x v="12"/>
  </r>
  <r>
    <d v="2021-03-31T00:00:00"/>
    <n v="29894663000189"/>
    <s v="TRUE SECURITIZADORA"/>
    <d v="2020-08-31T00:00:00"/>
    <n v="54"/>
    <d v="2021-02-07T00:00:00"/>
    <n v="-52"/>
    <d v="2027-08-09T00:00:00"/>
    <n v="2292"/>
    <n v="307566036"/>
    <n v="84"/>
    <m/>
    <m/>
    <n v="1.4330970000000001"/>
    <n v="2424.5500000000002"/>
    <n v="2638.59"/>
    <n v="1.7860879999999999"/>
    <n v="2675.79"/>
    <n v="1.7860879999999999"/>
    <x v="932"/>
    <d v="2021-02-01T00:00:00"/>
    <x v="10"/>
    <x v="4"/>
    <x v="12"/>
  </r>
  <r>
    <d v="2021-03-31T00:00:00"/>
    <n v="29894663000189"/>
    <s v="TRUE SECURITIZADORA"/>
    <d v="2020-08-31T00:00:00"/>
    <n v="60"/>
    <d v="2021-03-07T00:00:00"/>
    <n v="-24"/>
    <d v="2027-09-08T00:00:00"/>
    <n v="2322"/>
    <n v="307568675"/>
    <n v="84"/>
    <m/>
    <m/>
    <n v="1.3599999999999999"/>
    <n v="2857.31"/>
    <n v="2963.8999999999996"/>
    <n v="1.5212939999999999"/>
    <n v="2997.85"/>
    <n v="1.5212939999999999"/>
    <x v="933"/>
    <d v="2021-04-01T00:00:00"/>
    <x v="10"/>
    <x v="2"/>
    <x v="14"/>
  </r>
  <r>
    <d v="2021-03-31T00:00:00"/>
    <n v="29894663000189"/>
    <s v="TRUE SECURITIZADORA"/>
    <d v="2020-10-30T00:00:00"/>
    <n v="308.89"/>
    <d v="2021-05-07T00:00:00"/>
    <n v="37"/>
    <d v="2027-10-07T00:00:00"/>
    <n v="2351"/>
    <n v="307591274"/>
    <n v="84"/>
    <m/>
    <m/>
    <n v="1.4131899999999999"/>
    <n v="13198.609999999999"/>
    <n v="15188.139999999992"/>
    <n v="1.7604569999999999"/>
    <n v="14675.66"/>
    <n v="1.7604569999999999"/>
    <x v="934"/>
    <d v="2021-05-01T00:00:00"/>
    <x v="9"/>
    <x v="2"/>
    <x v="9"/>
  </r>
  <r>
    <d v="2021-03-31T00:00:00"/>
    <n v="29894663000189"/>
    <s v="TRUE SECURITIZADORA"/>
    <d v="2020-08-31T00:00:00"/>
    <n v="240.9"/>
    <d v="2020-10-07T00:00:00"/>
    <n v="-175"/>
    <d v="2027-04-07T00:00:00"/>
    <n v="2168"/>
    <n v="307627424"/>
    <n v="84"/>
    <m/>
    <m/>
    <n v="1.4447895895845442"/>
    <n v="11502.66"/>
    <n v="11431.61"/>
    <n v="1.793104"/>
    <n v="12529.390000000001"/>
    <n v="1.793104"/>
    <x v="935"/>
    <d v="2020-10-01T00:00:00"/>
    <x v="10"/>
    <x v="0"/>
    <x v="0"/>
  </r>
  <r>
    <d v="2021-03-31T00:00:00"/>
    <n v="29894663000189"/>
    <s v="TRUE SECURITIZADORA"/>
    <d v="2020-05-27T00:00:00"/>
    <n v="139.94"/>
    <d v="2020-06-07T00:00:00"/>
    <n v="-297"/>
    <d v="2027-05-07T00:00:00"/>
    <n v="2198"/>
    <n v="307637410"/>
    <n v="84"/>
    <m/>
    <m/>
    <n v="1.4473740000000002"/>
    <n v="7276.21"/>
    <n v="6790"/>
    <n v="1.795517"/>
    <n v="7882.46"/>
    <n v="1.795517"/>
    <x v="936"/>
    <d v="2020-07-01T00:00:00"/>
    <x v="6"/>
    <x v="0"/>
    <x v="10"/>
  </r>
  <r>
    <d v="2021-03-31T00:00:00"/>
    <n v="29894663000189"/>
    <s v="TRUE SECURITIZADORA"/>
    <d v="2020-07-28T00:00:00"/>
    <n v="313.5"/>
    <d v="2021-02-07T00:00:00"/>
    <n v="-52"/>
    <d v="2027-06-07T00:00:00"/>
    <n v="2229"/>
    <n v="307649248"/>
    <n v="84"/>
    <m/>
    <m/>
    <n v="1.4378106233222967"/>
    <n v="13912.27"/>
    <n v="15174.670000000002"/>
    <n v="1.7857799999999999"/>
    <n v="15300"/>
    <n v="1.7857799999999999"/>
    <x v="937"/>
    <d v="2021-03-01T00:00:00"/>
    <x v="7"/>
    <x v="4"/>
    <x v="16"/>
  </r>
  <r>
    <d v="2021-03-31T00:00:00"/>
    <n v="29894663000189"/>
    <s v="TRUE SECURITIZADORA"/>
    <d v="2020-08-31T00:00:00"/>
    <n v="117.94"/>
    <d v="2021-02-07T00:00:00"/>
    <n v="-52"/>
    <d v="2027-08-09T00:00:00"/>
    <n v="2292"/>
    <n v="307672135"/>
    <n v="84"/>
    <m/>
    <m/>
    <n v="1.4355929999999999"/>
    <n v="5299.08"/>
    <n v="5758.0600000000013"/>
    <n v="1.7835209999999999"/>
    <n v="5839.9800000000005"/>
    <n v="1.7835209999999999"/>
    <x v="938"/>
    <d v="2021-03-01T00:00:00"/>
    <x v="10"/>
    <x v="4"/>
    <x v="16"/>
  </r>
  <r>
    <d v="2021-03-31T00:00:00"/>
    <n v="29894663000189"/>
    <s v="TRUE SECURITIZADORA"/>
    <d v="2020-06-19T00:00:00"/>
    <n v="49.86"/>
    <d v="2021-05-07T00:00:00"/>
    <n v="37"/>
    <d v="2027-05-07T00:00:00"/>
    <n v="2198"/>
    <n v="307733270"/>
    <n v="84"/>
    <m/>
    <m/>
    <n v="1.436155105592027"/>
    <n v="2049.63"/>
    <n v="2404.9399999999991"/>
    <n v="1.7857799999999999"/>
    <n v="2267.5"/>
    <n v="1.7857799999999999"/>
    <x v="939"/>
    <d v="2021-05-01T00:00:00"/>
    <x v="8"/>
    <x v="2"/>
    <x v="9"/>
  </r>
  <r>
    <d v="2021-03-31T00:00:00"/>
    <n v="29894663000189"/>
    <s v="TRUE SECURITIZADORA"/>
    <d v="2020-05-27T00:00:00"/>
    <n v="282.8"/>
    <d v="2020-07-07T00:00:00"/>
    <n v="-267"/>
    <d v="2027-05-07T00:00:00"/>
    <n v="2198"/>
    <n v="307734909"/>
    <n v="84"/>
    <m/>
    <m/>
    <n v="1.4367460000000001"/>
    <n v="14458.220000000001"/>
    <n v="13770.799999999996"/>
    <n v="1.784195"/>
    <n v="15686.939999999999"/>
    <n v="1.784195"/>
    <x v="940"/>
    <d v="2020-07-01T00:00:00"/>
    <x v="6"/>
    <x v="0"/>
    <x v="10"/>
  </r>
  <r>
    <d v="2021-03-31T00:00:00"/>
    <n v="29894663000189"/>
    <s v="TRUE SECURITIZADORA"/>
    <d v="2020-08-31T00:00:00"/>
    <n v="704"/>
    <d v="2021-03-07T00:00:00"/>
    <n v="-24"/>
    <d v="2027-07-07T00:00:00"/>
    <n v="2259"/>
    <n v="307747860"/>
    <n v="84"/>
    <m/>
    <m/>
    <n v="1.4063014108337997"/>
    <n v="31007.040000000001"/>
    <n v="34493.289999999986"/>
    <n v="1.7523850000000001"/>
    <n v="34207.19"/>
    <n v="1.7523850000000001"/>
    <x v="941"/>
    <d v="2021-04-01T00:00:00"/>
    <x v="10"/>
    <x v="2"/>
    <x v="14"/>
  </r>
  <r>
    <d v="2021-03-31T00:00:00"/>
    <n v="29894663000189"/>
    <s v="TRUE SECURITIZADORA"/>
    <d v="2020-04-15T00:00:00"/>
    <n v="480.11"/>
    <d v="2020-06-07T00:00:00"/>
    <n v="-297"/>
    <d v="2026-03-09T00:00:00"/>
    <n v="1774"/>
    <n v="307812757"/>
    <n v="72"/>
    <m/>
    <m/>
    <n v="1.5139607684550016"/>
    <n v="21831.08"/>
    <n v="20742.069999999989"/>
    <n v="2.0626890000000002"/>
    <n v="24136.18"/>
    <n v="2.0626890000000002"/>
    <x v="942"/>
    <d v="2020-06-01T00:00:00"/>
    <x v="5"/>
    <x v="0"/>
    <x v="7"/>
  </r>
  <r>
    <d v="2021-03-31T00:00:00"/>
    <n v="29894663000189"/>
    <s v="TRUE SECURITIZADORA"/>
    <d v="2020-04-15T00:00:00"/>
    <n v="119"/>
    <d v="2021-05-07T00:00:00"/>
    <n v="37"/>
    <d v="2026-03-09T00:00:00"/>
    <n v="1774"/>
    <n v="307813922"/>
    <n v="72"/>
    <m/>
    <m/>
    <n v="1.5079391717692543"/>
    <n v="4107.95"/>
    <n v="5150.2300000000005"/>
    <n v="2.0564170000000002"/>
    <n v="4680.29"/>
    <n v="2.0564170000000002"/>
    <x v="943"/>
    <d v="2021-05-01T00:00:00"/>
    <x v="5"/>
    <x v="2"/>
    <x v="9"/>
  </r>
  <r>
    <d v="2021-03-31T00:00:00"/>
    <n v="29894663000189"/>
    <s v="TRUE SECURITIZADORA"/>
    <d v="2020-07-28T00:00:00"/>
    <n v="236"/>
    <d v="2021-05-07T00:00:00"/>
    <n v="37"/>
    <d v="2026-04-07T00:00:00"/>
    <n v="1803"/>
    <n v="307819401"/>
    <n v="72"/>
    <m/>
    <m/>
    <n v="1.3599999999999999"/>
    <n v="9017.52"/>
    <n v="10554.090000000004"/>
    <n v="1.666029"/>
    <n v="9733.5499999999993"/>
    <n v="1.666029"/>
    <x v="944"/>
    <d v="2021-05-01T00:00:00"/>
    <x v="7"/>
    <x v="2"/>
    <x v="9"/>
  </r>
  <r>
    <d v="2021-03-31T00:00:00"/>
    <n v="29894663000189"/>
    <s v="TRUE SECURITIZADORA"/>
    <d v="2020-05-27T00:00:00"/>
    <n v="299.39999999999998"/>
    <d v="2020-06-07T00:00:00"/>
    <n v="-297"/>
    <d v="2027-05-07T00:00:00"/>
    <n v="2198"/>
    <n v="307831162"/>
    <n v="84"/>
    <m/>
    <m/>
    <n v="1.444113"/>
    <n v="2095.8000000000002"/>
    <n v="14543.130000000001"/>
    <n v="1.7920290000000001"/>
    <n v="2095.8000000000002"/>
    <n v="1.7920290000000001"/>
    <x v="945"/>
    <d v="2021-02-01T00:00:00"/>
    <x v="6"/>
    <x v="0"/>
    <x v="12"/>
  </r>
  <r>
    <d v="2021-03-31T00:00:00"/>
    <n v="29894663000189"/>
    <s v="TRUE SECURITIZADORA"/>
    <d v="2020-07-28T00:00:00"/>
    <n v="313.39999999999998"/>
    <d v="2021-02-07T00:00:00"/>
    <n v="-52"/>
    <d v="2027-05-07T00:00:00"/>
    <n v="2198"/>
    <n v="307833277"/>
    <n v="84"/>
    <m/>
    <m/>
    <n v="1.4448390244155946"/>
    <n v="13796.9"/>
    <n v="15039.860000000002"/>
    <n v="1.7930200000000001"/>
    <n v="15156.48"/>
    <n v="1.7930200000000001"/>
    <x v="946"/>
    <d v="2021-02-01T00:00:00"/>
    <x v="7"/>
    <x v="4"/>
    <x v="12"/>
  </r>
  <r>
    <d v="2021-03-31T00:00:00"/>
    <n v="29894663000189"/>
    <s v="TRUE SECURITIZADORA"/>
    <d v="2020-05-27T00:00:00"/>
    <n v="161.30000000000001"/>
    <d v="2020-06-07T00:00:00"/>
    <n v="-297"/>
    <d v="2027-05-07T00:00:00"/>
    <n v="2198"/>
    <n v="307834888"/>
    <n v="84"/>
    <m/>
    <m/>
    <n v="1.3983840000000001"/>
    <n v="8484.68"/>
    <n v="7956.5600000000031"/>
    <n v="1.743268"/>
    <n v="9192.6"/>
    <n v="1.743268"/>
    <x v="947"/>
    <d v="2020-06-01T00:00:00"/>
    <x v="6"/>
    <x v="0"/>
    <x v="7"/>
  </r>
  <r>
    <d v="2021-03-31T00:00:00"/>
    <n v="29894663000189"/>
    <s v="TRUE SECURITIZADORA"/>
    <d v="2020-08-31T00:00:00"/>
    <n v="78"/>
    <d v="2021-03-07T00:00:00"/>
    <n v="-24"/>
    <d v="2027-06-07T00:00:00"/>
    <n v="2229"/>
    <n v="307840076"/>
    <n v="84"/>
    <m/>
    <m/>
    <n v="1.3935577276057531"/>
    <n v="3427.08"/>
    <n v="3813.4099999999989"/>
    <n v="1.7385969999999999"/>
    <n v="3776.44"/>
    <n v="1.7385969999999999"/>
    <x v="948"/>
    <d v="2021-03-01T00:00:00"/>
    <x v="10"/>
    <x v="2"/>
    <x v="16"/>
  </r>
  <r>
    <d v="2021-03-31T00:00:00"/>
    <n v="29894663000189"/>
    <s v="TRUE SECURITIZADORA"/>
    <d v="2020-08-31T00:00:00"/>
    <n v="1175.6400000000001"/>
    <d v="2021-02-07T00:00:00"/>
    <n v="-52"/>
    <d v="2027-08-09T00:00:00"/>
    <n v="2292"/>
    <n v="307856377"/>
    <n v="84"/>
    <m/>
    <m/>
    <n v="1.3599999999999999"/>
    <n v="59758.85"/>
    <n v="58875.709999999985"/>
    <n v="1.3443830000000001"/>
    <n v="59500.11"/>
    <n v="1.3443830000000001"/>
    <x v="949"/>
    <d v="2021-02-01T00:00:00"/>
    <x v="10"/>
    <x v="4"/>
    <x v="12"/>
  </r>
  <r>
    <d v="2021-03-31T00:00:00"/>
    <n v="29894663000189"/>
    <s v="TRUE SECURITIZADORA"/>
    <d v="2020-09-25T00:00:00"/>
    <n v="1168.5"/>
    <d v="2020-12-07T00:00:00"/>
    <n v="-114"/>
    <d v="2027-09-08T00:00:00"/>
    <n v="2322"/>
    <n v="307889151"/>
    <n v="84"/>
    <m/>
    <m/>
    <n v="1.4421919999999999"/>
    <n v="55048.87"/>
    <n v="56775.80999999999"/>
    <n v="1.789717"/>
    <n v="60475.55"/>
    <n v="1.789717"/>
    <x v="950"/>
    <d v="2021-01-01T00:00:00"/>
    <x v="11"/>
    <x v="3"/>
    <x v="8"/>
  </r>
  <r>
    <d v="2021-03-31T00:00:00"/>
    <n v="29894663000189"/>
    <s v="TRUE SECURITIZADORA"/>
    <d v="2020-04-15T00:00:00"/>
    <n v="36.450000000000003"/>
    <d v="2020-08-07T00:00:00"/>
    <n v="-236"/>
    <d v="2026-03-09T00:00:00"/>
    <n v="1774"/>
    <n v="307908425"/>
    <n v="72"/>
    <m/>
    <m/>
    <n v="1.4949999999999999"/>
    <n v="1607.41"/>
    <n v="1583.58"/>
    <n v="1.9843280000000001"/>
    <n v="1766.2"/>
    <n v="1.9843280000000001"/>
    <x v="951"/>
    <d v="2020-08-01T00:00:00"/>
    <x v="5"/>
    <x v="0"/>
    <x v="3"/>
  </r>
  <r>
    <d v="2021-03-31T00:00:00"/>
    <n v="29894663000189"/>
    <s v="TRUE SECURITIZADORA"/>
    <d v="2020-08-31T00:00:00"/>
    <n v="948"/>
    <d v="2020-12-07T00:00:00"/>
    <n v="-114"/>
    <d v="2027-04-07T00:00:00"/>
    <n v="2168"/>
    <n v="307925590"/>
    <n v="84"/>
    <m/>
    <m/>
    <n v="1.4406021456917555"/>
    <n v="43417.64"/>
    <n v="45046.739999999983"/>
    <n v="1.7886310000000001"/>
    <n v="47462.34"/>
    <n v="1.7886310000000001"/>
    <x v="952"/>
    <d v="2020-12-01T00:00:00"/>
    <x v="10"/>
    <x v="3"/>
    <x v="11"/>
  </r>
  <r>
    <d v="2021-03-31T00:00:00"/>
    <n v="29894663000189"/>
    <s v="TRUE SECURITIZADORA"/>
    <d v="2020-08-31T00:00:00"/>
    <n v="146.5"/>
    <d v="2021-03-07T00:00:00"/>
    <n v="-24"/>
    <d v="2027-09-08T00:00:00"/>
    <n v="2322"/>
    <n v="307969210"/>
    <n v="84"/>
    <m/>
    <m/>
    <n v="1.3599999999999999"/>
    <n v="7209.39"/>
    <n v="7236.9000000000015"/>
    <n v="1.410042"/>
    <n v="7319.72"/>
    <n v="1.410042"/>
    <x v="953"/>
    <d v="2021-04-01T00:00:00"/>
    <x v="10"/>
    <x v="2"/>
    <x v="14"/>
  </r>
  <r>
    <d v="2021-03-31T00:00:00"/>
    <n v="29894663000189"/>
    <s v="TRUE SECURITIZADORA"/>
    <d v="2020-06-19T00:00:00"/>
    <n v="313"/>
    <d v="2020-07-07T00:00:00"/>
    <n v="-267"/>
    <d v="2027-05-07T00:00:00"/>
    <n v="2198"/>
    <n v="308031042"/>
    <n v="84"/>
    <m/>
    <m/>
    <n v="1.4478244769141047"/>
    <n v="15969.32"/>
    <n v="15038.430000000006"/>
    <n v="1.79332"/>
    <n v="17315.64"/>
    <n v="1.79332"/>
    <x v="954"/>
    <d v="2020-08-01T00:00:00"/>
    <x v="8"/>
    <x v="0"/>
    <x v="3"/>
  </r>
  <r>
    <d v="2021-03-31T00:00:00"/>
    <n v="29894663000189"/>
    <s v="TRUE SECURITIZADORA"/>
    <d v="2020-07-28T00:00:00"/>
    <n v="57"/>
    <d v="2020-12-07T00:00:00"/>
    <n v="-114"/>
    <d v="2027-05-07T00:00:00"/>
    <n v="2198"/>
    <n v="308033712"/>
    <n v="84"/>
    <m/>
    <m/>
    <n v="1.4319802538787028"/>
    <n v="2628.96"/>
    <n v="2747.0100000000016"/>
    <n v="1.784492"/>
    <n v="2880.48"/>
    <n v="1.784492"/>
    <x v="955"/>
    <d v="2021-01-01T00:00:00"/>
    <x v="7"/>
    <x v="3"/>
    <x v="8"/>
  </r>
  <r>
    <d v="2021-03-31T00:00:00"/>
    <n v="29894663000189"/>
    <s v="TRUE SECURITIZADORA"/>
    <d v="2020-08-31T00:00:00"/>
    <n v="286"/>
    <d v="2021-03-07T00:00:00"/>
    <n v="-24"/>
    <d v="2027-07-07T00:00:00"/>
    <n v="2259"/>
    <n v="308043697"/>
    <n v="84"/>
    <m/>
    <m/>
    <n v="1.4074218739738424"/>
    <n v="12592.34"/>
    <n v="14007.670000000002"/>
    <n v="1.7535780000000001"/>
    <n v="13892.18"/>
    <n v="1.7535780000000001"/>
    <x v="956"/>
    <d v="2021-04-01T00:00:00"/>
    <x v="10"/>
    <x v="2"/>
    <x v="14"/>
  </r>
  <r>
    <d v="2021-03-31T00:00:00"/>
    <n v="29894663000189"/>
    <s v="TRUE SECURITIZADORA"/>
    <d v="2020-07-28T00:00:00"/>
    <n v="168.59"/>
    <d v="2020-09-07T00:00:00"/>
    <n v="-205"/>
    <d v="2027-07-07T00:00:00"/>
    <n v="2259"/>
    <n v="308048606"/>
    <n v="84"/>
    <m/>
    <m/>
    <n v="1.4016960000000001"/>
    <n v="8447.43"/>
    <n v="8311.24"/>
    <n v="1.7472529999999999"/>
    <n v="9214.31"/>
    <n v="1.7472529999999999"/>
    <x v="957"/>
    <d v="2020-10-01T00:00:00"/>
    <x v="7"/>
    <x v="0"/>
    <x v="0"/>
  </r>
  <r>
    <d v="2021-03-31T00:00:00"/>
    <n v="29894663000189"/>
    <s v="TRUE SECURITIZADORA"/>
    <d v="2020-08-31T00:00:00"/>
    <n v="250"/>
    <d v="2020-11-07T00:00:00"/>
    <n v="-144"/>
    <d v="2027-07-07T00:00:00"/>
    <n v="2259"/>
    <n v="308056932"/>
    <n v="84"/>
    <m/>
    <m/>
    <n v="1.4315782954949272"/>
    <n v="11929.96"/>
    <n v="12146.61000000001"/>
    <n v="1.7793460000000001"/>
    <n v="13058.51"/>
    <n v="1.7793460000000001"/>
    <x v="958"/>
    <d v="2020-12-01T00:00:00"/>
    <x v="10"/>
    <x v="0"/>
    <x v="11"/>
  </r>
  <r>
    <d v="2021-03-31T00:00:00"/>
    <n v="29894663000189"/>
    <s v="TRUE SECURITIZADORA"/>
    <d v="2020-10-30T00:00:00"/>
    <n v="283.02"/>
    <d v="2021-05-07T00:00:00"/>
    <n v="37"/>
    <d v="2027-10-07T00:00:00"/>
    <n v="2351"/>
    <n v="308087450"/>
    <n v="84"/>
    <m/>
    <m/>
    <n v="1.4120680000000001"/>
    <n v="12097.41"/>
    <n v="13921.329999999996"/>
    <n v="1.759234"/>
    <n v="13451.25"/>
    <n v="1.759234"/>
    <x v="959"/>
    <d v="2021-05-01T00:00:00"/>
    <x v="9"/>
    <x v="2"/>
    <x v="9"/>
  </r>
  <r>
    <d v="2021-03-31T00:00:00"/>
    <n v="29894663000189"/>
    <s v="TRUE SECURITIZADORA"/>
    <d v="2020-04-15T00:00:00"/>
    <n v="124.26"/>
    <d v="2020-09-07T00:00:00"/>
    <n v="-205"/>
    <d v="2026-03-09T00:00:00"/>
    <n v="1774"/>
    <n v="308108062"/>
    <n v="72"/>
    <m/>
    <m/>
    <n v="1.3599999999999999"/>
    <n v="5731.13"/>
    <n v="5620.2699999999995"/>
    <n v="1.6349389999999999"/>
    <n v="6063.59"/>
    <n v="1.6349389999999999"/>
    <x v="960"/>
    <d v="2020-10-01T00:00:00"/>
    <x v="5"/>
    <x v="0"/>
    <x v="0"/>
  </r>
  <r>
    <d v="2021-03-31T00:00:00"/>
    <n v="29894663000189"/>
    <s v="TRUE SECURITIZADORA"/>
    <d v="2020-06-19T00:00:00"/>
    <n v="87.73"/>
    <d v="2020-11-07T00:00:00"/>
    <n v="-144"/>
    <d v="2026-04-07T00:00:00"/>
    <n v="1803"/>
    <n v="308121990"/>
    <n v="72"/>
    <m/>
    <m/>
    <n v="1.3599999999999999"/>
    <n v="3851.9700000000003"/>
    <n v="3942.0699999999993"/>
    <n v="1.6986829999999999"/>
    <n v="4144.7"/>
    <n v="1.6986829999999999"/>
    <x v="961"/>
    <d v="2020-11-01T00:00:00"/>
    <x v="8"/>
    <x v="0"/>
    <x v="2"/>
  </r>
  <r>
    <d v="2021-03-31T00:00:00"/>
    <n v="29894663000189"/>
    <s v="TRUE SECURITIZADORA"/>
    <d v="2020-10-30T00:00:00"/>
    <n v="50.15"/>
    <d v="2021-02-07T00:00:00"/>
    <n v="-52"/>
    <d v="2027-11-08T00:00:00"/>
    <n v="2383"/>
    <n v="308125539"/>
    <n v="84"/>
    <m/>
    <m/>
    <n v="1.4103700000000001"/>
    <n v="2314.6999999999998"/>
    <n v="2433.4599999999996"/>
    <n v="1.7468570000000001"/>
    <n v="2551.7999999999997"/>
    <n v="1.7468570000000001"/>
    <x v="962"/>
    <d v="2021-03-01T00:00:00"/>
    <x v="9"/>
    <x v="4"/>
    <x v="16"/>
  </r>
  <r>
    <d v="2021-03-31T00:00:00"/>
    <n v="29894663000189"/>
    <s v="TRUE SECURITIZADORA"/>
    <d v="2020-09-25T00:00:00"/>
    <n v="52"/>
    <d v="2021-02-07T00:00:00"/>
    <n v="-52"/>
    <d v="2027-09-08T00:00:00"/>
    <n v="2322"/>
    <n v="308125815"/>
    <n v="84"/>
    <m/>
    <m/>
    <n v="1.4145160000000001"/>
    <n v="2364.69"/>
    <n v="2550.2499999999995"/>
    <n v="1.7602409999999999"/>
    <n v="2608.21"/>
    <n v="1.7602409999999999"/>
    <x v="963"/>
    <d v="2021-02-01T00:00:00"/>
    <x v="11"/>
    <x v="4"/>
    <x v="12"/>
  </r>
  <r>
    <d v="2021-03-31T00:00:00"/>
    <n v="29894663000189"/>
    <s v="TRUE SECURITIZADORA"/>
    <d v="2020-05-27T00:00:00"/>
    <n v="62.98"/>
    <d v="2021-02-07T00:00:00"/>
    <n v="-52"/>
    <d v="2027-04-07T00:00:00"/>
    <n v="2168"/>
    <n v="308125833"/>
    <n v="84"/>
    <m/>
    <m/>
    <n v="1.4299866800703693"/>
    <n v="2762.9700000000003"/>
    <n v="3054.7900000000009"/>
    <n v="1.782324"/>
    <n v="3036.02"/>
    <n v="1.782324"/>
    <x v="964"/>
    <d v="2021-02-01T00:00:00"/>
    <x v="6"/>
    <x v="4"/>
    <x v="12"/>
  </r>
  <r>
    <d v="2021-03-31T00:00:00"/>
    <n v="29894663000189"/>
    <s v="TRUE SECURITIZADORA"/>
    <d v="2020-10-30T00:00:00"/>
    <n v="52.15"/>
    <d v="2021-02-07T00:00:00"/>
    <n v="-52"/>
    <d v="2027-11-08T00:00:00"/>
    <n v="2383"/>
    <n v="308126465"/>
    <n v="84"/>
    <m/>
    <m/>
    <n v="1.4158330000000001"/>
    <n v="2403.06"/>
    <n v="2525.7500000000009"/>
    <n v="1.7527250000000001"/>
    <n v="2649.27"/>
    <n v="1.7527250000000001"/>
    <x v="965"/>
    <d v="2021-02-01T00:00:00"/>
    <x v="9"/>
    <x v="4"/>
    <x v="12"/>
  </r>
  <r>
    <d v="2021-03-31T00:00:00"/>
    <n v="29894663000189"/>
    <s v="TRUE SECURITIZADORA"/>
    <d v="2020-10-30T00:00:00"/>
    <n v="58.88"/>
    <d v="2021-05-07T00:00:00"/>
    <n v="37"/>
    <d v="2026-11-09T00:00:00"/>
    <n v="2019"/>
    <n v="308133819"/>
    <n v="72"/>
    <m/>
    <m/>
    <n v="1.3781949999999998"/>
    <n v="2337.8200000000002"/>
    <n v="2652.1300000000006"/>
    <n v="1.7546679999999999"/>
    <n v="2589.4500000000003"/>
    <n v="1.7546679999999999"/>
    <x v="966"/>
    <d v="2021-05-01T00:00:00"/>
    <x v="9"/>
    <x v="2"/>
    <x v="9"/>
  </r>
  <r>
    <d v="2021-03-31T00:00:00"/>
    <n v="29894663000189"/>
    <s v="TRUE SECURITIZADORA"/>
    <d v="2020-07-28T00:00:00"/>
    <n v="340.47"/>
    <d v="2021-02-07T00:00:00"/>
    <n v="-52"/>
    <d v="2027-06-07T00:00:00"/>
    <n v="2229"/>
    <n v="308138579"/>
    <n v="84"/>
    <m/>
    <m/>
    <n v="1.4040510086211433"/>
    <n v="15253.869999999999"/>
    <n v="16666.529999999995"/>
    <n v="1.749814"/>
    <n v="16774.91"/>
    <n v="1.749814"/>
    <x v="967"/>
    <d v="2021-02-01T00:00:00"/>
    <x v="7"/>
    <x v="4"/>
    <x v="12"/>
  </r>
  <r>
    <d v="2021-03-31T00:00:00"/>
    <n v="29894663000189"/>
    <s v="TRUE SECURITIZADORA"/>
    <d v="2020-07-28T00:00:00"/>
    <n v="313.5"/>
    <d v="2021-04-07T00:00:00"/>
    <n v="7"/>
    <d v="2027-06-07T00:00:00"/>
    <n v="2229"/>
    <n v="308144238"/>
    <n v="84"/>
    <m/>
    <m/>
    <n v="1.4311445046477993"/>
    <n v="13311.56"/>
    <n v="15208.290000000003"/>
    <n v="1.778651"/>
    <n v="14701.71"/>
    <n v="1.778651"/>
    <x v="968"/>
    <d v="2021-04-01T00:00:00"/>
    <x v="7"/>
    <x v="2"/>
    <x v="14"/>
  </r>
  <r>
    <d v="2021-03-31T00:00:00"/>
    <n v="29894663000189"/>
    <s v="TRUE SECURITIZADORA"/>
    <d v="2020-08-31T00:00:00"/>
    <n v="243.51"/>
    <d v="2021-05-07T00:00:00"/>
    <n v="37"/>
    <d v="2027-07-07T00:00:00"/>
    <n v="2259"/>
    <n v="308147999"/>
    <n v="84"/>
    <m/>
    <m/>
    <n v="1.3599999999999999"/>
    <n v="10428.89"/>
    <n v="12117.12"/>
    <n v="1.688647"/>
    <n v="11506.48"/>
    <n v="1.688647"/>
    <x v="969"/>
    <d v="2021-05-01T00:00:00"/>
    <x v="10"/>
    <x v="2"/>
    <x v="9"/>
  </r>
  <r>
    <d v="2021-03-31T00:00:00"/>
    <n v="29894663000189"/>
    <s v="TRUE SECURITIZADORA"/>
    <d v="2020-10-30T00:00:00"/>
    <n v="52"/>
    <d v="2020-12-07T00:00:00"/>
    <n v="-114"/>
    <d v="2027-11-08T00:00:00"/>
    <n v="2383"/>
    <n v="308152508"/>
    <n v="84"/>
    <m/>
    <m/>
    <n v="1.416973"/>
    <n v="2499.4"/>
    <n v="2517.4300000000007"/>
    <n v="1.7538149999999999"/>
    <n v="2744.75"/>
    <n v="1.7538149999999999"/>
    <x v="970"/>
    <d v="2021-01-01T00:00:00"/>
    <x v="9"/>
    <x v="3"/>
    <x v="8"/>
  </r>
  <r>
    <d v="2021-03-31T00:00:00"/>
    <n v="29894663000189"/>
    <s v="TRUE SECURITIZADORA"/>
    <d v="2020-09-25T00:00:00"/>
    <n v="45.2"/>
    <d v="2020-12-07T00:00:00"/>
    <n v="-114"/>
    <d v="2027-07-07T00:00:00"/>
    <n v="2259"/>
    <n v="308157101"/>
    <n v="84"/>
    <m/>
    <m/>
    <n v="1.427721"/>
    <n v="2111.4699999999998"/>
    <n v="2179.5000000000014"/>
    <n v="1.779836"/>
    <n v="2318.23"/>
    <n v="1.779836"/>
    <x v="971"/>
    <d v="2020-12-01T00:00:00"/>
    <x v="11"/>
    <x v="3"/>
    <x v="11"/>
  </r>
  <r>
    <d v="2021-03-31T00:00:00"/>
    <n v="29894663000189"/>
    <s v="TRUE SECURITIZADORA"/>
    <d v="2020-08-31T00:00:00"/>
    <n v="227.45"/>
    <d v="2020-12-07T00:00:00"/>
    <n v="-114"/>
    <d v="2027-08-09T00:00:00"/>
    <n v="2292"/>
    <n v="308173682"/>
    <n v="84"/>
    <m/>
    <m/>
    <n v="1.4440140000000001"/>
    <n v="10649.630000000001"/>
    <n v="11073.36"/>
    <n v="1.7925089999999999"/>
    <n v="11690.25"/>
    <n v="1.7925089999999999"/>
    <x v="972"/>
    <d v="2020-12-01T00:00:00"/>
    <x v="10"/>
    <x v="3"/>
    <x v="11"/>
  </r>
  <r>
    <d v="2021-03-31T00:00:00"/>
    <n v="29894663000189"/>
    <s v="TRUE SECURITIZADORA"/>
    <d v="2020-08-31T00:00:00"/>
    <n v="133"/>
    <d v="2021-05-07T00:00:00"/>
    <n v="37"/>
    <d v="2027-11-08T00:00:00"/>
    <n v="2383"/>
    <n v="308179325"/>
    <n v="84"/>
    <m/>
    <m/>
    <n v="1.40917"/>
    <n v="5727.13"/>
    <n v="6278.1499999999969"/>
    <n v="1.7541690000000001"/>
    <n v="6370.94"/>
    <n v="1.7541690000000001"/>
    <x v="973"/>
    <d v="2021-05-01T00:00:00"/>
    <x v="10"/>
    <x v="2"/>
    <x v="9"/>
  </r>
  <r>
    <d v="2021-03-31T00:00:00"/>
    <n v="29894663000189"/>
    <s v="TRUE SECURITIZADORA"/>
    <d v="2020-08-31T00:00:00"/>
    <n v="128.19999999999999"/>
    <d v="2021-03-07T00:00:00"/>
    <n v="-24"/>
    <d v="2027-05-07T00:00:00"/>
    <n v="2198"/>
    <n v="308228246"/>
    <n v="84"/>
    <m/>
    <m/>
    <n v="1.3599999999999999"/>
    <n v="5707.14"/>
    <n v="6295.5599999999995"/>
    <n v="1.666685"/>
    <n v="6220.35"/>
    <n v="1.666685"/>
    <x v="974"/>
    <d v="2021-03-01T00:00:00"/>
    <x v="10"/>
    <x v="2"/>
    <x v="16"/>
  </r>
  <r>
    <d v="2021-03-31T00:00:00"/>
    <n v="29894663000189"/>
    <s v="TRUE SECURITIZADORA"/>
    <d v="2020-10-30T00:00:00"/>
    <n v="52.25"/>
    <d v="2021-03-07T00:00:00"/>
    <n v="-24"/>
    <d v="2027-11-08T00:00:00"/>
    <n v="2383"/>
    <n v="308233117"/>
    <n v="84"/>
    <m/>
    <m/>
    <n v="1.421991"/>
    <n v="2351.08"/>
    <n v="2525.1600000000012"/>
    <n v="1.75919"/>
    <n v="2597.2600000000002"/>
    <n v="1.75919"/>
    <x v="975"/>
    <d v="2021-03-01T00:00:00"/>
    <x v="9"/>
    <x v="2"/>
    <x v="16"/>
  </r>
  <r>
    <d v="2021-03-31T00:00:00"/>
    <n v="29894663000189"/>
    <s v="TRUE SECURITIZADORA"/>
    <d v="2020-06-19T00:00:00"/>
    <n v="285.76"/>
    <d v="2021-03-07T00:00:00"/>
    <n v="-24"/>
    <d v="2027-06-07T00:00:00"/>
    <n v="2229"/>
    <n v="308244276"/>
    <n v="84"/>
    <m/>
    <m/>
    <n v="1.4531590000000001"/>
    <n v="12351.320000000002"/>
    <n v="13789.259999999995"/>
    <n v="1.798999"/>
    <n v="13600.53"/>
    <n v="1.798999"/>
    <x v="976"/>
    <d v="2021-04-01T00:00:00"/>
    <x v="8"/>
    <x v="2"/>
    <x v="14"/>
  </r>
  <r>
    <d v="2021-03-31T00:00:00"/>
    <n v="29894663000189"/>
    <s v="TRUE SECURITIZADORA"/>
    <d v="2020-08-31T00:00:00"/>
    <n v="561.29999999999995"/>
    <d v="2020-11-07T00:00:00"/>
    <n v="-144"/>
    <d v="2025-07-07T00:00:00"/>
    <n v="1529"/>
    <n v="308253169"/>
    <n v="60"/>
    <m/>
    <m/>
    <n v="1.3599999999999999"/>
    <n v="22589.57"/>
    <n v="22796.780000000006"/>
    <n v="1.7176689999999999"/>
    <n v="24136.059999999998"/>
    <n v="1.7176689999999999"/>
    <x v="977"/>
    <d v="2020-11-01T00:00:00"/>
    <x v="10"/>
    <x v="0"/>
    <x v="2"/>
  </r>
  <r>
    <d v="2021-03-31T00:00:00"/>
    <n v="29894663000189"/>
    <s v="TRUE SECURITIZADORA"/>
    <d v="2020-07-28T00:00:00"/>
    <n v="197.8"/>
    <d v="2021-02-07T00:00:00"/>
    <n v="-52"/>
    <d v="2027-08-09T00:00:00"/>
    <n v="2292"/>
    <n v="308263805"/>
    <n v="84"/>
    <m/>
    <m/>
    <n v="1.3989069999999999"/>
    <n v="9008.3200000000015"/>
    <n v="9623.7699999999932"/>
    <n v="1.733673"/>
    <n v="9898.44"/>
    <n v="1.733673"/>
    <x v="978"/>
    <d v="2021-02-01T00:00:00"/>
    <x v="7"/>
    <x v="4"/>
    <x v="12"/>
  </r>
  <r>
    <d v="2021-03-31T00:00:00"/>
    <n v="29894663000189"/>
    <s v="TRUE SECURITIZADORA"/>
    <d v="2020-08-31T00:00:00"/>
    <n v="155.16999999999999"/>
    <d v="2021-05-07T00:00:00"/>
    <n v="37"/>
    <d v="2027-08-09T00:00:00"/>
    <n v="2292"/>
    <n v="308266763"/>
    <n v="84"/>
    <m/>
    <m/>
    <n v="1.4491179999999999"/>
    <n v="6479.2"/>
    <n v="7541.5400000000018"/>
    <n v="1.7979400000000001"/>
    <n v="7188.1900000000005"/>
    <n v="1.7979400000000001"/>
    <x v="979"/>
    <d v="2021-05-01T00:00:00"/>
    <x v="10"/>
    <x v="2"/>
    <x v="9"/>
  </r>
  <r>
    <d v="2021-03-31T00:00:00"/>
    <n v="29894663000189"/>
    <s v="TRUE SECURITIZADORA"/>
    <d v="2020-09-25T00:00:00"/>
    <n v="232.76"/>
    <d v="2021-05-07T00:00:00"/>
    <n v="37"/>
    <d v="2027-09-08T00:00:00"/>
    <n v="2322"/>
    <n v="308274430"/>
    <n v="84"/>
    <m/>
    <m/>
    <n v="1.3599999999999999"/>
    <n v="10955.53"/>
    <n v="11628.159999999998"/>
    <n v="1.419834"/>
    <n v="11164.19"/>
    <n v="1.419834"/>
    <x v="980"/>
    <d v="2021-05-01T00:00:00"/>
    <x v="11"/>
    <x v="2"/>
    <x v="9"/>
  </r>
  <r>
    <d v="2021-03-31T00:00:00"/>
    <n v="29894663000189"/>
    <s v="TRUE SECURITIZADORA"/>
    <d v="2020-03-13T00:00:00"/>
    <n v="41.81"/>
    <d v="2020-06-07T00:00:00"/>
    <n v="-297"/>
    <d v="2026-02-09T00:00:00"/>
    <n v="1746"/>
    <n v="308305993"/>
    <n v="72"/>
    <m/>
    <m/>
    <n v="1.4950000000000001"/>
    <n v="1896.52"/>
    <n v="1814.1499999999996"/>
    <n v="2.0380859999999998"/>
    <n v="2092.0500000000002"/>
    <n v="2.0380859999999998"/>
    <x v="981"/>
    <d v="2020-06-01T00:00:00"/>
    <x v="2"/>
    <x v="0"/>
    <x v="7"/>
  </r>
  <r>
    <d v="2021-03-31T00:00:00"/>
    <n v="29894663000189"/>
    <s v="TRUE SECURITIZADORA"/>
    <d v="2020-05-27T00:00:00"/>
    <n v="86.36"/>
    <d v="2020-11-07T00:00:00"/>
    <n v="-144"/>
    <d v="2026-04-07T00:00:00"/>
    <n v="1803"/>
    <n v="308318517"/>
    <n v="72"/>
    <m/>
    <m/>
    <n v="1.4949999999999999"/>
    <n v="3571.61"/>
    <n v="3773.4099999999985"/>
    <n v="1.9904390000000001"/>
    <n v="3961.1"/>
    <n v="1.9904390000000001"/>
    <x v="982"/>
    <d v="2020-11-01T00:00:00"/>
    <x v="6"/>
    <x v="0"/>
    <x v="2"/>
  </r>
  <r>
    <d v="2021-03-31T00:00:00"/>
    <n v="29894663000189"/>
    <s v="TRUE SECURITIZADORA"/>
    <d v="2020-05-27T00:00:00"/>
    <n v="51.65"/>
    <d v="2020-12-07T00:00:00"/>
    <n v="-114"/>
    <d v="2027-04-07T00:00:00"/>
    <n v="2168"/>
    <n v="308324013"/>
    <n v="84"/>
    <m/>
    <m/>
    <n v="1.4337874559116688"/>
    <n v="2366.92"/>
    <n v="2502.1299999999992"/>
    <n v="1.786181"/>
    <n v="2590.5300000000002"/>
    <n v="1.786181"/>
    <x v="983"/>
    <d v="2020-12-01T00:00:00"/>
    <x v="6"/>
    <x v="3"/>
    <x v="11"/>
  </r>
  <r>
    <d v="2021-03-31T00:00:00"/>
    <n v="29894663000189"/>
    <s v="TRUE SECURITIZADORA"/>
    <d v="2020-06-19T00:00:00"/>
    <n v="52"/>
    <d v="2020-08-07T00:00:00"/>
    <n v="-236"/>
    <d v="2027-05-07T00:00:00"/>
    <n v="2198"/>
    <n v="308325780"/>
    <n v="84"/>
    <m/>
    <m/>
    <n v="1.4216636076439459"/>
    <n v="2617.7399999999998"/>
    <n v="2520.4099999999994"/>
    <n v="1.7655620000000001"/>
    <n v="2843.09"/>
    <n v="1.7655620000000001"/>
    <x v="984"/>
    <d v="2020-09-01T00:00:00"/>
    <x v="8"/>
    <x v="0"/>
    <x v="4"/>
  </r>
  <r>
    <d v="2021-03-31T00:00:00"/>
    <n v="29894663000189"/>
    <s v="TRUE SECURITIZADORA"/>
    <d v="2020-10-30T00:00:00"/>
    <n v="165.5"/>
    <d v="2021-05-07T00:00:00"/>
    <n v="37"/>
    <d v="2027-11-08T00:00:00"/>
    <n v="2383"/>
    <n v="308330030"/>
    <n v="84"/>
    <m/>
    <m/>
    <n v="1.415724"/>
    <n v="7130.21"/>
    <n v="8015.7100000000019"/>
    <n v="1.7525409999999999"/>
    <n v="7911.39"/>
    <n v="1.7525409999999999"/>
    <x v="985"/>
    <d v="2021-05-01T00:00:00"/>
    <x v="9"/>
    <x v="2"/>
    <x v="9"/>
  </r>
  <r>
    <d v="2021-03-31T00:00:00"/>
    <n v="29894663000189"/>
    <s v="TRUE SECURITIZADORA"/>
    <d v="2020-07-28T00:00:00"/>
    <n v="303.77"/>
    <d v="2020-10-07T00:00:00"/>
    <n v="-175"/>
    <d v="2027-06-07T00:00:00"/>
    <n v="2229"/>
    <n v="308342852"/>
    <n v="84"/>
    <m/>
    <m/>
    <n v="1.450257221031457"/>
    <n v="14648.52"/>
    <n v="14643.109999999999"/>
    <n v="1.7990010000000001"/>
    <n v="15988.619999999999"/>
    <n v="1.7990010000000001"/>
    <x v="986"/>
    <d v="2020-10-01T00:00:00"/>
    <x v="7"/>
    <x v="0"/>
    <x v="0"/>
  </r>
  <r>
    <d v="2021-03-31T00:00:00"/>
    <n v="29894663000189"/>
    <s v="TRUE SECURITIZADORA"/>
    <d v="2020-08-31T00:00:00"/>
    <n v="46.25"/>
    <d v="2021-03-07T00:00:00"/>
    <n v="-24"/>
    <d v="2027-07-07T00:00:00"/>
    <n v="2259"/>
    <n v="308355348"/>
    <n v="84"/>
    <m/>
    <m/>
    <n v="1.4354558848723644"/>
    <n v="2016.98"/>
    <n v="2244.2800000000007"/>
    <n v="1.7883880000000001"/>
    <n v="2228.3200000000002"/>
    <n v="1.7883880000000001"/>
    <x v="987"/>
    <d v="2021-04-01T00:00:00"/>
    <x v="10"/>
    <x v="2"/>
    <x v="14"/>
  </r>
  <r>
    <d v="2021-03-31T00:00:00"/>
    <n v="29894663000189"/>
    <s v="TRUE SECURITIZADORA"/>
    <d v="2020-08-31T00:00:00"/>
    <n v="208.64"/>
    <d v="2020-11-07T00:00:00"/>
    <n v="-144"/>
    <d v="2027-07-07T00:00:00"/>
    <n v="2259"/>
    <n v="308361652"/>
    <n v="84"/>
    <m/>
    <m/>
    <n v="1.4403087800311796"/>
    <n v="9933.2199999999993"/>
    <n v="10107.850000000002"/>
    <n v="1.7886219999999999"/>
    <n v="10872.63"/>
    <n v="1.7886219999999999"/>
    <x v="988"/>
    <d v="2020-11-01T00:00:00"/>
    <x v="10"/>
    <x v="0"/>
    <x v="2"/>
  </r>
  <r>
    <d v="2021-03-31T00:00:00"/>
    <n v="29894663000189"/>
    <s v="TRUE SECURITIZADORA"/>
    <d v="2020-08-31T00:00:00"/>
    <n v="53.62"/>
    <d v="2021-03-07T00:00:00"/>
    <n v="-24"/>
    <d v="2027-08-09T00:00:00"/>
    <n v="2292"/>
    <n v="308363793"/>
    <n v="84"/>
    <m/>
    <m/>
    <n v="1.4246079999999999"/>
    <n v="2359.31"/>
    <n v="2627.4399999999996"/>
    <n v="1.777722"/>
    <n v="2609.88"/>
    <n v="1.777722"/>
    <x v="989"/>
    <d v="2021-04-01T00:00:00"/>
    <x v="10"/>
    <x v="2"/>
    <x v="14"/>
  </r>
  <r>
    <d v="2021-03-31T00:00:00"/>
    <n v="29894663000189"/>
    <s v="TRUE SECURITIZADORA"/>
    <d v="2020-08-31T00:00:00"/>
    <n v="296.82"/>
    <d v="2021-02-07T00:00:00"/>
    <n v="-52"/>
    <d v="2027-08-09T00:00:00"/>
    <n v="2292"/>
    <n v="308365488"/>
    <n v="84"/>
    <m/>
    <m/>
    <n v="1.3599999999999999"/>
    <n v="14894.810000000001"/>
    <n v="14864.61"/>
    <n v="1.388606"/>
    <n v="15022.29"/>
    <n v="1.388606"/>
    <x v="990"/>
    <d v="2021-02-01T00:00:00"/>
    <x v="10"/>
    <x v="4"/>
    <x v="12"/>
  </r>
  <r>
    <d v="2021-03-31T00:00:00"/>
    <n v="29894663000189"/>
    <s v="TRUE SECURITIZADORA"/>
    <d v="2020-09-25T00:00:00"/>
    <n v="351.9"/>
    <d v="2020-12-07T00:00:00"/>
    <n v="-114"/>
    <d v="2027-09-08T00:00:00"/>
    <n v="2322"/>
    <n v="308383419"/>
    <n v="84"/>
    <m/>
    <m/>
    <n v="1.3599999999999999"/>
    <n v="17011.37"/>
    <n v="17580.149999999994"/>
    <n v="1.691805"/>
    <n v="18638.11"/>
    <n v="1.691805"/>
    <x v="991"/>
    <d v="2020-12-01T00:00:00"/>
    <x v="11"/>
    <x v="3"/>
    <x v="11"/>
  </r>
  <r>
    <d v="2021-03-31T00:00:00"/>
    <n v="29894663000189"/>
    <s v="TRUE SECURITIZADORA"/>
    <d v="2020-06-19T00:00:00"/>
    <n v="63"/>
    <d v="2020-07-07T00:00:00"/>
    <n v="-267"/>
    <d v="2027-05-07T00:00:00"/>
    <n v="2198"/>
    <n v="308430019"/>
    <n v="84"/>
    <m/>
    <m/>
    <n v="1.4495773324984342"/>
    <n v="3210.11"/>
    <n v="3025.1499999999996"/>
    <n v="1.7989919999999999"/>
    <n v="3483.73"/>
    <n v="1.7989919999999999"/>
    <x v="992"/>
    <d v="2020-08-01T00:00:00"/>
    <x v="8"/>
    <x v="0"/>
    <x v="3"/>
  </r>
  <r>
    <d v="2021-03-31T00:00:00"/>
    <n v="29894663000189"/>
    <s v="TRUE SECURITIZADORA"/>
    <d v="2020-05-27T00:00:00"/>
    <n v="142.53"/>
    <d v="2020-08-07T00:00:00"/>
    <n v="-236"/>
    <d v="2027-05-07T00:00:00"/>
    <n v="2198"/>
    <n v="308430330"/>
    <n v="84"/>
    <m/>
    <m/>
    <n v="1.4477469999999999"/>
    <n v="7125.0700000000006"/>
    <n v="6914.8300000000017"/>
    <n v="1.795895"/>
    <n v="7742.5700000000006"/>
    <n v="1.795895"/>
    <x v="993"/>
    <d v="2020-09-01T00:00:00"/>
    <x v="6"/>
    <x v="0"/>
    <x v="4"/>
  </r>
  <r>
    <d v="2021-03-31T00:00:00"/>
    <n v="29894663000189"/>
    <s v="TRUE SECURITIZADORA"/>
    <d v="2020-05-27T00:00:00"/>
    <n v="279.83"/>
    <d v="2020-07-07T00:00:00"/>
    <n v="-267"/>
    <d v="2027-05-07T00:00:00"/>
    <n v="2198"/>
    <n v="308434620"/>
    <n v="84"/>
    <m/>
    <m/>
    <n v="1.4477359999999999"/>
    <n v="14268.830000000002"/>
    <n v="13575.999999999993"/>
    <n v="1.795868"/>
    <n v="15480.920000000002"/>
    <n v="1.795868"/>
    <x v="994"/>
    <d v="2020-08-01T00:00:00"/>
    <x v="6"/>
    <x v="0"/>
    <x v="3"/>
  </r>
  <r>
    <d v="2021-03-31T00:00:00"/>
    <n v="29894663000189"/>
    <s v="TRUE SECURITIZADORA"/>
    <d v="2020-08-31T00:00:00"/>
    <n v="570"/>
    <d v="2020-09-07T00:00:00"/>
    <n v="-205"/>
    <d v="2024-05-07T00:00:00"/>
    <n v="1103"/>
    <n v="308439845"/>
    <n v="48"/>
    <m/>
    <m/>
    <n v="1.3599999999999999"/>
    <n v="20099.98"/>
    <n v="19216.63"/>
    <n v="1.798999"/>
    <n v="21240.98"/>
    <n v="1.798999"/>
    <x v="995"/>
    <d v="2020-10-01T00:00:00"/>
    <x v="10"/>
    <x v="0"/>
    <x v="0"/>
  </r>
  <r>
    <d v="2021-03-31T00:00:00"/>
    <n v="29894663000189"/>
    <s v="TRUE SECURITIZADORA"/>
    <d v="2020-07-28T00:00:00"/>
    <n v="81.64"/>
    <d v="2020-12-07T00:00:00"/>
    <n v="-114"/>
    <d v="2027-06-07T00:00:00"/>
    <n v="2229"/>
    <n v="308442515"/>
    <n v="84"/>
    <m/>
    <m/>
    <n v="1.3599999999999999"/>
    <n v="3962.1400000000003"/>
    <n v="4055.94"/>
    <n v="1.609186"/>
    <n v="4236.16"/>
    <n v="1.609186"/>
    <x v="996"/>
    <d v="2020-12-01T00:00:00"/>
    <x v="7"/>
    <x v="3"/>
    <x v="11"/>
  </r>
  <r>
    <d v="2021-03-31T00:00:00"/>
    <n v="29894663000189"/>
    <s v="TRUE SECURITIZADORA"/>
    <d v="2020-07-28T00:00:00"/>
    <n v="128.21"/>
    <d v="2021-04-07T00:00:00"/>
    <n v="7"/>
    <d v="2027-07-07T00:00:00"/>
    <n v="2259"/>
    <n v="308457395"/>
    <n v="84"/>
    <m/>
    <m/>
    <n v="1.4407589999999999"/>
    <n v="5462.45"/>
    <n v="6238.08"/>
    <n v="1.7888310000000001"/>
    <n v="6039.42"/>
    <n v="1.7888310000000001"/>
    <x v="997"/>
    <d v="2021-04-01T00:00:00"/>
    <x v="7"/>
    <x v="2"/>
    <x v="14"/>
  </r>
  <r>
    <d v="2021-03-31T00:00:00"/>
    <n v="29894663000189"/>
    <s v="TRUE SECURITIZADORA"/>
    <d v="2020-08-31T00:00:00"/>
    <n v="186.5"/>
    <d v="2021-02-07T00:00:00"/>
    <n v="-52"/>
    <d v="2027-08-09T00:00:00"/>
    <n v="2292"/>
    <n v="308462875"/>
    <n v="84"/>
    <m/>
    <m/>
    <n v="1.3762909999999999"/>
    <n v="8524.82"/>
    <n v="9288.5599999999922"/>
    <n v="1.720261"/>
    <n v="9394.32"/>
    <n v="1.720261"/>
    <x v="998"/>
    <d v="2021-02-01T00:00:00"/>
    <x v="10"/>
    <x v="4"/>
    <x v="12"/>
  </r>
  <r>
    <d v="2021-03-31T00:00:00"/>
    <n v="29894663000189"/>
    <s v="TRUE SECURITIZADORA"/>
    <d v="2020-08-31T00:00:00"/>
    <n v="70"/>
    <d v="2021-02-07T00:00:00"/>
    <n v="-52"/>
    <d v="2027-08-09T00:00:00"/>
    <n v="2292"/>
    <n v="308470951"/>
    <n v="84"/>
    <m/>
    <m/>
    <n v="1.432426"/>
    <n v="3147.95"/>
    <n v="3421.1500000000005"/>
    <n v="1.7802359999999999"/>
    <n v="3469.3"/>
    <n v="1.7802359999999999"/>
    <x v="999"/>
    <d v="2021-02-01T00:00:00"/>
    <x v="10"/>
    <x v="4"/>
    <x v="12"/>
  </r>
  <r>
    <d v="2021-03-31T00:00:00"/>
    <n v="29894663000189"/>
    <s v="TRUE SECURITIZADORA"/>
    <d v="2020-08-31T00:00:00"/>
    <n v="47.75"/>
    <d v="2020-12-07T00:00:00"/>
    <n v="-114"/>
    <d v="2027-09-08T00:00:00"/>
    <n v="2322"/>
    <n v="308476460"/>
    <n v="84"/>
    <m/>
    <m/>
    <n v="1.4080969999999999"/>
    <n v="2276.8000000000002"/>
    <n v="2319.7100000000009"/>
    <n v="1.743695"/>
    <n v="2494.96"/>
    <n v="1.743695"/>
    <x v="1000"/>
    <d v="2020-12-01T00:00:00"/>
    <x v="10"/>
    <x v="3"/>
    <x v="11"/>
  </r>
  <r>
    <d v="2021-03-31T00:00:00"/>
    <n v="29894663000189"/>
    <s v="TRUE SECURITIZADORA"/>
    <d v="2020-09-25T00:00:00"/>
    <n v="197.44"/>
    <d v="2020-12-07T00:00:00"/>
    <n v="-114"/>
    <d v="2027-09-08T00:00:00"/>
    <n v="2322"/>
    <n v="308487825"/>
    <n v="84"/>
    <m/>
    <m/>
    <n v="1.4483889999999999"/>
    <n v="9285.44"/>
    <n v="9573.4500000000025"/>
    <n v="1.7963229999999999"/>
    <n v="10200.83"/>
    <n v="1.7963229999999999"/>
    <x v="1001"/>
    <d v="2021-01-01T00:00:00"/>
    <x v="11"/>
    <x v="3"/>
    <x v="8"/>
  </r>
  <r>
    <d v="2021-03-31T00:00:00"/>
    <n v="29894663000189"/>
    <s v="TRUE SECURITIZADORA"/>
    <d v="2020-08-31T00:00:00"/>
    <n v="227.6"/>
    <d v="2021-05-07T00:00:00"/>
    <n v="37"/>
    <d v="2027-07-07T00:00:00"/>
    <n v="2259"/>
    <n v="308529092"/>
    <n v="84"/>
    <m/>
    <m/>
    <n v="1.4045421322551357"/>
    <n v="9574.31"/>
    <n v="11158.029999999997"/>
    <n v="1.750494"/>
    <n v="10609.52"/>
    <n v="1.750494"/>
    <x v="1002"/>
    <d v="2021-05-01T00:00:00"/>
    <x v="10"/>
    <x v="2"/>
    <x v="9"/>
  </r>
  <r>
    <d v="2021-03-31T00:00:00"/>
    <n v="29894663000189"/>
    <s v="TRUE SECURITIZADORA"/>
    <d v="2020-05-27T00:00:00"/>
    <n v="116.89"/>
    <d v="2021-02-07T00:00:00"/>
    <n v="-52"/>
    <d v="2027-06-07T00:00:00"/>
    <n v="2229"/>
    <n v="308539787"/>
    <n v="84"/>
    <m/>
    <m/>
    <n v="1.3599999999999999"/>
    <n v="5384.52"/>
    <n v="5761.9799999999987"/>
    <n v="1.6463140000000001"/>
    <n v="5831.5300000000007"/>
    <n v="1.6463140000000001"/>
    <x v="1003"/>
    <d v="2021-02-01T00:00:00"/>
    <x v="6"/>
    <x v="4"/>
    <x v="12"/>
  </r>
  <r>
    <d v="2021-03-31T00:00:00"/>
    <n v="29894663000189"/>
    <s v="TRUE SECURITIZADORA"/>
    <d v="2020-10-30T00:00:00"/>
    <n v="72"/>
    <d v="2021-03-07T00:00:00"/>
    <n v="-24"/>
    <d v="2027-11-08T00:00:00"/>
    <n v="2383"/>
    <n v="308541440"/>
    <n v="84"/>
    <m/>
    <m/>
    <n v="1.406871"/>
    <n v="3254.75"/>
    <n v="3497.8999999999992"/>
    <n v="1.743055"/>
    <n v="3595.43"/>
    <n v="1.743055"/>
    <x v="1004"/>
    <d v="2021-03-01T00:00:00"/>
    <x v="9"/>
    <x v="2"/>
    <x v="16"/>
  </r>
  <r>
    <d v="2021-03-31T00:00:00"/>
    <n v="29894663000189"/>
    <s v="TRUE SECURITIZADORA"/>
    <d v="2020-09-25T00:00:00"/>
    <n v="180"/>
    <d v="2021-02-07T00:00:00"/>
    <n v="-52"/>
    <d v="2027-09-08T00:00:00"/>
    <n v="2322"/>
    <n v="308570962"/>
    <n v="84"/>
    <m/>
    <m/>
    <n v="1.3599999999999999"/>
    <n v="8983.24"/>
    <n v="8992.3900000000012"/>
    <n v="1.430871"/>
    <n v="9173.58"/>
    <n v="1.430871"/>
    <x v="1005"/>
    <d v="2021-02-01T00:00:00"/>
    <x v="11"/>
    <x v="4"/>
    <x v="12"/>
  </r>
  <r>
    <d v="2021-03-31T00:00:00"/>
    <n v="29894663000189"/>
    <s v="TRUE SECURITIZADORA"/>
    <d v="2020-09-25T00:00:00"/>
    <n v="142.28"/>
    <d v="2021-02-07T00:00:00"/>
    <n v="-52"/>
    <d v="2027-09-08T00:00:00"/>
    <n v="2322"/>
    <n v="308578278"/>
    <n v="84"/>
    <m/>
    <m/>
    <n v="1.414323"/>
    <n v="6470.55"/>
    <n v="6978.3300000000027"/>
    <n v="1.759981"/>
    <n v="7136.7"/>
    <n v="1.759981"/>
    <x v="1006"/>
    <d v="2021-02-01T00:00:00"/>
    <x v="11"/>
    <x v="4"/>
    <x v="12"/>
  </r>
  <r>
    <d v="2021-03-31T00:00:00"/>
    <n v="29894663000189"/>
    <s v="TRUE SECURITIZADORA"/>
    <d v="2020-03-13T00:00:00"/>
    <n v="40.46"/>
    <d v="2020-09-07T00:00:00"/>
    <n v="-205"/>
    <d v="2026-02-09T00:00:00"/>
    <n v="1746"/>
    <n v="308606451"/>
    <n v="72"/>
    <m/>
    <m/>
    <n v="1.4950000000000001"/>
    <n v="1711.5300000000002"/>
    <n v="1755.5500000000004"/>
    <n v="2.0454780000000001"/>
    <n v="1903.1399999999999"/>
    <n v="2.0454780000000001"/>
    <x v="1007"/>
    <d v="2020-09-01T00:00:00"/>
    <x v="2"/>
    <x v="0"/>
    <x v="4"/>
  </r>
  <r>
    <d v="2021-03-31T00:00:00"/>
    <n v="29894663000189"/>
    <s v="TRUE SECURITIZADORA"/>
    <d v="2020-04-15T00:00:00"/>
    <n v="236"/>
    <d v="2021-05-07T00:00:00"/>
    <n v="37"/>
    <d v="2026-03-09T00:00:00"/>
    <n v="1774"/>
    <n v="308609007"/>
    <n v="72"/>
    <m/>
    <m/>
    <n v="1.3599999999999999"/>
    <n v="9003.94"/>
    <n v="10674.300000000003"/>
    <n v="1.63164"/>
    <n v="9628.24"/>
    <n v="1.63164"/>
    <x v="1008"/>
    <d v="2021-05-01T00:00:00"/>
    <x v="5"/>
    <x v="2"/>
    <x v="9"/>
  </r>
  <r>
    <d v="2021-03-31T00:00:00"/>
    <n v="29894663000189"/>
    <s v="TRUE SECURITIZADORA"/>
    <d v="2020-07-28T00:00:00"/>
    <n v="473.21"/>
    <d v="2020-11-07T00:00:00"/>
    <n v="-144"/>
    <d v="2026-04-07T00:00:00"/>
    <n v="1803"/>
    <n v="308613268"/>
    <n v="72"/>
    <m/>
    <m/>
    <n v="1.3599999999999999"/>
    <n v="21184.07"/>
    <n v="21162.339999999989"/>
    <n v="1.607032"/>
    <n v="22356.300000000003"/>
    <n v="1.607032"/>
    <x v="1009"/>
    <d v="2020-12-01T00:00:00"/>
    <x v="7"/>
    <x v="0"/>
    <x v="11"/>
  </r>
  <r>
    <d v="2021-03-31T00:00:00"/>
    <n v="29894663000189"/>
    <s v="TRUE SECURITIZADORA"/>
    <d v="2020-05-27T00:00:00"/>
    <n v="435.26"/>
    <d v="2020-07-07T00:00:00"/>
    <n v="-267"/>
    <d v="2027-05-07T00:00:00"/>
    <n v="2198"/>
    <n v="308636383"/>
    <n v="84"/>
    <m/>
    <m/>
    <n v="1.4400440000000001"/>
    <n v="22235.24"/>
    <n v="21171.319999999996"/>
    <n v="1.7877000000000001"/>
    <n v="24124.55"/>
    <n v="1.7877000000000001"/>
    <x v="1010"/>
    <d v="2020-07-01T00:00:00"/>
    <x v="6"/>
    <x v="0"/>
    <x v="10"/>
  </r>
  <r>
    <d v="2021-03-31T00:00:00"/>
    <n v="29894663000189"/>
    <s v="TRUE SECURITIZADORA"/>
    <d v="2020-07-28T00:00:00"/>
    <n v="189"/>
    <d v="2021-03-07T00:00:00"/>
    <n v="-24"/>
    <d v="2027-06-07T00:00:00"/>
    <n v="2229"/>
    <n v="308637591"/>
    <n v="84"/>
    <m/>
    <m/>
    <n v="1.4305654703592152"/>
    <n v="8215.380000000001"/>
    <n v="9170.4099999999962"/>
    <n v="1.778043"/>
    <n v="9053.7000000000007"/>
    <n v="1.778043"/>
    <x v="1011"/>
    <d v="2021-04-01T00:00:00"/>
    <x v="7"/>
    <x v="2"/>
    <x v="14"/>
  </r>
  <r>
    <d v="2021-03-31T00:00:00"/>
    <n v="29894663000189"/>
    <s v="TRUE SECURITIZADORA"/>
    <d v="2020-10-30T00:00:00"/>
    <n v="52.15"/>
    <d v="2021-05-07T00:00:00"/>
    <n v="37"/>
    <d v="2027-11-08T00:00:00"/>
    <n v="2383"/>
    <n v="308651787"/>
    <n v="84"/>
    <m/>
    <m/>
    <n v="1.4169529999999999"/>
    <n v="2245.9"/>
    <n v="2524.7199999999998"/>
    <n v="1.7537970000000001"/>
    <n v="2491.88"/>
    <n v="1.7537970000000001"/>
    <x v="1012"/>
    <d v="2021-05-01T00:00:00"/>
    <x v="9"/>
    <x v="2"/>
    <x v="9"/>
  </r>
  <r>
    <d v="2021-03-31T00:00:00"/>
    <n v="29894663000189"/>
    <s v="TRUE SECURITIZADORA"/>
    <d v="2020-08-31T00:00:00"/>
    <n v="139.96"/>
    <d v="2021-03-07T00:00:00"/>
    <n v="-24"/>
    <d v="2027-08-09T00:00:00"/>
    <n v="2292"/>
    <n v="308659946"/>
    <n v="84"/>
    <m/>
    <m/>
    <n v="1.3599999999999999"/>
    <n v="6843"/>
    <n v="7009.1699999999983"/>
    <n v="1.408544"/>
    <n v="6943.53"/>
    <n v="1.408544"/>
    <x v="1013"/>
    <d v="2021-04-01T00:00:00"/>
    <x v="10"/>
    <x v="2"/>
    <x v="14"/>
  </r>
  <r>
    <d v="2021-03-31T00:00:00"/>
    <n v="29894663000189"/>
    <s v="TRUE SECURITIZADORA"/>
    <d v="2020-05-27T00:00:00"/>
    <n v="173.1"/>
    <d v="2020-11-07T00:00:00"/>
    <n v="-144"/>
    <d v="2027-05-07T00:00:00"/>
    <n v="2198"/>
    <n v="308729987"/>
    <n v="84"/>
    <m/>
    <m/>
    <n v="1.4477679999999999"/>
    <n v="8134.01"/>
    <n v="8397.9600000000009"/>
    <n v="1.7958959999999999"/>
    <n v="8883.84"/>
    <n v="1.7958959999999999"/>
    <x v="1014"/>
    <d v="2020-11-01T00:00:00"/>
    <x v="6"/>
    <x v="0"/>
    <x v="2"/>
  </r>
  <r>
    <d v="2021-03-31T00:00:00"/>
    <n v="29894663000189"/>
    <s v="TRUE SECURITIZADORA"/>
    <d v="2020-06-19T00:00:00"/>
    <n v="199.8"/>
    <d v="2021-03-07T00:00:00"/>
    <n v="-24"/>
    <d v="2027-05-07T00:00:00"/>
    <n v="2198"/>
    <n v="308732822"/>
    <n v="84"/>
    <m/>
    <m/>
    <n v="1.4407370410259861"/>
    <n v="8612.66"/>
    <n v="9622.3799999999974"/>
    <n v="1.7857909999999999"/>
    <n v="9473.82"/>
    <n v="1.7857909999999999"/>
    <x v="1015"/>
    <d v="2021-03-01T00:00:00"/>
    <x v="8"/>
    <x v="2"/>
    <x v="16"/>
  </r>
  <r>
    <d v="2021-03-31T00:00:00"/>
    <n v="29894663000189"/>
    <s v="TRUE SECURITIZADORA"/>
    <d v="2020-07-28T00:00:00"/>
    <n v="58.46"/>
    <d v="2020-08-07T00:00:00"/>
    <n v="-236"/>
    <d v="2027-06-07T00:00:00"/>
    <n v="2229"/>
    <n v="308734034"/>
    <n v="84"/>
    <m/>
    <m/>
    <n v="1.3599999999999999"/>
    <n v="3129.0699999999997"/>
    <n v="2904.2699999999991"/>
    <n v="1.532305"/>
    <n v="3267.25"/>
    <n v="1.532305"/>
    <x v="1016"/>
    <d v="2020-09-01T00:00:00"/>
    <x v="7"/>
    <x v="0"/>
    <x v="4"/>
  </r>
  <r>
    <d v="2021-03-31T00:00:00"/>
    <n v="29894663000189"/>
    <s v="TRUE SECURITIZADORA"/>
    <d v="2020-08-31T00:00:00"/>
    <n v="249.5"/>
    <d v="2021-02-07T00:00:00"/>
    <n v="-52"/>
    <d v="2027-06-07T00:00:00"/>
    <n v="2229"/>
    <n v="308738355"/>
    <n v="84"/>
    <m/>
    <m/>
    <n v="1.3599999999999999"/>
    <n v="11593.44"/>
    <n v="12334.260000000006"/>
    <n v="1.614382"/>
    <n v="12447.32"/>
    <n v="1.614382"/>
    <x v="1017"/>
    <d v="2021-02-01T00:00:00"/>
    <x v="10"/>
    <x v="4"/>
    <x v="12"/>
  </r>
  <r>
    <d v="2021-03-31T00:00:00"/>
    <n v="29894663000189"/>
    <s v="TRUE SECURITIZADORA"/>
    <d v="2020-09-25T00:00:00"/>
    <n v="104.45"/>
    <d v="2021-03-07T00:00:00"/>
    <n v="-24"/>
    <d v="2027-07-07T00:00:00"/>
    <n v="2259"/>
    <n v="308751394"/>
    <n v="84"/>
    <m/>
    <m/>
    <n v="1.3599999999999999"/>
    <n v="4667.9800000000005"/>
    <n v="5151.0099999999993"/>
    <n v="1.699613"/>
    <n v="5144.4400000000005"/>
    <n v="1.699613"/>
    <x v="1018"/>
    <d v="2021-04-01T00:00:00"/>
    <x v="11"/>
    <x v="2"/>
    <x v="14"/>
  </r>
  <r>
    <d v="2021-03-31T00:00:00"/>
    <n v="29894663000189"/>
    <s v="TRUE SECURITIZADORA"/>
    <d v="2020-08-31T00:00:00"/>
    <n v="147"/>
    <d v="2020-11-07T00:00:00"/>
    <n v="-144"/>
    <d v="2027-08-09T00:00:00"/>
    <n v="2292"/>
    <n v="308754449"/>
    <n v="84"/>
    <m/>
    <m/>
    <n v="1.4058170000000001"/>
    <n v="7102.65"/>
    <n v="7248.8099999999995"/>
    <n v="1.7518069999999999"/>
    <n v="7782.62"/>
    <n v="1.7518069999999999"/>
    <x v="1019"/>
    <d v="2020-11-01T00:00:00"/>
    <x v="10"/>
    <x v="0"/>
    <x v="2"/>
  </r>
  <r>
    <d v="2021-03-31T00:00:00"/>
    <n v="29894663000189"/>
    <s v="TRUE SECURITIZADORA"/>
    <d v="2020-06-19T00:00:00"/>
    <n v="723.3"/>
    <d v="2020-11-07T00:00:00"/>
    <n v="-144"/>
    <d v="2027-04-07T00:00:00"/>
    <n v="2168"/>
    <n v="308826766"/>
    <n v="84"/>
    <m/>
    <m/>
    <n v="1.4399195058269338"/>
    <n v="33882.519999999997"/>
    <n v="34625.469999999979"/>
    <n v="1.784672"/>
    <n v="36942.33"/>
    <n v="1.784672"/>
    <x v="1020"/>
    <d v="2020-11-01T00:00:00"/>
    <x v="8"/>
    <x v="0"/>
    <x v="2"/>
  </r>
  <r>
    <d v="2021-03-31T00:00:00"/>
    <n v="29894663000189"/>
    <s v="TRUE SECURITIZADORA"/>
    <d v="2020-05-27T00:00:00"/>
    <n v="88.38"/>
    <d v="2020-07-07T00:00:00"/>
    <n v="-267"/>
    <d v="2027-05-07T00:00:00"/>
    <n v="2198"/>
    <n v="308830960"/>
    <n v="84"/>
    <m/>
    <m/>
    <n v="1.3599999999999999"/>
    <n v="4666.8999999999996"/>
    <n v="4416.68"/>
    <n v="1.6432119999999999"/>
    <n v="4995.3100000000004"/>
    <n v="1.6432119999999999"/>
    <x v="1021"/>
    <d v="2020-07-01T00:00:00"/>
    <x v="6"/>
    <x v="0"/>
    <x v="10"/>
  </r>
  <r>
    <d v="2021-03-31T00:00:00"/>
    <n v="29894663000189"/>
    <s v="TRUE SECURITIZADORA"/>
    <d v="2020-06-19T00:00:00"/>
    <n v="249.44"/>
    <d v="2020-12-07T00:00:00"/>
    <n v="-114"/>
    <d v="2027-05-07T00:00:00"/>
    <n v="2198"/>
    <n v="308835592"/>
    <n v="84"/>
    <m/>
    <m/>
    <n v="1.4377081028510348"/>
    <n v="11510.25"/>
    <n v="12025.270000000002"/>
    <n v="1.7825789999999999"/>
    <n v="12586.039999999999"/>
    <n v="1.7825789999999999"/>
    <x v="1022"/>
    <d v="2020-12-01T00:00:00"/>
    <x v="8"/>
    <x v="3"/>
    <x v="11"/>
  </r>
  <r>
    <d v="2021-03-31T00:00:00"/>
    <n v="29894663000189"/>
    <s v="TRUE SECURITIZADORA"/>
    <d v="2020-10-30T00:00:00"/>
    <n v="156.87"/>
    <d v="2021-05-07T00:00:00"/>
    <n v="37"/>
    <d v="2027-11-08T00:00:00"/>
    <n v="2383"/>
    <n v="308837143"/>
    <n v="84"/>
    <m/>
    <m/>
    <n v="1.4214610000000001"/>
    <n v="6745.99"/>
    <n v="7582.6899999999987"/>
    <n v="1.7586109999999999"/>
    <n v="7485.2"/>
    <n v="1.7586109999999999"/>
    <x v="1023"/>
    <d v="2021-05-01T00:00:00"/>
    <x v="9"/>
    <x v="2"/>
    <x v="9"/>
  </r>
  <r>
    <d v="2021-03-31T00:00:00"/>
    <n v="29894663000189"/>
    <s v="TRUE SECURITIZADORA"/>
    <d v="2020-08-31T00:00:00"/>
    <n v="186.56"/>
    <d v="2020-12-07T00:00:00"/>
    <n v="-114"/>
    <d v="2027-06-07T00:00:00"/>
    <n v="2229"/>
    <n v="308838692"/>
    <n v="84"/>
    <m/>
    <m/>
    <n v="1.4007918706803861"/>
    <n v="8739.2999999999993"/>
    <n v="9099.029999999997"/>
    <n v="1.746337"/>
    <n v="9573.36"/>
    <n v="1.746337"/>
    <x v="1024"/>
    <d v="2020-12-01T00:00:00"/>
    <x v="10"/>
    <x v="3"/>
    <x v="11"/>
  </r>
  <r>
    <d v="2021-03-31T00:00:00"/>
    <n v="29894663000189"/>
    <s v="TRUE SECURITIZADORA"/>
    <d v="2020-08-31T00:00:00"/>
    <n v="87.13"/>
    <d v="2021-05-07T00:00:00"/>
    <n v="37"/>
    <d v="2027-06-07T00:00:00"/>
    <n v="2229"/>
    <n v="308843115"/>
    <n v="84"/>
    <m/>
    <m/>
    <n v="1.4331059182860895"/>
    <n v="3610.34"/>
    <n v="4204.579999999999"/>
    <n v="1.780729"/>
    <n v="3996.54"/>
    <n v="1.780729"/>
    <x v="1025"/>
    <d v="2021-05-01T00:00:00"/>
    <x v="10"/>
    <x v="2"/>
    <x v="9"/>
  </r>
  <r>
    <d v="2021-03-31T00:00:00"/>
    <n v="29894663000189"/>
    <s v="TRUE SECURITIZADORA"/>
    <d v="2020-11-03T00:00:00"/>
    <n v="203.4"/>
    <d v="2021-03-07T00:00:00"/>
    <n v="-24"/>
    <d v="2027-07-07T00:00:00"/>
    <n v="2259"/>
    <n v="308854843"/>
    <n v="84"/>
    <m/>
    <m/>
    <n v="1.4389799999999999"/>
    <n v="8871.8000000000011"/>
    <n v="9748.48"/>
    <n v="1.7878810000000001"/>
    <n v="9789.7800000000007"/>
    <n v="1.7878810000000001"/>
    <x v="1026"/>
    <d v="2021-03-01T00:00:00"/>
    <x v="12"/>
    <x v="2"/>
    <x v="16"/>
  </r>
  <r>
    <d v="2021-03-31T00:00:00"/>
    <n v="29894663000189"/>
    <s v="TRUE SECURITIZADORA"/>
    <d v="2020-08-31T00:00:00"/>
    <n v="250.21"/>
    <d v="2020-09-07T00:00:00"/>
    <n v="-205"/>
    <d v="2027-07-07T00:00:00"/>
    <n v="2259"/>
    <n v="308856643"/>
    <n v="84"/>
    <m/>
    <m/>
    <n v="1.4299119573295442"/>
    <n v="12445.75"/>
    <n v="12163.53"/>
    <n v="1.777563"/>
    <n v="13575.71"/>
    <n v="1.777563"/>
    <x v="1027"/>
    <d v="2020-10-01T00:00:00"/>
    <x v="10"/>
    <x v="0"/>
    <x v="0"/>
  </r>
  <r>
    <d v="2021-03-31T00:00:00"/>
    <n v="29894663000189"/>
    <s v="TRUE SECURITIZADORA"/>
    <d v="2020-07-28T00:00:00"/>
    <n v="236.3"/>
    <d v="2021-01-07T00:00:00"/>
    <n v="-83"/>
    <d v="2027-07-07T00:00:00"/>
    <n v="2259"/>
    <n v="308857953"/>
    <n v="84"/>
    <m/>
    <m/>
    <n v="1.443395"/>
    <n v="10768.77"/>
    <n v="11487.080000000004"/>
    <n v="1.7916609999999999"/>
    <n v="11831.34"/>
    <n v="1.7916609999999999"/>
    <x v="1028"/>
    <d v="2021-01-01T00:00:00"/>
    <x v="7"/>
    <x v="1"/>
    <x v="8"/>
  </r>
  <r>
    <d v="2021-03-31T00:00:00"/>
    <n v="29894663000189"/>
    <s v="TRUE SECURITIZADORA"/>
    <d v="2020-04-15T00:00:00"/>
    <n v="423"/>
    <d v="2020-08-07T00:00:00"/>
    <n v="-236"/>
    <d v="2026-03-09T00:00:00"/>
    <n v="1774"/>
    <n v="308915575"/>
    <n v="72"/>
    <m/>
    <m/>
    <n v="1.4949999999999999"/>
    <n v="18962.599999999999"/>
    <n v="18377.229999999996"/>
    <n v="1.8958189999999999"/>
    <n v="20496.620000000003"/>
    <n v="1.8958189999999999"/>
    <x v="1029"/>
    <d v="2020-08-01T00:00:00"/>
    <x v="5"/>
    <x v="0"/>
    <x v="3"/>
  </r>
  <r>
    <d v="2021-03-31T00:00:00"/>
    <n v="29894663000189"/>
    <s v="TRUE SECURITIZADORA"/>
    <d v="2020-05-27T00:00:00"/>
    <n v="42.78"/>
    <d v="2021-01-07T00:00:00"/>
    <n v="-83"/>
    <d v="2026-04-07T00:00:00"/>
    <n v="1803"/>
    <n v="308920906"/>
    <n v="72"/>
    <m/>
    <m/>
    <n v="1.4949999999999999"/>
    <n v="1667.89"/>
    <n v="1869.2499999999998"/>
    <n v="2.0354939999999999"/>
    <n v="1876.64"/>
    <n v="2.0354939999999999"/>
    <x v="1030"/>
    <d v="2021-01-01T00:00:00"/>
    <x v="6"/>
    <x v="1"/>
    <x v="8"/>
  </r>
  <r>
    <d v="2021-03-31T00:00:00"/>
    <n v="29894663000189"/>
    <s v="TRUE SECURITIZADORA"/>
    <d v="2020-05-27T00:00:00"/>
    <n v="32.11"/>
    <d v="2021-01-07T00:00:00"/>
    <n v="-83"/>
    <d v="2026-04-07T00:00:00"/>
    <n v="1803"/>
    <n v="308922293"/>
    <n v="72"/>
    <m/>
    <m/>
    <n v="1.3939948902915535"/>
    <n v="1318.6299999999999"/>
    <n v="1445.2599999999998"/>
    <n v="1.791617"/>
    <n v="1441.4099999999999"/>
    <n v="1.791617"/>
    <x v="1031"/>
    <d v="2021-01-01T00:00:00"/>
    <x v="6"/>
    <x v="1"/>
    <x v="8"/>
  </r>
  <r>
    <d v="2021-03-31T00:00:00"/>
    <n v="29894663000189"/>
    <s v="TRUE SECURITIZADORA"/>
    <d v="2020-05-27T00:00:00"/>
    <n v="307.27999999999997"/>
    <d v="2020-09-07T00:00:00"/>
    <n v="-205"/>
    <d v="2025-04-07T00:00:00"/>
    <n v="1438"/>
    <n v="308922715"/>
    <n v="60"/>
    <m/>
    <m/>
    <n v="1.3599999999999999"/>
    <n v="12598.390000000001"/>
    <n v="12453.639999999998"/>
    <n v="1.7110799999999999"/>
    <n v="13355.85"/>
    <n v="1.7110799999999999"/>
    <x v="1032"/>
    <d v="2020-10-01T00:00:00"/>
    <x v="6"/>
    <x v="0"/>
    <x v="0"/>
  </r>
  <r>
    <d v="2021-03-31T00:00:00"/>
    <n v="29894663000189"/>
    <s v="TRUE SECURITIZADORA"/>
    <d v="2020-05-27T00:00:00"/>
    <n v="279.67"/>
    <d v="2020-11-07T00:00:00"/>
    <n v="-144"/>
    <d v="2027-05-07T00:00:00"/>
    <n v="2198"/>
    <n v="308933443"/>
    <n v="84"/>
    <m/>
    <m/>
    <n v="1.4416359999999999"/>
    <n v="13162.710000000001"/>
    <n v="13595.97"/>
    <n v="1.7893969999999999"/>
    <n v="14376.28"/>
    <n v="1.7893969999999999"/>
    <x v="1033"/>
    <d v="2020-11-01T00:00:00"/>
    <x v="6"/>
    <x v="0"/>
    <x v="2"/>
  </r>
  <r>
    <d v="2021-03-31T00:00:00"/>
    <n v="29894663000189"/>
    <s v="TRUE SECURITIZADORA"/>
    <d v="2020-06-19T00:00:00"/>
    <n v="313.5"/>
    <d v="2021-03-07T00:00:00"/>
    <n v="-24"/>
    <d v="2024-05-07T00:00:00"/>
    <n v="1103"/>
    <n v="308933993"/>
    <n v="48"/>
    <m/>
    <m/>
    <n v="1.3599999999999999"/>
    <n v="9173.98"/>
    <n v="10845.02"/>
    <n v="1.798996"/>
    <n v="9801.56"/>
    <n v="1.798996"/>
    <x v="1034"/>
    <d v="2021-04-01T00:00:00"/>
    <x v="8"/>
    <x v="2"/>
    <x v="14"/>
  </r>
  <r>
    <d v="2021-03-31T00:00:00"/>
    <n v="29894663000189"/>
    <s v="TRUE SECURITIZADORA"/>
    <d v="2020-07-28T00:00:00"/>
    <n v="160"/>
    <d v="2021-05-07T00:00:00"/>
    <n v="37"/>
    <d v="2027-06-07T00:00:00"/>
    <n v="2229"/>
    <n v="308945776"/>
    <n v="84"/>
    <m/>
    <m/>
    <n v="1.4502303188931742"/>
    <n v="6595.61"/>
    <n v="7712.819999999997"/>
    <n v="1.7989999999999999"/>
    <n v="7301.43"/>
    <n v="1.7989999999999999"/>
    <x v="1035"/>
    <d v="2021-05-01T00:00:00"/>
    <x v="7"/>
    <x v="2"/>
    <x v="9"/>
  </r>
  <r>
    <d v="2021-03-31T00:00:00"/>
    <n v="29894663000189"/>
    <s v="TRUE SECURITIZADORA"/>
    <d v="2020-05-27T00:00:00"/>
    <n v="936"/>
    <d v="2021-02-07T00:00:00"/>
    <n v="-52"/>
    <d v="2023-04-10T00:00:00"/>
    <n v="710"/>
    <n v="309018624"/>
    <n v="36"/>
    <m/>
    <m/>
    <n v="1.3599999999999999"/>
    <n v="21462.3"/>
    <n v="26064.99"/>
    <n v="1.6776470000000001"/>
    <n v="22110.31"/>
    <n v="1.6776470000000001"/>
    <x v="1036"/>
    <d v="2021-02-01T00:00:00"/>
    <x v="6"/>
    <x v="4"/>
    <x v="12"/>
  </r>
  <r>
    <d v="2021-03-31T00:00:00"/>
    <n v="29894663000189"/>
    <s v="TRUE SECURITIZADORA"/>
    <d v="2020-05-27T00:00:00"/>
    <n v="41.65"/>
    <d v="2020-12-07T00:00:00"/>
    <n v="-114"/>
    <d v="2026-04-07T00:00:00"/>
    <n v="1803"/>
    <n v="309020639"/>
    <n v="72"/>
    <m/>
    <m/>
    <n v="1.4949999999999999"/>
    <n v="1666.26"/>
    <n v="1819.8099999999993"/>
    <n v="2.033121"/>
    <n v="1868.73"/>
    <n v="2.033121"/>
    <x v="1037"/>
    <d v="2020-12-01T00:00:00"/>
    <x v="6"/>
    <x v="3"/>
    <x v="11"/>
  </r>
  <r>
    <d v="2021-03-31T00:00:00"/>
    <n v="29894663000189"/>
    <s v="TRUE SECURITIZADORA"/>
    <d v="2020-06-19T00:00:00"/>
    <n v="153.1"/>
    <d v="2020-07-07T00:00:00"/>
    <n v="-267"/>
    <d v="2027-05-07T00:00:00"/>
    <n v="2198"/>
    <n v="309029966"/>
    <n v="84"/>
    <m/>
    <m/>
    <n v="1.3599999999999999"/>
    <n v="8653.89"/>
    <n v="7576.8"/>
    <n v="1.3589279999999999"/>
    <n v="8653.33"/>
    <n v="1.3589279999999999"/>
    <x v="1038"/>
    <d v="2020-08-01T00:00:00"/>
    <x v="8"/>
    <x v="0"/>
    <x v="3"/>
  </r>
  <r>
    <d v="2021-03-31T00:00:00"/>
    <n v="29894663000189"/>
    <s v="TRUE SECURITIZADORA"/>
    <d v="2020-06-19T00:00:00"/>
    <n v="212.73"/>
    <d v="2021-02-07T00:00:00"/>
    <n v="-52"/>
    <d v="2027-05-07T00:00:00"/>
    <n v="2198"/>
    <n v="309032826"/>
    <n v="84"/>
    <m/>
    <m/>
    <n v="1.4407203270624582"/>
    <n v="9382.86"/>
    <n v="10245.17"/>
    <n v="1.7857879999999999"/>
    <n v="10299.700000000001"/>
    <n v="1.7857879999999999"/>
    <x v="1039"/>
    <d v="2021-02-01T00:00:00"/>
    <x v="8"/>
    <x v="4"/>
    <x v="12"/>
  </r>
  <r>
    <d v="2021-03-31T00:00:00"/>
    <n v="29894663000189"/>
    <s v="TRUE SECURITIZADORA"/>
    <d v="2020-06-19T00:00:00"/>
    <n v="116.95"/>
    <d v="2021-05-07T00:00:00"/>
    <n v="37"/>
    <d v="2027-05-07T00:00:00"/>
    <n v="2198"/>
    <n v="309036773"/>
    <n v="84"/>
    <m/>
    <m/>
    <n v="1.4378866684487921"/>
    <n v="4811.5599999999995"/>
    <n v="5637.7699999999986"/>
    <n v="1.782756"/>
    <n v="5315.9299999999994"/>
    <n v="1.782756"/>
    <x v="1040"/>
    <d v="2021-05-01T00:00:00"/>
    <x v="8"/>
    <x v="2"/>
    <x v="9"/>
  </r>
  <r>
    <d v="2021-03-31T00:00:00"/>
    <n v="29894663000189"/>
    <s v="TRUE SECURITIZADORA"/>
    <d v="2020-08-31T00:00:00"/>
    <n v="81.88"/>
    <d v="2021-01-07T00:00:00"/>
    <n v="-83"/>
    <d v="2027-07-07T00:00:00"/>
    <n v="2259"/>
    <n v="309053584"/>
    <n v="84"/>
    <m/>
    <m/>
    <n v="1.4350720135613493"/>
    <n v="3739.92"/>
    <n v="3973.6800000000007"/>
    <n v="1.7830710000000001"/>
    <n v="4109.1499999999996"/>
    <n v="1.7830710000000001"/>
    <x v="1041"/>
    <d v="2021-01-01T00:00:00"/>
    <x v="10"/>
    <x v="1"/>
    <x v="8"/>
  </r>
  <r>
    <d v="2021-03-31T00:00:00"/>
    <n v="29894663000189"/>
    <s v="TRUE SECURITIZADORA"/>
    <d v="2020-08-31T00:00:00"/>
    <n v="100"/>
    <d v="2020-12-07T00:00:00"/>
    <n v="-114"/>
    <d v="2027-09-08T00:00:00"/>
    <n v="2322"/>
    <n v="309078116"/>
    <n v="84"/>
    <m/>
    <m/>
    <n v="1.4021189999999999"/>
    <n v="4776.32"/>
    <n v="4868.09"/>
    <n v="1.7372399999999999"/>
    <n v="5233.87"/>
    <n v="1.7372399999999999"/>
    <x v="1042"/>
    <d v="2021-01-01T00:00:00"/>
    <x v="10"/>
    <x v="3"/>
    <x v="8"/>
  </r>
  <r>
    <d v="2021-03-31T00:00:00"/>
    <n v="29894663000189"/>
    <s v="TRUE SECURITIZADORA"/>
    <d v="2020-04-15T00:00:00"/>
    <n v="85.56"/>
    <d v="2020-09-07T00:00:00"/>
    <n v="-205"/>
    <d v="2026-03-09T00:00:00"/>
    <n v="1774"/>
    <n v="309115611"/>
    <n v="72"/>
    <m/>
    <m/>
    <n v="1.3599999999999999"/>
    <n v="3980.87"/>
    <n v="3869.8599999999992"/>
    <n v="1.591378"/>
    <n v="4175.13"/>
    <n v="1.591378"/>
    <x v="1043"/>
    <d v="2020-09-01T00:00:00"/>
    <x v="5"/>
    <x v="0"/>
    <x v="4"/>
  </r>
  <r>
    <d v="2021-03-31T00:00:00"/>
    <n v="29894663000189"/>
    <s v="TRUE SECURITIZADORA"/>
    <d v="2020-05-27T00:00:00"/>
    <n v="54.4"/>
    <d v="2021-03-07T00:00:00"/>
    <n v="-24"/>
    <d v="2026-04-07T00:00:00"/>
    <n v="1803"/>
    <n v="309117537"/>
    <n v="72"/>
    <m/>
    <m/>
    <n v="1.3599999999999999"/>
    <n v="2251.71"/>
    <n v="2473.35"/>
    <n v="1.5422149999999999"/>
    <n v="2352.48"/>
    <n v="1.5422149999999999"/>
    <x v="1044"/>
    <d v="2021-04-01T00:00:00"/>
    <x v="6"/>
    <x v="2"/>
    <x v="14"/>
  </r>
  <r>
    <d v="2021-03-31T00:00:00"/>
    <n v="29894663000189"/>
    <s v="TRUE SECURITIZADORA"/>
    <d v="2020-05-27T00:00:00"/>
    <n v="206.45"/>
    <d v="2020-06-07T00:00:00"/>
    <n v="-297"/>
    <d v="2026-04-07T00:00:00"/>
    <n v="1803"/>
    <n v="309119370"/>
    <n v="72"/>
    <m/>
    <m/>
    <n v="1.5008591305567902"/>
    <n v="9458.31"/>
    <n v="9005.2299999999977"/>
    <n v="2.0567600000000001"/>
    <n v="10489.59"/>
    <n v="2.0567600000000001"/>
    <x v="1045"/>
    <d v="2020-07-01T00:00:00"/>
    <x v="6"/>
    <x v="0"/>
    <x v="10"/>
  </r>
  <r>
    <d v="2021-03-31T00:00:00"/>
    <n v="29894663000189"/>
    <s v="TRUE SECURITIZADORA"/>
    <d v="2020-08-31T00:00:00"/>
    <n v="121"/>
    <d v="2021-02-07T00:00:00"/>
    <n v="-52"/>
    <d v="2027-09-08T00:00:00"/>
    <n v="2322"/>
    <n v="309127272"/>
    <n v="84"/>
    <m/>
    <m/>
    <n v="1.4056259999999998"/>
    <n v="5531.49"/>
    <n v="5883.1999999999971"/>
    <n v="1.7410509999999999"/>
    <n v="6084.77"/>
    <n v="1.7410509999999999"/>
    <x v="1046"/>
    <d v="2021-04-01T00:00:00"/>
    <x v="10"/>
    <x v="4"/>
    <x v="14"/>
  </r>
  <r>
    <d v="2021-03-31T00:00:00"/>
    <n v="29894663000189"/>
    <s v="TRUE SECURITIZADORA"/>
    <d v="2020-07-28T00:00:00"/>
    <n v="78.930000000000007"/>
    <d v="2021-03-07T00:00:00"/>
    <n v="-24"/>
    <d v="2027-06-07T00:00:00"/>
    <n v="2229"/>
    <n v="309143296"/>
    <n v="84"/>
    <m/>
    <m/>
    <n v="1.4297727457722911"/>
    <n v="3431.71"/>
    <n v="3830.7599999999993"/>
    <n v="1.777172"/>
    <n v="3781.88"/>
    <n v="1.777172"/>
    <x v="1047"/>
    <d v="2021-03-01T00:00:00"/>
    <x v="7"/>
    <x v="2"/>
    <x v="16"/>
  </r>
  <r>
    <d v="2021-03-31T00:00:00"/>
    <n v="29894663000189"/>
    <s v="TRUE SECURITIZADORA"/>
    <d v="2020-09-25T00:00:00"/>
    <n v="226.5"/>
    <d v="2021-05-07T00:00:00"/>
    <n v="37"/>
    <d v="2027-10-07T00:00:00"/>
    <n v="2351"/>
    <n v="309151404"/>
    <n v="84"/>
    <m/>
    <m/>
    <n v="1.3997249999999999"/>
    <n v="9754.67"/>
    <n v="11007.58"/>
    <n v="1.733932"/>
    <n v="10806.77"/>
    <n v="1.733932"/>
    <x v="1048"/>
    <d v="2021-04-01T00:00:00"/>
    <x v="11"/>
    <x v="2"/>
    <x v="14"/>
  </r>
  <r>
    <d v="2021-03-31T00:00:00"/>
    <n v="29894663000189"/>
    <s v="TRUE SECURITIZADORA"/>
    <d v="2020-08-31T00:00:00"/>
    <n v="114.83"/>
    <d v="2021-05-07T00:00:00"/>
    <n v="37"/>
    <d v="2027-07-07T00:00:00"/>
    <n v="2259"/>
    <n v="309156601"/>
    <n v="84"/>
    <m/>
    <m/>
    <n v="1.4397991265672376"/>
    <n v="4778.62"/>
    <n v="5564.0299999999988"/>
    <n v="1.7881039999999999"/>
    <n v="5295.88"/>
    <n v="1.7881039999999999"/>
    <x v="1049"/>
    <d v="2021-05-01T00:00:00"/>
    <x v="10"/>
    <x v="2"/>
    <x v="9"/>
  </r>
  <r>
    <d v="2021-03-31T00:00:00"/>
    <n v="29894663000189"/>
    <s v="TRUE SECURITIZADORA"/>
    <d v="2020-09-25T00:00:00"/>
    <n v="69.42"/>
    <d v="2021-03-07T00:00:00"/>
    <n v="-24"/>
    <d v="2027-08-09T00:00:00"/>
    <n v="2292"/>
    <n v="309159224"/>
    <n v="84"/>
    <m/>
    <m/>
    <n v="1.3663480000000001"/>
    <n v="3113.58"/>
    <n v="3438.6000000000013"/>
    <n v="1.708944"/>
    <n v="3437.51"/>
    <n v="1.708944"/>
    <x v="1050"/>
    <d v="2021-04-01T00:00:00"/>
    <x v="11"/>
    <x v="2"/>
    <x v="14"/>
  </r>
  <r>
    <d v="2021-03-31T00:00:00"/>
    <n v="29894663000189"/>
    <s v="TRUE SECURITIZADORA"/>
    <d v="2020-08-31T00:00:00"/>
    <n v="276.39999999999998"/>
    <d v="2021-02-07T00:00:00"/>
    <n v="-52"/>
    <d v="2027-07-07T00:00:00"/>
    <n v="2259"/>
    <n v="309160639"/>
    <n v="84"/>
    <m/>
    <m/>
    <n v="1.4428085689970702"/>
    <n v="12321.18"/>
    <n v="13379.469999999996"/>
    <n v="1.7912699999999999"/>
    <n v="13564.98"/>
    <n v="1.7912699999999999"/>
    <x v="1051"/>
    <d v="2021-02-01T00:00:00"/>
    <x v="10"/>
    <x v="4"/>
    <x v="12"/>
  </r>
  <r>
    <d v="2021-03-31T00:00:00"/>
    <n v="29894663000189"/>
    <s v="TRUE SECURITIZADORA"/>
    <d v="2020-08-31T00:00:00"/>
    <n v="148"/>
    <d v="2021-03-07T00:00:00"/>
    <n v="-24"/>
    <d v="2027-08-09T00:00:00"/>
    <n v="2292"/>
    <n v="309165784"/>
    <n v="84"/>
    <m/>
    <m/>
    <n v="1.3599999999999999"/>
    <n v="7287.3"/>
    <n v="7411.83"/>
    <n v="1.38462"/>
    <n v="7342.38"/>
    <n v="1.38462"/>
    <x v="1052"/>
    <d v="2021-03-01T00:00:00"/>
    <x v="10"/>
    <x v="2"/>
    <x v="16"/>
  </r>
  <r>
    <d v="2021-03-31T00:00:00"/>
    <n v="29894663000189"/>
    <s v="TRUE SECURITIZADORA"/>
    <d v="2020-08-31T00:00:00"/>
    <n v="460.29"/>
    <d v="2020-12-07T00:00:00"/>
    <n v="-114"/>
    <d v="2026-09-08T00:00:00"/>
    <n v="1957"/>
    <n v="309168665"/>
    <n v="72"/>
    <m/>
    <m/>
    <n v="1.3599999999999999"/>
    <n v="22004.940000000002"/>
    <n v="20857.66"/>
    <n v="1.4087229999999999"/>
    <n v="22271.379999999997"/>
    <n v="1.4087229999999999"/>
    <x v="1053"/>
    <d v="2020-12-01T00:00:00"/>
    <x v="10"/>
    <x v="3"/>
    <x v="11"/>
  </r>
  <r>
    <d v="2021-03-31T00:00:00"/>
    <n v="29894663000189"/>
    <s v="TRUE SECURITIZADORA"/>
    <d v="2020-06-19T00:00:00"/>
    <n v="128.04"/>
    <d v="2020-11-07T00:00:00"/>
    <n v="-144"/>
    <d v="2027-05-07T00:00:00"/>
    <n v="2198"/>
    <n v="309231750"/>
    <n v="84"/>
    <m/>
    <m/>
    <n v="1.4493195928754088"/>
    <n v="6018.16"/>
    <n v="6148.7899999999981"/>
    <n v="1.7948599999999999"/>
    <n v="6568.5999999999995"/>
    <n v="1.7948599999999999"/>
    <x v="1054"/>
    <d v="2020-11-01T00:00:00"/>
    <x v="8"/>
    <x v="0"/>
    <x v="2"/>
  </r>
  <r>
    <d v="2021-03-31T00:00:00"/>
    <n v="29894663000189"/>
    <s v="TRUE SECURITIZADORA"/>
    <d v="2020-08-31T00:00:00"/>
    <n v="71.209999999999994"/>
    <d v="2020-12-07T00:00:00"/>
    <n v="-114"/>
    <d v="2027-07-07T00:00:00"/>
    <n v="2259"/>
    <n v="309235529"/>
    <n v="84"/>
    <m/>
    <m/>
    <n v="1.4115135622151551"/>
    <n v="3345.1800000000003"/>
    <n v="3482.9600000000014"/>
    <n v="1.757965"/>
    <n v="3668.4799999999996"/>
    <n v="1.757965"/>
    <x v="1055"/>
    <d v="2021-01-01T00:00:00"/>
    <x v="10"/>
    <x v="3"/>
    <x v="8"/>
  </r>
  <r>
    <d v="2021-03-31T00:00:00"/>
    <n v="29894663000189"/>
    <s v="TRUE SECURITIZADORA"/>
    <d v="2020-05-27T00:00:00"/>
    <n v="130.49"/>
    <d v="2020-07-07T00:00:00"/>
    <n v="-267"/>
    <d v="2027-05-07T00:00:00"/>
    <n v="2198"/>
    <n v="309237460"/>
    <n v="84"/>
    <m/>
    <m/>
    <n v="1.3987829999999999"/>
    <n v="6732.88"/>
    <n v="6435.9600000000037"/>
    <n v="1.7436579999999999"/>
    <n v="7305.51"/>
    <n v="1.7436579999999999"/>
    <x v="1056"/>
    <d v="2020-08-01T00:00:00"/>
    <x v="6"/>
    <x v="0"/>
    <x v="3"/>
  </r>
  <r>
    <d v="2021-03-31T00:00:00"/>
    <n v="29894663000189"/>
    <s v="TRUE SECURITIZADORA"/>
    <d v="2020-07-28T00:00:00"/>
    <n v="41.55"/>
    <d v="2020-12-07T00:00:00"/>
    <n v="-114"/>
    <d v="2027-06-07T00:00:00"/>
    <n v="2229"/>
    <n v="309239276"/>
    <n v="84"/>
    <m/>
    <m/>
    <n v="1.39840278393441"/>
    <n v="1947.6"/>
    <n v="2037.7799999999997"/>
    <n v="1.743749"/>
    <n v="2133.5700000000002"/>
    <n v="1.743749"/>
    <x v="1057"/>
    <d v="2021-01-01T00:00:00"/>
    <x v="7"/>
    <x v="3"/>
    <x v="8"/>
  </r>
  <r>
    <d v="2021-03-31T00:00:00"/>
    <n v="29894663000189"/>
    <s v="TRUE SECURITIZADORA"/>
    <d v="2020-08-31T00:00:00"/>
    <n v="780.85"/>
    <d v="2021-04-07T00:00:00"/>
    <n v="7"/>
    <d v="2027-07-07T00:00:00"/>
    <n v="2259"/>
    <n v="309259714"/>
    <n v="84"/>
    <m/>
    <m/>
    <n v="1.4396680086291549"/>
    <n v="33277.17"/>
    <n v="37837.240000000005"/>
    <n v="1.7879309999999999"/>
    <n v="36794.42"/>
    <n v="1.7879309999999999"/>
    <x v="1058"/>
    <d v="2021-04-01T00:00:00"/>
    <x v="10"/>
    <x v="2"/>
    <x v="14"/>
  </r>
  <r>
    <d v="2021-03-31T00:00:00"/>
    <n v="29894663000189"/>
    <s v="TRUE SECURITIZADORA"/>
    <d v="2020-08-31T00:00:00"/>
    <n v="101.04"/>
    <d v="2020-12-07T00:00:00"/>
    <n v="-114"/>
    <d v="2026-05-07T00:00:00"/>
    <n v="1833"/>
    <n v="309332815"/>
    <n v="72"/>
    <m/>
    <m/>
    <n v="1.400382319157925"/>
    <n v="4283.09"/>
    <n v="4473.489999999998"/>
    <n v="1.793283"/>
    <n v="4673.57"/>
    <n v="1.793283"/>
    <x v="1059"/>
    <d v="2020-12-01T00:00:00"/>
    <x v="10"/>
    <x v="3"/>
    <x v="11"/>
  </r>
  <r>
    <d v="2021-03-31T00:00:00"/>
    <n v="29894663000189"/>
    <s v="TRUE SECURITIZADORA"/>
    <d v="2020-07-28T00:00:00"/>
    <n v="560"/>
    <d v="2021-03-07T00:00:00"/>
    <n v="-24"/>
    <d v="2027-06-07T00:00:00"/>
    <n v="2229"/>
    <n v="309337723"/>
    <n v="84"/>
    <m/>
    <m/>
    <n v="1.3599999999999999"/>
    <n v="26464.53"/>
    <n v="27821.039999999997"/>
    <n v="1.477185"/>
    <n v="27377.87"/>
    <n v="1.477185"/>
    <x v="1060"/>
    <d v="2021-04-01T00:00:00"/>
    <x v="7"/>
    <x v="2"/>
    <x v="14"/>
  </r>
  <r>
    <d v="2021-03-31T00:00:00"/>
    <n v="29894663000189"/>
    <s v="TRUE SECURITIZADORA"/>
    <d v="2020-05-27T00:00:00"/>
    <n v="202.06"/>
    <d v="2020-11-07T00:00:00"/>
    <n v="-144"/>
    <d v="2027-06-07T00:00:00"/>
    <n v="2229"/>
    <n v="309338753"/>
    <n v="84"/>
    <m/>
    <m/>
    <n v="1.409508"/>
    <n v="9671.56"/>
    <n v="9789.8800000000047"/>
    <n v="1.7446029999999999"/>
    <n v="10546.35"/>
    <n v="1.7446029999999999"/>
    <x v="1061"/>
    <d v="2020-11-01T00:00:00"/>
    <x v="6"/>
    <x v="0"/>
    <x v="2"/>
  </r>
  <r>
    <d v="2021-03-31T00:00:00"/>
    <n v="29894663000189"/>
    <s v="TRUE SECURITIZADORA"/>
    <d v="2020-09-25T00:00:00"/>
    <n v="135.31"/>
    <d v="2021-03-07T00:00:00"/>
    <n v="-24"/>
    <d v="2023-08-07T00:00:00"/>
    <n v="829"/>
    <n v="309366674"/>
    <n v="36"/>
    <m/>
    <m/>
    <n v="1.3599999999999999"/>
    <n v="3277.75"/>
    <n v="3766.94"/>
    <n v="1.791806"/>
    <n v="3443.3599999999997"/>
    <n v="1.791806"/>
    <x v="1062"/>
    <d v="2021-04-01T00:00:00"/>
    <x v="11"/>
    <x v="2"/>
    <x v="14"/>
  </r>
  <r>
    <d v="2021-03-31T00:00:00"/>
    <n v="29894663000189"/>
    <s v="TRUE SECURITIZADORA"/>
    <d v="2020-08-31T00:00:00"/>
    <n v="100.9"/>
    <d v="2021-02-07T00:00:00"/>
    <n v="-52"/>
    <d v="2027-09-08T00:00:00"/>
    <n v="2322"/>
    <n v="309379573"/>
    <n v="84"/>
    <m/>
    <m/>
    <n v="1.4521809999999999"/>
    <n v="4550.63"/>
    <n v="4827.82"/>
    <n v="1.7904770000000001"/>
    <n v="5005.7700000000004"/>
    <n v="1.7904770000000001"/>
    <x v="1063"/>
    <d v="2021-02-01T00:00:00"/>
    <x v="10"/>
    <x v="4"/>
    <x v="12"/>
  </r>
  <r>
    <d v="2021-03-31T00:00:00"/>
    <n v="29894663000189"/>
    <s v="TRUE SECURITIZADORA"/>
    <d v="2020-10-30T00:00:00"/>
    <n v="466.65"/>
    <d v="2020-12-07T00:00:00"/>
    <n v="-114"/>
    <d v="2027-09-08T00:00:00"/>
    <n v="2322"/>
    <n v="309390898"/>
    <n v="84"/>
    <m/>
    <m/>
    <n v="1.4395309999999999"/>
    <n v="21990.54"/>
    <n v="22603.969999999998"/>
    <n v="1.7885770000000001"/>
    <n v="24169.38"/>
    <n v="1.7885770000000001"/>
    <x v="1064"/>
    <d v="2020-12-01T00:00:00"/>
    <x v="9"/>
    <x v="3"/>
    <x v="11"/>
  </r>
  <r>
    <d v="2021-03-31T00:00:00"/>
    <n v="29894663000189"/>
    <s v="TRUE SECURITIZADORA"/>
    <d v="2020-05-27T00:00:00"/>
    <n v="115"/>
    <d v="2020-12-07T00:00:00"/>
    <n v="-114"/>
    <d v="2027-04-07T00:00:00"/>
    <n v="2168"/>
    <n v="309426891"/>
    <n v="84"/>
    <m/>
    <m/>
    <n v="1.431329756831687"/>
    <n v="5280.18"/>
    <n v="5575.5099999999993"/>
    <n v="1.778427"/>
    <n v="5771.61"/>
    <n v="1.778427"/>
    <x v="1065"/>
    <d v="2020-12-01T00:00:00"/>
    <x v="6"/>
    <x v="3"/>
    <x v="11"/>
  </r>
  <r>
    <d v="2021-03-31T00:00:00"/>
    <n v="29894663000189"/>
    <s v="TRUE SECURITIZADORA"/>
    <d v="2020-09-25T00:00:00"/>
    <n v="102.82"/>
    <d v="2021-02-07T00:00:00"/>
    <n v="-52"/>
    <d v="2027-10-07T00:00:00"/>
    <n v="2351"/>
    <n v="309427572"/>
    <n v="84"/>
    <m/>
    <m/>
    <n v="1.404099"/>
    <n v="4730.3999999999996"/>
    <n v="4989.3"/>
    <n v="1.7385999999999999"/>
    <n v="5207.5099999999993"/>
    <n v="1.7385999999999999"/>
    <x v="1066"/>
    <d v="2021-02-01T00:00:00"/>
    <x v="11"/>
    <x v="4"/>
    <x v="12"/>
  </r>
  <r>
    <d v="2021-03-31T00:00:00"/>
    <n v="29894663000189"/>
    <s v="TRUE SECURITIZADORA"/>
    <d v="2020-07-28T00:00:00"/>
    <n v="193.28"/>
    <d v="2021-02-07T00:00:00"/>
    <n v="-52"/>
    <d v="2027-05-07T00:00:00"/>
    <n v="2198"/>
    <n v="309435934"/>
    <n v="84"/>
    <m/>
    <m/>
    <n v="1.4484405989348235"/>
    <n v="8500.33"/>
    <n v="9264.4199999999983"/>
    <n v="1.7968420000000001"/>
    <n v="9337.9100000000017"/>
    <n v="1.7968420000000001"/>
    <x v="1067"/>
    <d v="2021-02-01T00:00:00"/>
    <x v="7"/>
    <x v="4"/>
    <x v="12"/>
  </r>
  <r>
    <d v="2021-03-31T00:00:00"/>
    <n v="29894663000189"/>
    <s v="TRUE SECURITIZADORA"/>
    <d v="2020-08-31T00:00:00"/>
    <n v="188"/>
    <d v="2020-10-07T00:00:00"/>
    <n v="-175"/>
    <d v="2027-07-07T00:00:00"/>
    <n v="2259"/>
    <n v="309456614"/>
    <n v="84"/>
    <m/>
    <m/>
    <n v="1.4332670455753256"/>
    <n v="9155.2900000000009"/>
    <n v="9129.149999999996"/>
    <n v="1.781134"/>
    <n v="10003.540000000001"/>
    <n v="1.781134"/>
    <x v="1068"/>
    <d v="2020-11-01T00:00:00"/>
    <x v="10"/>
    <x v="0"/>
    <x v="2"/>
  </r>
  <r>
    <d v="2021-03-31T00:00:00"/>
    <n v="29894663000189"/>
    <s v="TRUE SECURITIZADORA"/>
    <d v="2020-08-31T00:00:00"/>
    <n v="113.4"/>
    <d v="2021-05-07T00:00:00"/>
    <n v="37"/>
    <d v="2027-07-07T00:00:00"/>
    <n v="2259"/>
    <n v="309457846"/>
    <n v="84"/>
    <m/>
    <m/>
    <n v="1.436819832946002"/>
    <n v="1418.63"/>
    <n v="5500.1600000000035"/>
    <n v="1.784921"/>
    <n v="1449.5700000000002"/>
    <n v="1.784921"/>
    <x v="1069"/>
    <d v="2021-05-01T00:00:00"/>
    <x v="10"/>
    <x v="2"/>
    <x v="9"/>
  </r>
  <r>
    <d v="2021-03-31T00:00:00"/>
    <n v="29894663000189"/>
    <s v="TRUE SECURITIZADORA"/>
    <d v="2020-08-31T00:00:00"/>
    <n v="219.14"/>
    <d v="2020-12-07T00:00:00"/>
    <n v="-114"/>
    <d v="2027-09-08T00:00:00"/>
    <n v="2322"/>
    <n v="309468590"/>
    <n v="84"/>
    <m/>
    <m/>
    <n v="1.3599999999999999"/>
    <n v="10801.2"/>
    <n v="10825.190000000006"/>
    <n v="1.6193390000000001"/>
    <n v="11606.55"/>
    <n v="1.6193390000000001"/>
    <x v="1070"/>
    <d v="2020-12-01T00:00:00"/>
    <x v="10"/>
    <x v="3"/>
    <x v="11"/>
  </r>
  <r>
    <d v="2021-03-31T00:00:00"/>
    <n v="29894663000189"/>
    <s v="TRUE SECURITIZADORA"/>
    <d v="2020-09-25T00:00:00"/>
    <n v="843.28"/>
    <d v="2021-02-07T00:00:00"/>
    <n v="-52"/>
    <d v="2027-11-08T00:00:00"/>
    <n v="2383"/>
    <n v="309482645"/>
    <n v="84"/>
    <m/>
    <m/>
    <n v="1.3599999999999999"/>
    <n v="39962.420000000006"/>
    <n v="40990.160000000003"/>
    <n v="1.653554"/>
    <n v="43561.100000000006"/>
    <n v="1.653554"/>
    <x v="1071"/>
    <d v="2021-02-01T00:00:00"/>
    <x v="11"/>
    <x v="4"/>
    <x v="12"/>
  </r>
  <r>
    <d v="2021-03-31T00:00:00"/>
    <n v="29894663000189"/>
    <s v="TRUE SECURITIZADORA"/>
    <d v="2020-09-25T00:00:00"/>
    <n v="74.599999999999994"/>
    <d v="2021-02-07T00:00:00"/>
    <n v="-52"/>
    <d v="2027-09-08T00:00:00"/>
    <n v="2322"/>
    <n v="309482648"/>
    <n v="84"/>
    <m/>
    <m/>
    <n v="1.4408920000000001"/>
    <n v="3366.44"/>
    <n v="3626.31"/>
    <n v="1.7883819999999999"/>
    <n v="3713.13"/>
    <n v="1.7883819999999999"/>
    <x v="1072"/>
    <d v="2021-02-01T00:00:00"/>
    <x v="11"/>
    <x v="4"/>
    <x v="12"/>
  </r>
  <r>
    <d v="2021-03-31T00:00:00"/>
    <n v="29894663000189"/>
    <s v="TRUE SECURITIZADORA"/>
    <d v="2020-07-28T00:00:00"/>
    <n v="160"/>
    <d v="2020-11-07T00:00:00"/>
    <n v="-144"/>
    <d v="2027-06-07T00:00:00"/>
    <n v="2229"/>
    <n v="309541503"/>
    <n v="84"/>
    <m/>
    <m/>
    <n v="1.4357394844275029"/>
    <n v="7584.49"/>
    <n v="7749.9600000000009"/>
    <n v="1.783579"/>
    <n v="8293.130000000001"/>
    <n v="1.783579"/>
    <x v="1073"/>
    <d v="2020-11-01T00:00:00"/>
    <x v="7"/>
    <x v="0"/>
    <x v="2"/>
  </r>
  <r>
    <d v="2021-03-31T00:00:00"/>
    <n v="29894663000189"/>
    <s v="TRUE SECURITIZADORA"/>
    <d v="2020-08-31T00:00:00"/>
    <n v="101"/>
    <d v="2021-02-07T00:00:00"/>
    <n v="-52"/>
    <d v="2027-06-07T00:00:00"/>
    <n v="2229"/>
    <n v="309543981"/>
    <n v="84"/>
    <m/>
    <m/>
    <n v="1.4412283921224667"/>
    <n v="4477.82"/>
    <n v="4860.949999999998"/>
    <n v="1.7894080000000001"/>
    <n v="4924.46"/>
    <n v="1.7894080000000001"/>
    <x v="1074"/>
    <d v="2021-02-01T00:00:00"/>
    <x v="10"/>
    <x v="4"/>
    <x v="12"/>
  </r>
  <r>
    <d v="2021-03-31T00:00:00"/>
    <n v="29894663000189"/>
    <s v="TRUE SECURITIZADORA"/>
    <d v="2020-09-25T00:00:00"/>
    <n v="72"/>
    <d v="2021-05-07T00:00:00"/>
    <n v="37"/>
    <d v="2027-08-09T00:00:00"/>
    <n v="2292"/>
    <n v="309550230"/>
    <n v="84"/>
    <m/>
    <m/>
    <n v="1.3927609999999999"/>
    <n v="3059.95"/>
    <n v="3534.81"/>
    <n v="1.73709"/>
    <n v="3393.54"/>
    <n v="1.73709"/>
    <x v="1075"/>
    <d v="2021-05-01T00:00:00"/>
    <x v="11"/>
    <x v="2"/>
    <x v="9"/>
  </r>
  <r>
    <d v="2021-03-31T00:00:00"/>
    <n v="29894663000189"/>
    <s v="TRUE SECURITIZADORA"/>
    <d v="2020-09-25T00:00:00"/>
    <n v="332.42"/>
    <d v="2021-02-07T00:00:00"/>
    <n v="-52"/>
    <d v="2027-09-08T00:00:00"/>
    <n v="2322"/>
    <n v="309579767"/>
    <n v="84"/>
    <m/>
    <m/>
    <n v="1.3599999999999999"/>
    <n v="16450.97"/>
    <n v="16606.979999999996"/>
    <n v="1.4598869999999999"/>
    <n v="16941.54"/>
    <n v="1.4598869999999999"/>
    <x v="1076"/>
    <d v="2021-02-01T00:00:00"/>
    <x v="11"/>
    <x v="4"/>
    <x v="12"/>
  </r>
  <r>
    <d v="2021-03-31T00:00:00"/>
    <n v="29894663000189"/>
    <s v="TRUE SECURITIZADORA"/>
    <d v="2020-09-25T00:00:00"/>
    <n v="289.85000000000002"/>
    <d v="2020-11-07T00:00:00"/>
    <n v="-144"/>
    <d v="2027-09-08T00:00:00"/>
    <n v="2322"/>
    <n v="309582787"/>
    <n v="84"/>
    <m/>
    <m/>
    <n v="1.3599999999999999"/>
    <n v="14420.17"/>
    <n v="14480.259999999995"/>
    <n v="1.6601939999999999"/>
    <n v="15641.5"/>
    <n v="1.6601939999999999"/>
    <x v="1077"/>
    <d v="2020-11-01T00:00:00"/>
    <x v="11"/>
    <x v="0"/>
    <x v="2"/>
  </r>
  <r>
    <d v="2021-03-31T00:00:00"/>
    <n v="29894663000189"/>
    <s v="TRUE SECURITIZADORA"/>
    <d v="2020-11-03T00:00:00"/>
    <n v="299.3"/>
    <d v="2020-12-07T00:00:00"/>
    <n v="-114"/>
    <d v="2027-10-07T00:00:00"/>
    <n v="2351"/>
    <n v="309594167"/>
    <n v="84"/>
    <m/>
    <m/>
    <n v="1.3972709999999999"/>
    <n v="14350.009999999998"/>
    <n v="14823.02"/>
    <n v="1.743425"/>
    <n v="15787.74"/>
    <n v="1.743425"/>
    <x v="1078"/>
    <d v="2021-01-01T00:00:00"/>
    <x v="12"/>
    <x v="3"/>
    <x v="8"/>
  </r>
  <r>
    <d v="2021-03-31T00:00:00"/>
    <n v="29894663000189"/>
    <s v="TRUE SECURITIZADORA"/>
    <d v="2020-03-13T00:00:00"/>
    <n v="134"/>
    <d v="2020-04-07T00:00:00"/>
    <n v="-358"/>
    <d v="2023-02-07T00:00:00"/>
    <n v="648"/>
    <n v="309604442"/>
    <n v="36"/>
    <m/>
    <m/>
    <n v="1.4949999999999999"/>
    <n v="4138.8999999999996"/>
    <n v="3626.8399999999988"/>
    <n v="2.061016"/>
    <n v="4274.2700000000004"/>
    <n v="2.061016"/>
    <x v="1079"/>
    <d v="2020-04-01T00:00:00"/>
    <x v="2"/>
    <x v="0"/>
    <x v="5"/>
  </r>
  <r>
    <d v="2021-03-31T00:00:00"/>
    <n v="29894663000189"/>
    <s v="TRUE SECURITIZADORA"/>
    <d v="2020-05-27T00:00:00"/>
    <n v="281"/>
    <d v="2020-08-07T00:00:00"/>
    <n v="-236"/>
    <d v="2026-04-07T00:00:00"/>
    <n v="1803"/>
    <n v="309614285"/>
    <n v="72"/>
    <m/>
    <m/>
    <n v="1.3599999999999999"/>
    <n v="13432.21"/>
    <n v="12775.980000000007"/>
    <n v="1.6033759999999999"/>
    <n v="14118.49"/>
    <n v="1.6033759999999999"/>
    <x v="1080"/>
    <d v="2020-08-01T00:00:00"/>
    <x v="6"/>
    <x v="0"/>
    <x v="3"/>
  </r>
  <r>
    <d v="2021-03-31T00:00:00"/>
    <n v="29894663000189"/>
    <s v="TRUE SECURITIZADORA"/>
    <d v="2020-05-27T00:00:00"/>
    <n v="91.05"/>
    <d v="2020-12-07T00:00:00"/>
    <n v="-114"/>
    <d v="2026-04-07T00:00:00"/>
    <n v="1803"/>
    <n v="309618701"/>
    <n v="72"/>
    <m/>
    <m/>
    <n v="1.3599999999999999"/>
    <n v="3932.58"/>
    <n v="4139.6900000000005"/>
    <n v="1.6680060000000001"/>
    <n v="4210.5199999999995"/>
    <n v="1.6680060000000001"/>
    <x v="1081"/>
    <d v="2021-01-01T00:00:00"/>
    <x v="6"/>
    <x v="3"/>
    <x v="8"/>
  </r>
  <r>
    <d v="2021-03-31T00:00:00"/>
    <n v="29894663000189"/>
    <s v="TRUE SECURITIZADORA"/>
    <d v="2020-05-27T00:00:00"/>
    <n v="51.4"/>
    <d v="2020-09-07T00:00:00"/>
    <n v="-205"/>
    <d v="2026-04-07T00:00:00"/>
    <n v="1803"/>
    <n v="309622655"/>
    <n v="72"/>
    <m/>
    <m/>
    <n v="1.3933295774647885"/>
    <n v="2316.67"/>
    <n v="2313.9700000000003"/>
    <n v="1.790997"/>
    <n v="2513.3199999999997"/>
    <n v="1.790997"/>
    <x v="1082"/>
    <d v="2020-09-01T00:00:00"/>
    <x v="6"/>
    <x v="0"/>
    <x v="4"/>
  </r>
  <r>
    <d v="2021-03-31T00:00:00"/>
    <n v="29894663000189"/>
    <s v="TRUE SECURITIZADORA"/>
    <d v="2020-06-19T00:00:00"/>
    <n v="879.22"/>
    <d v="2021-02-07T00:00:00"/>
    <n v="-52"/>
    <d v="2026-04-07T00:00:00"/>
    <n v="1803"/>
    <n v="309623319"/>
    <n v="72"/>
    <m/>
    <m/>
    <n v="1.4053284222915474"/>
    <n v="35212.839999999997"/>
    <n v="38981.619999999988"/>
    <n v="1.793269"/>
    <n v="38486.909999999996"/>
    <n v="1.793269"/>
    <x v="1083"/>
    <d v="2021-02-01T00:00:00"/>
    <x v="8"/>
    <x v="4"/>
    <x v="12"/>
  </r>
  <r>
    <d v="2021-03-31T00:00:00"/>
    <n v="29894663000189"/>
    <s v="TRUE SECURITIZADORA"/>
    <d v="2020-10-30T00:00:00"/>
    <n v="52"/>
    <d v="2021-03-07T00:00:00"/>
    <n v="-24"/>
    <d v="2027-11-08T00:00:00"/>
    <n v="2383"/>
    <n v="309625960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7-28T00:00:00"/>
    <n v="56.66"/>
    <d v="2020-08-07T00:00:00"/>
    <n v="-236"/>
    <d v="2026-04-07T00:00:00"/>
    <n v="1803"/>
    <n v="309626514"/>
    <n v="72"/>
    <m/>
    <m/>
    <n v="1.3963386482416513"/>
    <n v="2607.92"/>
    <n v="2507.4100000000003"/>
    <n v="1.7959510000000001"/>
    <n v="2825.45"/>
    <n v="1.7959510000000001"/>
    <x v="1084"/>
    <d v="2020-09-01T00:00:00"/>
    <x v="7"/>
    <x v="0"/>
    <x v="4"/>
  </r>
  <r>
    <d v="2021-03-31T00:00:00"/>
    <n v="29894663000189"/>
    <s v="TRUE SECURITIZADORA"/>
    <d v="2020-09-25T00:00:00"/>
    <n v="142.19"/>
    <d v="2020-12-07T00:00:00"/>
    <n v="-114"/>
    <d v="2027-09-08T00:00:00"/>
    <n v="2322"/>
    <n v="309628018"/>
    <n v="84"/>
    <m/>
    <m/>
    <n v="1.4183950000000001"/>
    <n v="6743.21"/>
    <n v="6964.3400000000011"/>
    <n v="1.7643660000000001"/>
    <n v="7408.13"/>
    <n v="1.7643660000000001"/>
    <x v="1085"/>
    <d v="2020-12-01T00:00:00"/>
    <x v="11"/>
    <x v="3"/>
    <x v="11"/>
  </r>
  <r>
    <d v="2021-03-31T00:00:00"/>
    <n v="29894663000189"/>
    <s v="TRUE SECURITIZADORA"/>
    <d v="2020-08-31T00:00:00"/>
    <n v="55.82"/>
    <d v="2021-05-07T00:00:00"/>
    <n v="37"/>
    <d v="2027-08-09T00:00:00"/>
    <n v="2292"/>
    <n v="309638148"/>
    <n v="84"/>
    <m/>
    <m/>
    <n v="1.4053879999999999"/>
    <n v="2362.4900000000002"/>
    <n v="2752.9800000000009"/>
    <n v="1.751317"/>
    <n v="2620.7000000000003"/>
    <n v="1.751317"/>
    <x v="1086"/>
    <d v="2021-05-01T00:00:00"/>
    <x v="10"/>
    <x v="2"/>
    <x v="9"/>
  </r>
  <r>
    <d v="2021-03-31T00:00:00"/>
    <n v="29894663000189"/>
    <s v="TRUE SECURITIZADORA"/>
    <d v="2020-07-28T00:00:00"/>
    <n v="57"/>
    <d v="2021-05-07T00:00:00"/>
    <n v="37"/>
    <d v="2027-06-07T00:00:00"/>
    <n v="2229"/>
    <n v="309641792"/>
    <n v="84"/>
    <m/>
    <m/>
    <n v="1.436197609783213"/>
    <n v="2356.41"/>
    <n v="2760.5100000000011"/>
    <n v="1.7889429999999999"/>
    <n v="2612.0700000000002"/>
    <n v="1.7889429999999999"/>
    <x v="1087"/>
    <d v="2021-05-01T00:00:00"/>
    <x v="7"/>
    <x v="2"/>
    <x v="9"/>
  </r>
  <r>
    <d v="2021-03-31T00:00:00"/>
    <n v="29894663000189"/>
    <s v="TRUE SECURITIZADORA"/>
    <d v="2020-07-28T00:00:00"/>
    <n v="43.7"/>
    <d v="2021-03-07T00:00:00"/>
    <n v="-24"/>
    <d v="2027-06-07T00:00:00"/>
    <n v="2229"/>
    <n v="309646242"/>
    <n v="84"/>
    <m/>
    <m/>
    <n v="1.4320476190476212"/>
    <n v="1895.9599999999998"/>
    <n v="2119.25"/>
    <n v="1.7849120000000001"/>
    <n v="2092.48"/>
    <n v="1.7849120000000001"/>
    <x v="1088"/>
    <d v="2021-04-01T00:00:00"/>
    <x v="7"/>
    <x v="2"/>
    <x v="14"/>
  </r>
  <r>
    <d v="2021-03-31T00:00:00"/>
    <n v="29894663000189"/>
    <s v="TRUE SECURITIZADORA"/>
    <d v="2020-08-31T00:00:00"/>
    <n v="55.4"/>
    <d v="2021-02-07T00:00:00"/>
    <n v="-52"/>
    <d v="2027-07-07T00:00:00"/>
    <n v="2259"/>
    <n v="309660310"/>
    <n v="84"/>
    <m/>
    <m/>
    <n v="1.4384115123346406"/>
    <n v="2469.6"/>
    <n v="2685.5900000000006"/>
    <n v="1.791266"/>
    <n v="2722.3199999999997"/>
    <n v="1.791266"/>
    <x v="1089"/>
    <d v="2021-02-01T00:00:00"/>
    <x v="10"/>
    <x v="4"/>
    <x v="12"/>
  </r>
  <r>
    <d v="2021-03-31T00:00:00"/>
    <n v="29894663000189"/>
    <s v="TRUE SECURITIZADORA"/>
    <d v="2020-09-25T00:00:00"/>
    <n v="65"/>
    <d v="2021-02-07T00:00:00"/>
    <n v="-52"/>
    <d v="2027-08-09T00:00:00"/>
    <n v="2292"/>
    <n v="309673681"/>
    <n v="84"/>
    <m/>
    <m/>
    <n v="1.4348780000000001"/>
    <n v="2917.74"/>
    <n v="3146.5499999999988"/>
    <n v="1.7870090000000001"/>
    <n v="3219.23"/>
    <n v="1.7870090000000001"/>
    <x v="1090"/>
    <d v="2021-02-01T00:00:00"/>
    <x v="11"/>
    <x v="4"/>
    <x v="12"/>
  </r>
  <r>
    <d v="2021-03-31T00:00:00"/>
    <n v="29894663000189"/>
    <s v="TRUE SECURITIZADORA"/>
    <d v="2020-03-13T00:00:00"/>
    <n v="39.1"/>
    <d v="2021-03-07T00:00:00"/>
    <n v="-24"/>
    <d v="2026-02-09T00:00:00"/>
    <n v="1746"/>
    <n v="309704400"/>
    <n v="72"/>
    <m/>
    <m/>
    <n v="1.5130000000000001"/>
    <n v="1413.99"/>
    <n v="1687.5300000000007"/>
    <n v="2.0634139999999999"/>
    <n v="1597.93"/>
    <n v="2.0634139999999999"/>
    <x v="1091"/>
    <d v="2021-03-01T00:00:00"/>
    <x v="2"/>
    <x v="2"/>
    <x v="16"/>
  </r>
  <r>
    <d v="2021-03-31T00:00:00"/>
    <n v="29894663000189"/>
    <s v="TRUE SECURITIZADORA"/>
    <d v="2020-10-30T00:00:00"/>
    <n v="92.61"/>
    <d v="2021-03-07T00:00:00"/>
    <n v="-24"/>
    <d v="2027-11-08T00:00:00"/>
    <n v="2383"/>
    <n v="309726010"/>
    <n v="84"/>
    <m/>
    <m/>
    <n v="1.4068670000000001"/>
    <n v="4186.41"/>
    <n v="4499.2599999999975"/>
    <n v="1.7430669999999999"/>
    <n v="4624.6499999999996"/>
    <n v="1.7430669999999999"/>
    <x v="1092"/>
    <d v="2021-03-01T00:00:00"/>
    <x v="9"/>
    <x v="2"/>
    <x v="16"/>
  </r>
  <r>
    <d v="2021-03-31T00:00:00"/>
    <n v="29894663000189"/>
    <s v="TRUE SECURITIZADORA"/>
    <d v="2020-10-30T00:00:00"/>
    <n v="52.15"/>
    <d v="2021-02-07T00:00:00"/>
    <n v="-52"/>
    <d v="2027-11-08T00:00:00"/>
    <n v="2383"/>
    <n v="309727046"/>
    <n v="84"/>
    <m/>
    <m/>
    <n v="1.4101030000000001"/>
    <n v="2407.2599999999998"/>
    <n v="2530.75"/>
    <n v="1.7465440000000001"/>
    <n v="2653.7999999999997"/>
    <n v="1.7465440000000001"/>
    <x v="1093"/>
    <d v="2021-02-01T00:00:00"/>
    <x v="9"/>
    <x v="4"/>
    <x v="12"/>
  </r>
  <r>
    <d v="2021-03-31T00:00:00"/>
    <n v="29894663000189"/>
    <s v="TRUE SECURITIZADORA"/>
    <d v="2020-05-27T00:00:00"/>
    <n v="236.8"/>
    <d v="2020-08-07T00:00:00"/>
    <n v="-236"/>
    <d v="2027-05-07T00:00:00"/>
    <n v="2198"/>
    <n v="309732087"/>
    <n v="84"/>
    <m/>
    <m/>
    <n v="1.44679"/>
    <n v="11840.53"/>
    <n v="11492.019999999997"/>
    <n v="1.7948630000000001"/>
    <n v="12866.52"/>
    <n v="1.7948630000000001"/>
    <x v="1094"/>
    <d v="2020-09-01T00:00:00"/>
    <x v="6"/>
    <x v="0"/>
    <x v="4"/>
  </r>
  <r>
    <d v="2021-03-31T00:00:00"/>
    <n v="29894663000189"/>
    <s v="TRUE SECURITIZADORA"/>
    <d v="2020-08-31T00:00:00"/>
    <n v="107.62"/>
    <d v="2021-05-07T00:00:00"/>
    <n v="37"/>
    <d v="2027-07-07T00:00:00"/>
    <n v="2259"/>
    <n v="309754801"/>
    <n v="84"/>
    <m/>
    <m/>
    <n v="1.4353371399759067"/>
    <n v="4484.75"/>
    <n v="5222.3600000000015"/>
    <n v="1.7832939999999999"/>
    <n v="4970.05"/>
    <n v="1.7832939999999999"/>
    <x v="1095"/>
    <d v="2021-05-01T00:00:00"/>
    <x v="10"/>
    <x v="2"/>
    <x v="9"/>
  </r>
  <r>
    <d v="2021-03-31T00:00:00"/>
    <n v="29894663000189"/>
    <s v="TRUE SECURITIZADORA"/>
    <d v="2020-08-31T00:00:00"/>
    <n v="122.32"/>
    <d v="2021-05-07T00:00:00"/>
    <n v="37"/>
    <d v="2027-09-08T00:00:00"/>
    <n v="2322"/>
    <n v="309782642"/>
    <n v="84"/>
    <m/>
    <m/>
    <n v="1.44686"/>
    <n v="5158.33"/>
    <n v="5863.4700000000021"/>
    <n v="1.7847839999999999"/>
    <n v="5710.83"/>
    <n v="1.7847839999999999"/>
    <x v="1096"/>
    <d v="2021-05-01T00:00:00"/>
    <x v="10"/>
    <x v="2"/>
    <x v="9"/>
  </r>
  <r>
    <d v="2021-03-31T00:00:00"/>
    <n v="29894663000189"/>
    <s v="TRUE SECURITIZADORA"/>
    <d v="2020-04-15T00:00:00"/>
    <n v="92.79"/>
    <d v="2020-08-07T00:00:00"/>
    <n v="-236"/>
    <d v="2026-03-09T00:00:00"/>
    <n v="1774"/>
    <n v="309814335"/>
    <n v="72"/>
    <m/>
    <m/>
    <n v="1.5079232756393708"/>
    <n v="4038.29"/>
    <n v="4015.86"/>
    <n v="2.0564100000000001"/>
    <n v="4484.5599999999995"/>
    <n v="2.0564100000000001"/>
    <x v="1097"/>
    <d v="2020-09-01T00:00:00"/>
    <x v="5"/>
    <x v="0"/>
    <x v="4"/>
  </r>
  <r>
    <d v="2021-03-31T00:00:00"/>
    <n v="29894663000189"/>
    <s v="TRUE SECURITIZADORA"/>
    <d v="2020-10-30T00:00:00"/>
    <n v="52"/>
    <d v="2021-03-07T00:00:00"/>
    <n v="-24"/>
    <d v="2027-11-08T00:00:00"/>
    <n v="2383"/>
    <n v="309826805"/>
    <n v="84"/>
    <m/>
    <m/>
    <n v="1.4100440000000001"/>
    <n v="2348.37"/>
    <n v="2523.5000000000005"/>
    <n v="1.7464839999999999"/>
    <n v="2594.21"/>
    <n v="1.7464839999999999"/>
    <x v="1098"/>
    <d v="2021-04-01T00:00:00"/>
    <x v="9"/>
    <x v="2"/>
    <x v="14"/>
  </r>
  <r>
    <d v="2021-03-31T00:00:00"/>
    <n v="29894663000189"/>
    <s v="TRUE SECURITIZADORA"/>
    <d v="2020-06-19T00:00:00"/>
    <n v="178"/>
    <d v="2020-08-07T00:00:00"/>
    <n v="-236"/>
    <d v="2027-05-07T00:00:00"/>
    <n v="2198"/>
    <n v="309835444"/>
    <n v="84"/>
    <m/>
    <m/>
    <n v="1.4377236472351445"/>
    <n v="8925.65"/>
    <n v="8581.1700000000037"/>
    <n v="1.7825770000000001"/>
    <n v="9693.369999999999"/>
    <n v="1.7825770000000001"/>
    <x v="1099"/>
    <d v="2020-09-01T00:00:00"/>
    <x v="8"/>
    <x v="0"/>
    <x v="4"/>
  </r>
  <r>
    <d v="2021-03-31T00:00:00"/>
    <n v="29894663000189"/>
    <s v="TRUE SECURITIZADORA"/>
    <d v="2020-08-31T00:00:00"/>
    <n v="225"/>
    <d v="2020-12-07T00:00:00"/>
    <n v="-114"/>
    <d v="2022-07-07T00:00:00"/>
    <n v="433"/>
    <n v="309854281"/>
    <n v="24"/>
    <m/>
    <m/>
    <n v="1.3599999999999999"/>
    <n v="450"/>
    <n v="4455.4699999999993"/>
    <n v="1.7970539999999999"/>
    <n v="450"/>
    <n v="1.7970539999999999"/>
    <x v="1100"/>
    <d v="2021-04-01T00:00:00"/>
    <x v="10"/>
    <x v="3"/>
    <x v="14"/>
  </r>
  <r>
    <d v="2021-03-31T00:00:00"/>
    <n v="29894663000189"/>
    <s v="TRUE SECURITIZADORA"/>
    <d v="2020-08-31T00:00:00"/>
    <n v="235"/>
    <d v="2021-02-07T00:00:00"/>
    <n v="-52"/>
    <d v="2027-08-09T00:00:00"/>
    <n v="2292"/>
    <n v="309868672"/>
    <n v="84"/>
    <m/>
    <m/>
    <n v="1.430925"/>
    <n v="10572.79"/>
    <n v="11491.070000000002"/>
    <n v="1.778578"/>
    <n v="11651.98"/>
    <n v="1.778578"/>
    <x v="1101"/>
    <d v="2021-02-01T00:00:00"/>
    <x v="10"/>
    <x v="4"/>
    <x v="12"/>
  </r>
  <r>
    <d v="2021-03-31T00:00:00"/>
    <n v="29894663000189"/>
    <s v="TRUE SECURITIZADORA"/>
    <d v="2020-08-31T00:00:00"/>
    <n v="286.10000000000002"/>
    <d v="2020-12-07T00:00:00"/>
    <n v="-114"/>
    <d v="2027-07-07T00:00:00"/>
    <n v="2259"/>
    <n v="309951194"/>
    <n v="84"/>
    <m/>
    <m/>
    <n v="1.3599999999999999"/>
    <n v="15072.470000000001"/>
    <n v="14236.409999999998"/>
    <n v="1.329777"/>
    <n v="14949.460000000001"/>
    <n v="1.329777"/>
    <x v="1102"/>
    <d v="2020-12-01T00:00:00"/>
    <x v="10"/>
    <x v="3"/>
    <x v="11"/>
  </r>
  <r>
    <d v="2021-03-31T00:00:00"/>
    <n v="29894663000189"/>
    <s v="TRUE SECURITIZADORA"/>
    <d v="2020-08-31T00:00:00"/>
    <n v="260.63"/>
    <d v="2021-02-07T00:00:00"/>
    <n v="-52"/>
    <d v="2027-07-07T00:00:00"/>
    <n v="2259"/>
    <n v="309955315"/>
    <n v="84"/>
    <m/>
    <m/>
    <n v="1.3599999999999999"/>
    <n v="12280.08"/>
    <n v="12968.970000000001"/>
    <n v="1.587442"/>
    <n v="13097.29"/>
    <n v="1.587442"/>
    <x v="1103"/>
    <d v="2021-02-01T00:00:00"/>
    <x v="10"/>
    <x v="4"/>
    <x v="12"/>
  </r>
  <r>
    <d v="2021-03-31T00:00:00"/>
    <n v="29894663000189"/>
    <s v="TRUE SECURITIZADORA"/>
    <d v="2020-08-31T00:00:00"/>
    <n v="186.45"/>
    <d v="2021-02-07T00:00:00"/>
    <n v="-52"/>
    <d v="2027-08-09T00:00:00"/>
    <n v="2292"/>
    <n v="309965686"/>
    <n v="84"/>
    <m/>
    <m/>
    <n v="1.450091"/>
    <n v="8342.369999999999"/>
    <n v="9058.8799999999974"/>
    <n v="1.7989999999999999"/>
    <n v="9194.06"/>
    <n v="1.7989999999999999"/>
    <x v="1104"/>
    <d v="2021-02-01T00:00:00"/>
    <x v="10"/>
    <x v="4"/>
    <x v="12"/>
  </r>
  <r>
    <d v="2021-03-31T00:00:00"/>
    <n v="29894663000189"/>
    <s v="TRUE SECURITIZADORA"/>
    <d v="2020-09-25T00:00:00"/>
    <n v="55.29"/>
    <d v="2021-05-07T00:00:00"/>
    <n v="37"/>
    <d v="2027-11-08T00:00:00"/>
    <n v="2383"/>
    <n v="309988915"/>
    <n v="84"/>
    <m/>
    <m/>
    <n v="1.428852"/>
    <n v="2362.27"/>
    <n v="2622.0199999999995"/>
    <n v="1.7804340000000001"/>
    <n v="2632.0299999999997"/>
    <n v="1.7804340000000001"/>
    <x v="1105"/>
    <d v="2021-05-01T00:00:00"/>
    <x v="11"/>
    <x v="2"/>
    <x v="9"/>
  </r>
  <r>
    <d v="2021-03-31T00:00:00"/>
    <n v="29894663000189"/>
    <s v="TRUE SECURITIZADORA"/>
    <d v="2020-10-30T00:00:00"/>
    <n v="698"/>
    <d v="2021-05-07T00:00:00"/>
    <n v="37"/>
    <d v="2027-10-07T00:00:00"/>
    <n v="2351"/>
    <n v="312202256"/>
    <n v="84"/>
    <m/>
    <m/>
    <n v="1.449352"/>
    <n v="29487.21"/>
    <n v="33907.679999999993"/>
    <n v="1.7990010000000001"/>
    <n v="32790.009999999995"/>
    <n v="1.7990010000000001"/>
    <x v="1106"/>
    <d v="2021-05-01T00:00:00"/>
    <x v="9"/>
    <x v="2"/>
    <x v="9"/>
  </r>
  <r>
    <d v="2021-03-31T00:00:00"/>
    <n v="29894663000189"/>
    <s v="TRUE SECURITIZADORA"/>
    <d v="2020-10-30T00:00:00"/>
    <n v="530"/>
    <d v="2021-04-07T00:00:00"/>
    <n v="7"/>
    <d v="2027-12-07T00:00:00"/>
    <n v="2412"/>
    <n v="312808085"/>
    <n v="84"/>
    <m/>
    <m/>
    <n v="1.450199"/>
    <n v="23176.66"/>
    <n v="24998.73000000001"/>
    <n v="1.7990010000000001"/>
    <n v="25758.62"/>
    <n v="1.7990010000000001"/>
    <x v="1107"/>
    <d v="2021-04-01T00:00:00"/>
    <x v="9"/>
    <x v="2"/>
    <x v="14"/>
  </r>
  <r>
    <d v="2021-03-31T00:00:00"/>
    <n v="29894663000189"/>
    <s v="TRUE SECURITIZADORA"/>
    <d v="2020-10-30T00:00:00"/>
    <n v="155"/>
    <d v="2021-01-07T00:00:00"/>
    <n v="-83"/>
    <d v="2027-12-07T00:00:00"/>
    <n v="2412"/>
    <n v="313806707"/>
    <n v="84"/>
    <m/>
    <m/>
    <n v="1.4384330000000001"/>
    <n v="7267.88"/>
    <n v="7341.4400000000005"/>
    <n v="1.7865230000000001"/>
    <n v="8025.86"/>
    <n v="1.7865230000000001"/>
    <x v="1108"/>
    <d v="2021-01-01T00:00:00"/>
    <x v="9"/>
    <x v="1"/>
    <x v="8"/>
  </r>
  <r>
    <d v="2021-03-31T00:00:00"/>
    <n v="29894663000189"/>
    <s v="TRUE SECURITIZADORA"/>
    <d v="2020-10-30T00:00:00"/>
    <n v="313.39999999999998"/>
    <d v="2021-02-07T00:00:00"/>
    <n v="-52"/>
    <d v="2027-10-07T00:00:00"/>
    <n v="2351"/>
    <n v="317702667"/>
    <n v="84"/>
    <m/>
    <m/>
    <n v="1.4467839999999998"/>
    <n v="14190.56"/>
    <n v="15237.520000000002"/>
    <n v="1.796268"/>
    <n v="15674.56"/>
    <n v="1.796268"/>
    <x v="1109"/>
    <d v="2021-04-01T00:00:00"/>
    <x v="9"/>
    <x v="4"/>
    <x v="14"/>
  </r>
  <r>
    <d v="2021-03-31T00:00:00"/>
    <n v="29894663000189"/>
    <s v="TRUE SECURITIZADORA"/>
    <d v="2020-10-30T00:00:00"/>
    <n v="313.5"/>
    <d v="2021-01-07T00:00:00"/>
    <n v="-83"/>
    <d v="2027-12-07T00:00:00"/>
    <n v="2412"/>
    <n v="318201691"/>
    <n v="84"/>
    <m/>
    <m/>
    <n v="1.4408719999999999"/>
    <n v="14689.46"/>
    <n v="14835.820000000002"/>
    <n v="1.789096"/>
    <n v="16221.32"/>
    <n v="1.789096"/>
    <x v="1110"/>
    <d v="2021-01-01T00:00:00"/>
    <x v="9"/>
    <x v="1"/>
    <x v="8"/>
  </r>
  <r>
    <d v="2021-03-31T00:00:00"/>
    <n v="29894663000189"/>
    <s v="TRUE SECURITIZADORA"/>
    <d v="2020-10-30T00:00:00"/>
    <n v="205"/>
    <d v="2021-01-07T00:00:00"/>
    <n v="-83"/>
    <d v="2027-11-08T00:00:00"/>
    <n v="2383"/>
    <n v="319501715"/>
    <n v="84"/>
    <m/>
    <m/>
    <n v="1.3599999999999999"/>
    <n v="10607.34"/>
    <n v="10122.950000000001"/>
    <n v="1.4188860000000001"/>
    <n v="10794.63"/>
    <n v="1.4188860000000001"/>
    <x v="1111"/>
    <d v="2021-01-01T00:00:00"/>
    <x v="9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8A8D9-DD24-478D-960F-4B40B1719079}" name="Tabela dinâmica1" cacheId="4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64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h="1"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1">
    <i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2"/>
    </i>
    <i r="1">
      <x v="3"/>
    </i>
    <i r="1">
      <x v="4"/>
    </i>
    <i>
      <x v="7"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5">
    <format dxfId="39">
      <pivotArea outline="0" collapsedLevelsAreSubtotals="1" fieldPosition="0"/>
    </format>
    <format dxfId="38">
      <pivotArea dataOnly="0" labelOnly="1" outline="0" fieldPosition="0">
        <references count="1">
          <reference field="23" count="0"/>
        </references>
      </pivotArea>
    </format>
    <format dxfId="37">
      <pivotArea dataOnly="0" labelOnly="1" outline="0" axis="axisValues" fieldPosition="0"/>
    </format>
    <format dxfId="36">
      <pivotArea collapsedLevelsAreSubtotals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  <format dxfId="35">
      <pivotArea dataOnly="0" labelOnly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EF136-1707-4998-9BC4-A95EE6803767}" name="Tabela dinâmica1" cacheId="4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2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9">
    <i>
      <x/>
    </i>
    <i r="1"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34">
      <pivotArea outline="0" collapsedLevelsAreSubtotals="1" fieldPosition="0"/>
    </format>
    <format dxfId="33">
      <pivotArea dataOnly="0" labelOnly="1" outline="0" fieldPosition="0">
        <references count="1">
          <reference field="23" count="0"/>
        </references>
      </pivotArea>
    </format>
    <format dxfId="3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0F80AC-5970-4423-87A8-A31F6C25B803}" name="Tabela dinâmica1" cacheId="4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5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72">
    <i>
      <x/>
    </i>
    <i r="1">
      <x/>
    </i>
    <i r="1">
      <x v="1"/>
    </i>
    <i r="1">
      <x v="2"/>
    </i>
    <i r="1">
      <x v="3"/>
    </i>
    <i>
      <x v="1"/>
    </i>
    <i r="1">
      <x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31">
      <pivotArea outline="0" collapsedLevelsAreSubtotals="1" fieldPosition="0"/>
    </format>
    <format dxfId="30">
      <pivotArea dataOnly="0" labelOnly="1" outline="0" fieldPosition="0">
        <references count="1">
          <reference field="23" count="0"/>
        </references>
      </pivotArea>
    </format>
    <format dxfId="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F74F-9B1D-40B0-A6F0-E182A555824B}">
  <dimension ref="A2:G59"/>
  <sheetViews>
    <sheetView showGridLines="0" topLeftCell="A19" zoomScale="55" zoomScaleNormal="55" workbookViewId="0">
      <selection activeCell="B38" sqref="B38"/>
    </sheetView>
  </sheetViews>
  <sheetFormatPr defaultRowHeight="14.4" x14ac:dyDescent="0.3"/>
  <cols>
    <col min="1" max="1" width="8.88671875" customWidth="1"/>
    <col min="2" max="2" width="55.6640625" bestFit="1" customWidth="1"/>
    <col min="3" max="3" width="22.33203125" style="3" customWidth="1"/>
    <col min="4" max="4" width="17" bestFit="1" customWidth="1"/>
    <col min="7" max="7" width="74" bestFit="1" customWidth="1"/>
  </cols>
  <sheetData>
    <row r="2" spans="1:7" x14ac:dyDescent="0.3">
      <c r="B2" s="2" t="s">
        <v>12</v>
      </c>
    </row>
    <row r="3" spans="1:7" x14ac:dyDescent="0.3">
      <c r="B3" s="2" t="s">
        <v>13</v>
      </c>
      <c r="C3" s="4">
        <v>43861</v>
      </c>
      <c r="F3" t="s">
        <v>46</v>
      </c>
      <c r="G3" t="s">
        <v>47</v>
      </c>
    </row>
    <row r="4" spans="1:7" ht="19.5" customHeight="1" x14ac:dyDescent="0.3">
      <c r="F4" t="s">
        <v>48</v>
      </c>
      <c r="G4" t="s">
        <v>49</v>
      </c>
    </row>
    <row r="5" spans="1:7" x14ac:dyDescent="0.3">
      <c r="A5" s="10" t="s">
        <v>48</v>
      </c>
      <c r="B5" s="2" t="s">
        <v>14</v>
      </c>
      <c r="C5" s="3" t="e">
        <f>SUM(#REF!)</f>
        <v>#REF!</v>
      </c>
      <c r="F5" t="s">
        <v>50</v>
      </c>
      <c r="G5" t="s">
        <v>39</v>
      </c>
    </row>
    <row r="6" spans="1:7" x14ac:dyDescent="0.3">
      <c r="B6" s="2" t="s">
        <v>15</v>
      </c>
      <c r="F6" t="s">
        <v>51</v>
      </c>
      <c r="G6" t="s">
        <v>16</v>
      </c>
    </row>
    <row r="7" spans="1:7" ht="23.25" customHeight="1" x14ac:dyDescent="0.3">
      <c r="B7" s="6"/>
      <c r="F7" t="s">
        <v>52</v>
      </c>
      <c r="G7" t="s">
        <v>53</v>
      </c>
    </row>
    <row r="8" spans="1:7" x14ac:dyDescent="0.3">
      <c r="B8" s="2" t="s">
        <v>16</v>
      </c>
      <c r="F8" t="s">
        <v>54</v>
      </c>
      <c r="G8" t="s">
        <v>44</v>
      </c>
    </row>
    <row r="9" spans="1:7" x14ac:dyDescent="0.3">
      <c r="B9" s="2" t="s">
        <v>17</v>
      </c>
      <c r="C9" s="2" t="s">
        <v>18</v>
      </c>
      <c r="F9" t="s">
        <v>55</v>
      </c>
      <c r="G9" t="s">
        <v>56</v>
      </c>
    </row>
    <row r="10" spans="1:7" x14ac:dyDescent="0.3">
      <c r="B10" t="s">
        <v>19</v>
      </c>
      <c r="F10" t="s">
        <v>57</v>
      </c>
      <c r="G10" t="s">
        <v>58</v>
      </c>
    </row>
    <row r="11" spans="1:7" x14ac:dyDescent="0.3">
      <c r="B11" t="s">
        <v>20</v>
      </c>
      <c r="F11" t="s">
        <v>59</v>
      </c>
      <c r="G11" t="s">
        <v>60</v>
      </c>
    </row>
    <row r="12" spans="1:7" x14ac:dyDescent="0.3">
      <c r="B12" t="s">
        <v>21</v>
      </c>
      <c r="F12" t="s">
        <v>61</v>
      </c>
      <c r="G12" t="s">
        <v>62</v>
      </c>
    </row>
    <row r="13" spans="1:7" x14ac:dyDescent="0.3">
      <c r="B13" t="s">
        <v>22</v>
      </c>
      <c r="F13" t="s">
        <v>63</v>
      </c>
      <c r="G13" t="s">
        <v>64</v>
      </c>
    </row>
    <row r="14" spans="1:7" x14ac:dyDescent="0.3">
      <c r="B14" s="2" t="s">
        <v>23</v>
      </c>
      <c r="C14" s="7"/>
      <c r="F14" t="s">
        <v>65</v>
      </c>
      <c r="G14" t="s">
        <v>66</v>
      </c>
    </row>
    <row r="15" spans="1:7" ht="19.5" customHeight="1" x14ac:dyDescent="0.3">
      <c r="C15" s="8"/>
      <c r="F15" t="s">
        <v>67</v>
      </c>
      <c r="G15" t="s">
        <v>68</v>
      </c>
    </row>
    <row r="16" spans="1:7" x14ac:dyDescent="0.3">
      <c r="B16" s="2" t="s">
        <v>24</v>
      </c>
      <c r="C16" s="8"/>
    </row>
    <row r="17" spans="2:3" x14ac:dyDescent="0.3">
      <c r="B17" s="2" t="s">
        <v>25</v>
      </c>
      <c r="C17" s="2" t="s">
        <v>18</v>
      </c>
    </row>
    <row r="18" spans="2:3" x14ac:dyDescent="0.3">
      <c r="B18" t="s">
        <v>26</v>
      </c>
      <c r="C18" s="3">
        <v>0</v>
      </c>
    </row>
    <row r="19" spans="2:3" x14ac:dyDescent="0.3">
      <c r="B19" t="s">
        <v>27</v>
      </c>
      <c r="C19" s="3">
        <v>323.66000000000003</v>
      </c>
    </row>
    <row r="20" spans="2:3" x14ac:dyDescent="0.3">
      <c r="B20" t="s">
        <v>28</v>
      </c>
      <c r="C20" s="3">
        <v>0</v>
      </c>
    </row>
    <row r="21" spans="2:3" x14ac:dyDescent="0.3">
      <c r="B21" t="s">
        <v>29</v>
      </c>
      <c r="C21" s="3">
        <v>0</v>
      </c>
    </row>
    <row r="22" spans="2:3" x14ac:dyDescent="0.3">
      <c r="B22" t="s">
        <v>30</v>
      </c>
      <c r="C22" s="3">
        <v>0</v>
      </c>
    </row>
    <row r="23" spans="2:3" x14ac:dyDescent="0.3">
      <c r="B23" t="s">
        <v>31</v>
      </c>
      <c r="C23" s="3">
        <v>0</v>
      </c>
    </row>
    <row r="24" spans="2:3" x14ac:dyDescent="0.3">
      <c r="B24" t="s">
        <v>32</v>
      </c>
      <c r="C24" s="3">
        <v>0</v>
      </c>
    </row>
    <row r="25" spans="2:3" x14ac:dyDescent="0.3">
      <c r="B25" s="2" t="s">
        <v>33</v>
      </c>
      <c r="C25" s="7">
        <f>SUM(C18:C24)</f>
        <v>323.66000000000003</v>
      </c>
    </row>
    <row r="26" spans="2:3" ht="19.5" customHeight="1" x14ac:dyDescent="0.3">
      <c r="C26" s="8"/>
    </row>
    <row r="27" spans="2:3" x14ac:dyDescent="0.3">
      <c r="B27" s="2" t="s">
        <v>34</v>
      </c>
    </row>
    <row r="28" spans="2:3" x14ac:dyDescent="0.3">
      <c r="B28" s="2" t="s">
        <v>25</v>
      </c>
      <c r="C28" s="2" t="s">
        <v>18</v>
      </c>
    </row>
    <row r="29" spans="2:3" x14ac:dyDescent="0.3">
      <c r="B29" t="s">
        <v>26</v>
      </c>
      <c r="C29" s="3">
        <v>6907.94</v>
      </c>
    </row>
    <row r="30" spans="2:3" x14ac:dyDescent="0.3">
      <c r="B30" t="s">
        <v>27</v>
      </c>
      <c r="C30" s="3">
        <v>0</v>
      </c>
    </row>
    <row r="31" spans="2:3" x14ac:dyDescent="0.3">
      <c r="B31" t="s">
        <v>28</v>
      </c>
      <c r="C31" s="3">
        <v>0</v>
      </c>
    </row>
    <row r="32" spans="2:3" x14ac:dyDescent="0.3">
      <c r="B32" t="s">
        <v>29</v>
      </c>
      <c r="C32" s="3">
        <v>0</v>
      </c>
    </row>
    <row r="33" spans="2:3" x14ac:dyDescent="0.3">
      <c r="B33" t="s">
        <v>30</v>
      </c>
      <c r="C33" s="3">
        <v>0</v>
      </c>
    </row>
    <row r="34" spans="2:3" x14ac:dyDescent="0.3">
      <c r="B34" t="s">
        <v>31</v>
      </c>
      <c r="C34" s="3">
        <v>0</v>
      </c>
    </row>
    <row r="35" spans="2:3" x14ac:dyDescent="0.3">
      <c r="B35" t="s">
        <v>32</v>
      </c>
      <c r="C35" s="3">
        <v>0</v>
      </c>
    </row>
    <row r="36" spans="2:3" x14ac:dyDescent="0.3">
      <c r="B36" s="2" t="s">
        <v>33</v>
      </c>
      <c r="C36" s="7">
        <f>SUM(C29:C35)</f>
        <v>6907.94</v>
      </c>
    </row>
    <row r="37" spans="2:3" ht="18.75" customHeight="1" x14ac:dyDescent="0.3">
      <c r="B37" s="6"/>
      <c r="C37" s="9"/>
    </row>
    <row r="38" spans="2:3" x14ac:dyDescent="0.3">
      <c r="B38" s="2" t="s">
        <v>35</v>
      </c>
    </row>
    <row r="39" spans="2:3" x14ac:dyDescent="0.3">
      <c r="B39" s="2" t="s">
        <v>36</v>
      </c>
      <c r="C39" s="2" t="s">
        <v>37</v>
      </c>
    </row>
    <row r="40" spans="2:3" x14ac:dyDescent="0.3">
      <c r="B40" t="s">
        <v>11</v>
      </c>
      <c r="C40" s="3">
        <v>13916.699999999993</v>
      </c>
    </row>
    <row r="41" spans="2:3" x14ac:dyDescent="0.3">
      <c r="B41" t="s">
        <v>38</v>
      </c>
      <c r="C41" s="3">
        <v>3954600.9199999985</v>
      </c>
    </row>
    <row r="42" spans="2:3" x14ac:dyDescent="0.3">
      <c r="B42" t="s">
        <v>10</v>
      </c>
      <c r="C42" s="3">
        <v>2115805.7799999984</v>
      </c>
    </row>
    <row r="43" spans="2:3" x14ac:dyDescent="0.3">
      <c r="B43" t="s">
        <v>1</v>
      </c>
      <c r="C43" s="3">
        <v>4804032.8899999997</v>
      </c>
    </row>
    <row r="44" spans="2:3" x14ac:dyDescent="0.3">
      <c r="B44" s="2" t="s">
        <v>33</v>
      </c>
      <c r="C44" s="7">
        <f>SUM(C40:C43)</f>
        <v>10888356.289999995</v>
      </c>
    </row>
    <row r="45" spans="2:3" ht="19.5" customHeight="1" x14ac:dyDescent="0.3"/>
    <row r="46" spans="2:3" x14ac:dyDescent="0.3">
      <c r="B46" s="2" t="s">
        <v>39</v>
      </c>
      <c r="C46" s="2" t="s">
        <v>40</v>
      </c>
    </row>
    <row r="47" spans="2:3" x14ac:dyDescent="0.3">
      <c r="B47" t="s">
        <v>41</v>
      </c>
      <c r="C47" s="3">
        <v>543514.09</v>
      </c>
    </row>
    <row r="48" spans="2:3" x14ac:dyDescent="0.3">
      <c r="B48" t="s">
        <v>42</v>
      </c>
      <c r="C48" s="3">
        <v>100203.55</v>
      </c>
    </row>
    <row r="49" spans="2:3" x14ac:dyDescent="0.3">
      <c r="B49" t="s">
        <v>43</v>
      </c>
      <c r="C49" s="3">
        <v>2864747.23</v>
      </c>
    </row>
    <row r="50" spans="2:3" x14ac:dyDescent="0.3">
      <c r="B50" s="2" t="s">
        <v>33</v>
      </c>
      <c r="C50" s="7">
        <f>SUM(C47:C49)</f>
        <v>3508464.87</v>
      </c>
    </row>
    <row r="51" spans="2:3" ht="19.5" customHeight="1" x14ac:dyDescent="0.3"/>
    <row r="52" spans="2:3" x14ac:dyDescent="0.3">
      <c r="B52" s="2" t="s">
        <v>44</v>
      </c>
    </row>
    <row r="53" spans="2:3" x14ac:dyDescent="0.3">
      <c r="B53" s="2" t="s">
        <v>45</v>
      </c>
      <c r="C53" s="2" t="s">
        <v>40</v>
      </c>
    </row>
    <row r="54" spans="2:3" x14ac:dyDescent="0.3">
      <c r="B54" t="s">
        <v>7</v>
      </c>
      <c r="C54" s="3">
        <v>191388.41</v>
      </c>
    </row>
    <row r="55" spans="2:3" x14ac:dyDescent="0.3">
      <c r="B55" t="s">
        <v>6</v>
      </c>
      <c r="C55" s="3">
        <v>286727.45999999996</v>
      </c>
    </row>
    <row r="56" spans="2:3" x14ac:dyDescent="0.3">
      <c r="B56" t="s">
        <v>5</v>
      </c>
      <c r="C56" s="3">
        <v>505462.86999999994</v>
      </c>
    </row>
    <row r="57" spans="2:3" x14ac:dyDescent="0.3">
      <c r="B57" t="s">
        <v>8</v>
      </c>
      <c r="C57" s="3">
        <v>17105.79</v>
      </c>
    </row>
    <row r="58" spans="2:3" x14ac:dyDescent="0.3">
      <c r="B58" t="s">
        <v>9</v>
      </c>
      <c r="C58" s="3">
        <v>42140</v>
      </c>
    </row>
    <row r="59" spans="2:3" x14ac:dyDescent="0.3">
      <c r="B59" s="2" t="s">
        <v>33</v>
      </c>
      <c r="C59" s="7">
        <f>SUM(C54:C58)</f>
        <v>1042824.53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DB13D-3AE2-41CD-9FAE-2A187C51D6C1}">
  <dimension ref="A1:V1117"/>
  <sheetViews>
    <sheetView showGridLines="0" zoomScale="70" zoomScaleNormal="70" workbookViewId="0"/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1.44140625" style="41" bestFit="1" customWidth="1"/>
    <col min="22" max="22" width="20.33203125" style="79" bestFit="1" customWidth="1"/>
    <col min="23" max="16384" width="8.6640625" style="8"/>
  </cols>
  <sheetData>
    <row r="1" spans="1:22" x14ac:dyDescent="0.3">
      <c r="A1" s="8" t="s">
        <v>97</v>
      </c>
      <c r="B1" s="8" t="s">
        <v>98</v>
      </c>
      <c r="C1" s="8" t="s">
        <v>99</v>
      </c>
      <c r="D1" s="4" t="s">
        <v>100</v>
      </c>
      <c r="E1" s="8" t="s">
        <v>101</v>
      </c>
      <c r="F1" s="8" t="s">
        <v>102</v>
      </c>
      <c r="G1" s="8" t="s">
        <v>103</v>
      </c>
      <c r="H1" s="8" t="s">
        <v>104</v>
      </c>
      <c r="I1" s="8" t="s">
        <v>105</v>
      </c>
      <c r="J1" s="8" t="s">
        <v>0</v>
      </c>
      <c r="K1" s="8" t="s">
        <v>106</v>
      </c>
      <c r="L1" s="8" t="s">
        <v>107</v>
      </c>
      <c r="M1" s="8" t="s">
        <v>108</v>
      </c>
      <c r="N1" s="8" t="s">
        <v>109</v>
      </c>
      <c r="O1" s="8" t="s">
        <v>110</v>
      </c>
      <c r="P1" s="8" t="s">
        <v>111</v>
      </c>
      <c r="Q1" s="8" t="s">
        <v>112</v>
      </c>
      <c r="R1" s="8" t="s">
        <v>113</v>
      </c>
      <c r="S1" s="8" t="s">
        <v>114</v>
      </c>
      <c r="T1" s="3" t="s">
        <v>115</v>
      </c>
      <c r="U1" s="79" t="s">
        <v>179</v>
      </c>
      <c r="V1" s="79" t="s">
        <v>71</v>
      </c>
    </row>
    <row r="2" spans="1:22" x14ac:dyDescent="0.3">
      <c r="A2" s="4">
        <v>44316</v>
      </c>
      <c r="B2" s="8">
        <v>29894663000189</v>
      </c>
      <c r="C2" s="8" t="s">
        <v>96</v>
      </c>
      <c r="D2" s="4">
        <v>43873</v>
      </c>
      <c r="E2" s="8">
        <v>163.37</v>
      </c>
      <c r="F2" s="4">
        <v>44111</v>
      </c>
      <c r="G2" s="8">
        <v>-205</v>
      </c>
      <c r="H2" s="4">
        <v>46029</v>
      </c>
      <c r="I2" s="8">
        <v>1713</v>
      </c>
      <c r="J2" s="8">
        <v>290075187</v>
      </c>
      <c r="K2" s="8">
        <v>72</v>
      </c>
      <c r="M2" s="3"/>
      <c r="N2" s="8">
        <v>1.36</v>
      </c>
      <c r="O2" s="70">
        <v>7243.05</v>
      </c>
      <c r="P2" s="8">
        <v>7382.2700000000013</v>
      </c>
      <c r="Q2" s="8">
        <v>1.636026</v>
      </c>
      <c r="R2" s="8">
        <v>7659.94</v>
      </c>
      <c r="S2" s="8">
        <v>1.636026</v>
      </c>
      <c r="T2" s="81">
        <v>7243.05</v>
      </c>
      <c r="U2" s="80" t="str">
        <f t="shared" ref="U2:U65" si="0">MONTH(D2)&amp;YEAR(D2)</f>
        <v>22020</v>
      </c>
      <c r="V2" s="79" t="str">
        <f>_xlfn.IFS(G2&lt;-120,"Acima de 120 dias",G2&lt;=-90,"91 a 120 dias",G2&lt;=-61,"61 a 90 dias",G2&lt;=-31,"31 a 60 dias",G2&gt;=-30,"1 a 30 dias")</f>
        <v>Acima de 120 dias</v>
      </c>
    </row>
    <row r="3" spans="1:22" x14ac:dyDescent="0.3">
      <c r="A3" s="4">
        <v>44316</v>
      </c>
      <c r="B3" s="8">
        <v>29894663000189</v>
      </c>
      <c r="C3" s="8" t="s">
        <v>96</v>
      </c>
      <c r="D3" s="4">
        <v>43843</v>
      </c>
      <c r="E3" s="8">
        <v>89.12</v>
      </c>
      <c r="F3" s="4">
        <v>43928</v>
      </c>
      <c r="G3" s="8">
        <v>-388</v>
      </c>
      <c r="H3" s="4">
        <v>45999</v>
      </c>
      <c r="I3" s="8">
        <v>1683</v>
      </c>
      <c r="J3" s="8">
        <v>290078965</v>
      </c>
      <c r="K3" s="8">
        <v>72</v>
      </c>
      <c r="N3" s="8">
        <v>1.503034</v>
      </c>
      <c r="O3" s="70">
        <v>4156.6499999999996</v>
      </c>
      <c r="P3" s="8">
        <v>3859.4399999999978</v>
      </c>
      <c r="Q3" s="8">
        <v>2.050192</v>
      </c>
      <c r="R3" s="8">
        <v>4554.8999999999996</v>
      </c>
      <c r="S3" s="8">
        <v>2.050192</v>
      </c>
      <c r="T3" s="81">
        <v>4156.6499999999996</v>
      </c>
      <c r="U3" s="80" t="str">
        <f t="shared" si="0"/>
        <v>12020</v>
      </c>
      <c r="V3" s="79" t="str">
        <f t="shared" ref="V3:V66" si="1">_xlfn.IFS(G3&lt;-120,"Acima de 120 dias",G3&lt;=-90,"91 a 120 dias",G3&lt;=-61,"61 a 90 dias",G3&lt;=-31,"31 a 60 dias",G3&gt;=-30,"1 a 30 dias")</f>
        <v>Acima de 120 dias</v>
      </c>
    </row>
    <row r="4" spans="1:22" x14ac:dyDescent="0.3">
      <c r="A4" s="4">
        <v>44316</v>
      </c>
      <c r="B4" s="8">
        <v>29894663000189</v>
      </c>
      <c r="C4" s="8" t="s">
        <v>96</v>
      </c>
      <c r="D4" s="4">
        <v>43903</v>
      </c>
      <c r="E4" s="8">
        <v>198.42</v>
      </c>
      <c r="F4" s="4">
        <v>44142</v>
      </c>
      <c r="G4" s="8">
        <v>-174</v>
      </c>
      <c r="H4" s="4">
        <v>46062</v>
      </c>
      <c r="I4" s="8">
        <v>1746</v>
      </c>
      <c r="J4" s="8">
        <v>290080619</v>
      </c>
      <c r="K4" s="8">
        <v>72</v>
      </c>
      <c r="N4" s="8">
        <v>1.36</v>
      </c>
      <c r="O4" s="70">
        <v>8612.83</v>
      </c>
      <c r="P4" s="8">
        <v>8964.260000000002</v>
      </c>
      <c r="Q4" s="8">
        <v>1.671853</v>
      </c>
      <c r="R4" s="8">
        <v>9195.7900000000009</v>
      </c>
      <c r="S4" s="8">
        <v>1.671853</v>
      </c>
      <c r="T4" s="81">
        <v>8612.83</v>
      </c>
      <c r="U4" s="80" t="str">
        <f t="shared" si="0"/>
        <v>32020</v>
      </c>
      <c r="V4" s="79" t="str">
        <f t="shared" si="1"/>
        <v>Acima de 120 dias</v>
      </c>
    </row>
    <row r="5" spans="1:22" x14ac:dyDescent="0.3">
      <c r="A5" s="4">
        <v>44316</v>
      </c>
      <c r="B5" s="8">
        <v>29894663000189</v>
      </c>
      <c r="C5" s="8" t="s">
        <v>96</v>
      </c>
      <c r="D5" s="4">
        <v>43873</v>
      </c>
      <c r="E5" s="8">
        <v>299.3</v>
      </c>
      <c r="F5" s="4">
        <v>44019</v>
      </c>
      <c r="G5" s="8">
        <v>-297</v>
      </c>
      <c r="H5" s="4">
        <v>46029</v>
      </c>
      <c r="I5" s="8">
        <v>1713</v>
      </c>
      <c r="J5" s="8">
        <v>290081730</v>
      </c>
      <c r="K5" s="8">
        <v>72</v>
      </c>
      <c r="N5" s="8">
        <v>1.3623771553621595</v>
      </c>
      <c r="O5" s="70">
        <v>14001.5</v>
      </c>
      <c r="P5" s="8">
        <v>13514.770000000002</v>
      </c>
      <c r="Q5" s="8">
        <v>1.7000310000000001</v>
      </c>
      <c r="R5" s="8">
        <v>14924.259999999998</v>
      </c>
      <c r="S5" s="8">
        <v>1.7000310000000001</v>
      </c>
      <c r="T5" s="81">
        <v>14001.5</v>
      </c>
      <c r="U5" s="80" t="str">
        <f t="shared" si="0"/>
        <v>22020</v>
      </c>
      <c r="V5" s="79" t="str">
        <f t="shared" si="1"/>
        <v>Acima de 120 dias</v>
      </c>
    </row>
    <row r="6" spans="1:22" x14ac:dyDescent="0.3">
      <c r="A6" s="4">
        <v>44316</v>
      </c>
      <c r="B6" s="8">
        <v>29894663000189</v>
      </c>
      <c r="C6" s="8" t="s">
        <v>96</v>
      </c>
      <c r="D6" s="4">
        <v>43791</v>
      </c>
      <c r="E6" s="8">
        <v>83</v>
      </c>
      <c r="F6" s="4">
        <v>44019</v>
      </c>
      <c r="G6" s="8">
        <v>-297</v>
      </c>
      <c r="H6" s="4">
        <v>45937</v>
      </c>
      <c r="I6" s="8">
        <v>1621</v>
      </c>
      <c r="J6" s="8">
        <v>290153637</v>
      </c>
      <c r="K6" s="8">
        <v>72</v>
      </c>
      <c r="N6" s="8">
        <v>1.3460000000000001</v>
      </c>
      <c r="O6" s="70">
        <v>3778.75</v>
      </c>
      <c r="P6" s="8">
        <v>3782.08</v>
      </c>
      <c r="Q6" s="8">
        <v>1.7102029999999999</v>
      </c>
      <c r="R6" s="8">
        <v>4033.68</v>
      </c>
      <c r="S6" s="8">
        <v>1.7102029999999999</v>
      </c>
      <c r="T6" s="81">
        <v>3778.75</v>
      </c>
      <c r="U6" s="80" t="str">
        <f t="shared" si="0"/>
        <v>112019</v>
      </c>
      <c r="V6" s="79" t="str">
        <f t="shared" si="1"/>
        <v>Acima de 120 dias</v>
      </c>
    </row>
    <row r="7" spans="1:22" x14ac:dyDescent="0.3">
      <c r="A7" s="4">
        <v>44316</v>
      </c>
      <c r="B7" s="8">
        <v>29894663000189</v>
      </c>
      <c r="C7" s="8" t="s">
        <v>96</v>
      </c>
      <c r="D7" s="4">
        <v>43791</v>
      </c>
      <c r="E7" s="8">
        <v>212.65</v>
      </c>
      <c r="F7" s="4">
        <v>43928</v>
      </c>
      <c r="G7" s="8">
        <v>-388</v>
      </c>
      <c r="H7" s="4">
        <v>45937</v>
      </c>
      <c r="I7" s="8">
        <v>1621</v>
      </c>
      <c r="J7" s="8">
        <v>290154868</v>
      </c>
      <c r="K7" s="8">
        <v>72</v>
      </c>
      <c r="N7" s="8">
        <v>1.3460000000000001</v>
      </c>
      <c r="O7" s="70">
        <v>10342.200000000001</v>
      </c>
      <c r="P7" s="8">
        <v>9689.8499999999985</v>
      </c>
      <c r="Q7" s="8">
        <v>1.6966669999999999</v>
      </c>
      <c r="R7" s="8">
        <v>10972.36</v>
      </c>
      <c r="S7" s="8">
        <v>1.6966669999999999</v>
      </c>
      <c r="T7" s="81">
        <v>10342.200000000001</v>
      </c>
      <c r="U7" s="80" t="str">
        <f t="shared" si="0"/>
        <v>112019</v>
      </c>
      <c r="V7" s="79" t="str">
        <f t="shared" si="1"/>
        <v>Acima de 120 dias</v>
      </c>
    </row>
    <row r="8" spans="1:22" x14ac:dyDescent="0.3">
      <c r="A8" s="4">
        <v>44316</v>
      </c>
      <c r="B8" s="8">
        <v>29894663000189</v>
      </c>
      <c r="C8" s="8" t="s">
        <v>96</v>
      </c>
      <c r="D8" s="4">
        <v>43815</v>
      </c>
      <c r="E8" s="8">
        <v>194.33</v>
      </c>
      <c r="F8" s="4">
        <v>43868</v>
      </c>
      <c r="G8" s="8">
        <v>-448</v>
      </c>
      <c r="H8" s="4">
        <v>45968</v>
      </c>
      <c r="I8" s="8">
        <v>1652</v>
      </c>
      <c r="J8" s="8">
        <v>290157712</v>
      </c>
      <c r="K8" s="8">
        <v>72</v>
      </c>
      <c r="N8" s="8">
        <v>1.3599999999999999</v>
      </c>
      <c r="O8" s="70">
        <v>10002.94</v>
      </c>
      <c r="P8" s="8">
        <v>8792.6299999999974</v>
      </c>
      <c r="Q8" s="8">
        <v>1.643081</v>
      </c>
      <c r="R8" s="8">
        <v>10484.31</v>
      </c>
      <c r="S8" s="8">
        <v>1.643081</v>
      </c>
      <c r="T8" s="81">
        <v>10002.94</v>
      </c>
      <c r="U8" s="80" t="str">
        <f t="shared" si="0"/>
        <v>122019</v>
      </c>
      <c r="V8" s="79" t="str">
        <f t="shared" si="1"/>
        <v>Acima de 120 dias</v>
      </c>
    </row>
    <row r="9" spans="1:22" x14ac:dyDescent="0.3">
      <c r="A9" s="4">
        <v>44316</v>
      </c>
      <c r="B9" s="8">
        <v>29894663000189</v>
      </c>
      <c r="C9" s="8" t="s">
        <v>96</v>
      </c>
      <c r="D9" s="4">
        <v>43815</v>
      </c>
      <c r="E9" s="8">
        <v>203.4</v>
      </c>
      <c r="F9" s="4">
        <v>43837</v>
      </c>
      <c r="G9" s="8">
        <v>-479</v>
      </c>
      <c r="H9" s="4">
        <v>45937</v>
      </c>
      <c r="I9" s="8">
        <v>1621</v>
      </c>
      <c r="J9" s="8">
        <v>290255439</v>
      </c>
      <c r="K9" s="8">
        <v>72</v>
      </c>
      <c r="N9" s="8">
        <v>1.3599999999999999</v>
      </c>
      <c r="O9" s="70">
        <v>10508.39</v>
      </c>
      <c r="P9" s="8">
        <v>9125.909999999998</v>
      </c>
      <c r="Q9" s="8">
        <v>1.693082</v>
      </c>
      <c r="R9" s="8">
        <v>11079.89</v>
      </c>
      <c r="S9" s="8">
        <v>1.693082</v>
      </c>
      <c r="T9" s="81">
        <v>10508.39</v>
      </c>
      <c r="U9" s="80" t="str">
        <f t="shared" si="0"/>
        <v>122019</v>
      </c>
      <c r="V9" s="79" t="str">
        <f t="shared" si="1"/>
        <v>Acima de 120 dias</v>
      </c>
    </row>
    <row r="10" spans="1:22" x14ac:dyDescent="0.3">
      <c r="A10" s="4">
        <v>44316</v>
      </c>
      <c r="B10" s="8">
        <v>29894663000189</v>
      </c>
      <c r="C10" s="8" t="s">
        <v>96</v>
      </c>
      <c r="D10" s="4">
        <v>43815</v>
      </c>
      <c r="E10" s="8">
        <v>281</v>
      </c>
      <c r="F10" s="4">
        <v>44050</v>
      </c>
      <c r="G10" s="8">
        <v>-266</v>
      </c>
      <c r="H10" s="4">
        <v>45968</v>
      </c>
      <c r="I10" s="8">
        <v>1652</v>
      </c>
      <c r="J10" s="8">
        <v>290257243</v>
      </c>
      <c r="K10" s="8">
        <v>72</v>
      </c>
      <c r="N10" s="8">
        <v>1.3599999999999999</v>
      </c>
      <c r="O10" s="70">
        <v>12755.94</v>
      </c>
      <c r="P10" s="8">
        <v>12714.139999999996</v>
      </c>
      <c r="Q10" s="8">
        <v>1.6526270000000001</v>
      </c>
      <c r="R10" s="8">
        <v>13474.18</v>
      </c>
      <c r="S10" s="8">
        <v>1.6526270000000001</v>
      </c>
      <c r="T10" s="81">
        <v>12755.94</v>
      </c>
      <c r="U10" s="80" t="str">
        <f t="shared" si="0"/>
        <v>122019</v>
      </c>
      <c r="V10" s="79" t="str">
        <f t="shared" si="1"/>
        <v>Acima de 120 dias</v>
      </c>
    </row>
    <row r="11" spans="1:22" x14ac:dyDescent="0.3">
      <c r="A11" s="4">
        <v>44316</v>
      </c>
      <c r="B11" s="8">
        <v>29894663000189</v>
      </c>
      <c r="C11" s="8" t="s">
        <v>96</v>
      </c>
      <c r="D11" s="4">
        <v>43815</v>
      </c>
      <c r="E11" s="8">
        <v>299.3</v>
      </c>
      <c r="F11" s="4">
        <v>43958</v>
      </c>
      <c r="G11" s="8">
        <v>-358</v>
      </c>
      <c r="H11" s="4">
        <v>45968</v>
      </c>
      <c r="I11" s="8">
        <v>1652</v>
      </c>
      <c r="J11" s="8">
        <v>290263144</v>
      </c>
      <c r="K11" s="8">
        <v>72</v>
      </c>
      <c r="N11" s="8">
        <v>1.4949999999999999</v>
      </c>
      <c r="O11" s="70">
        <v>13567.32</v>
      </c>
      <c r="P11" s="8">
        <v>13008.080000000005</v>
      </c>
      <c r="Q11" s="8">
        <v>2.0485530000000001</v>
      </c>
      <c r="R11" s="8">
        <v>14888.42</v>
      </c>
      <c r="S11" s="8">
        <v>2.0485530000000001</v>
      </c>
      <c r="T11" s="81">
        <v>13567.32</v>
      </c>
      <c r="U11" s="80" t="str">
        <f t="shared" si="0"/>
        <v>122019</v>
      </c>
      <c r="V11" s="79" t="str">
        <f t="shared" si="1"/>
        <v>Acima de 120 dias</v>
      </c>
    </row>
    <row r="12" spans="1:22" x14ac:dyDescent="0.3">
      <c r="A12" s="4">
        <v>44316</v>
      </c>
      <c r="B12" s="8">
        <v>29894663000189</v>
      </c>
      <c r="C12" s="8" t="s">
        <v>96</v>
      </c>
      <c r="D12" s="4">
        <v>43815</v>
      </c>
      <c r="E12" s="8">
        <v>281.5</v>
      </c>
      <c r="F12" s="4">
        <v>43837</v>
      </c>
      <c r="G12" s="8">
        <v>-479</v>
      </c>
      <c r="H12" s="4">
        <v>45968</v>
      </c>
      <c r="I12" s="8">
        <v>1652</v>
      </c>
      <c r="J12" s="8">
        <v>290363565</v>
      </c>
      <c r="K12" s="8">
        <v>72</v>
      </c>
      <c r="N12" s="8">
        <v>1.3599999999999999</v>
      </c>
      <c r="O12" s="70">
        <v>14688.71</v>
      </c>
      <c r="P12" s="8">
        <v>12736.710000000003</v>
      </c>
      <c r="Q12" s="8">
        <v>1.6786890000000001</v>
      </c>
      <c r="R12" s="8">
        <v>15468.69</v>
      </c>
      <c r="S12" s="8">
        <v>1.6786890000000001</v>
      </c>
      <c r="T12" s="81">
        <v>14688.71</v>
      </c>
      <c r="U12" s="80" t="str">
        <f t="shared" si="0"/>
        <v>122019</v>
      </c>
      <c r="V12" s="79" t="str">
        <f t="shared" si="1"/>
        <v>Acima de 120 dias</v>
      </c>
    </row>
    <row r="13" spans="1:22" x14ac:dyDescent="0.3">
      <c r="A13" s="4">
        <v>44316</v>
      </c>
      <c r="B13" s="8">
        <v>29894663000189</v>
      </c>
      <c r="C13" s="8" t="s">
        <v>96</v>
      </c>
      <c r="D13" s="4">
        <v>43843</v>
      </c>
      <c r="E13" s="8">
        <v>286.94</v>
      </c>
      <c r="F13" s="4">
        <v>43958</v>
      </c>
      <c r="G13" s="8">
        <v>-358</v>
      </c>
      <c r="H13" s="4">
        <v>45968</v>
      </c>
      <c r="I13" s="8">
        <v>1652</v>
      </c>
      <c r="J13" s="8">
        <v>290364102</v>
      </c>
      <c r="K13" s="8">
        <v>72</v>
      </c>
      <c r="N13" s="8">
        <v>1.36</v>
      </c>
      <c r="O13" s="70">
        <v>13828.359999999999</v>
      </c>
      <c r="P13" s="8">
        <v>12859.859999999993</v>
      </c>
      <c r="Q13" s="8">
        <v>1.6771430000000001</v>
      </c>
      <c r="R13" s="8">
        <v>14619.849999999999</v>
      </c>
      <c r="S13" s="8">
        <v>1.6771430000000001</v>
      </c>
      <c r="T13" s="81">
        <v>13828.359999999999</v>
      </c>
      <c r="U13" s="80" t="str">
        <f t="shared" si="0"/>
        <v>12020</v>
      </c>
      <c r="V13" s="79" t="str">
        <f t="shared" si="1"/>
        <v>Acima de 120 dias</v>
      </c>
    </row>
    <row r="14" spans="1:22" x14ac:dyDescent="0.3">
      <c r="A14" s="4">
        <v>44316</v>
      </c>
      <c r="B14" s="8">
        <v>29894663000189</v>
      </c>
      <c r="C14" s="8" t="s">
        <v>96</v>
      </c>
      <c r="D14" s="4">
        <v>43791</v>
      </c>
      <c r="E14" s="8">
        <v>155.12</v>
      </c>
      <c r="F14" s="4">
        <v>44111</v>
      </c>
      <c r="G14" s="8">
        <v>-205</v>
      </c>
      <c r="H14" s="4">
        <v>45937</v>
      </c>
      <c r="I14" s="8">
        <v>1621</v>
      </c>
      <c r="J14" s="8">
        <v>290453854</v>
      </c>
      <c r="K14" s="8">
        <v>72</v>
      </c>
      <c r="N14" s="8">
        <v>1.3460000000000001</v>
      </c>
      <c r="O14" s="70">
        <v>6634.71</v>
      </c>
      <c r="P14" s="8">
        <v>7068.3800000000019</v>
      </c>
      <c r="Q14" s="8">
        <v>1.6794750000000001</v>
      </c>
      <c r="R14" s="8">
        <v>7073.15</v>
      </c>
      <c r="S14" s="8">
        <v>1.6794750000000001</v>
      </c>
      <c r="T14" s="81">
        <v>6634.71</v>
      </c>
      <c r="U14" s="80" t="str">
        <f t="shared" si="0"/>
        <v>112019</v>
      </c>
      <c r="V14" s="79" t="str">
        <f t="shared" si="1"/>
        <v>Acima de 120 dias</v>
      </c>
    </row>
    <row r="15" spans="1:22" x14ac:dyDescent="0.3">
      <c r="A15" s="4">
        <v>44316</v>
      </c>
      <c r="B15" s="8">
        <v>29894663000189</v>
      </c>
      <c r="C15" s="8" t="s">
        <v>96</v>
      </c>
      <c r="D15" s="4">
        <v>43843</v>
      </c>
      <c r="E15" s="8">
        <v>130</v>
      </c>
      <c r="F15" s="4">
        <v>44203</v>
      </c>
      <c r="G15" s="8">
        <v>-113</v>
      </c>
      <c r="H15" s="4">
        <v>45968</v>
      </c>
      <c r="I15" s="8">
        <v>1652</v>
      </c>
      <c r="J15" s="8">
        <v>290457748</v>
      </c>
      <c r="K15" s="8">
        <v>72</v>
      </c>
      <c r="N15" s="8">
        <v>1.36</v>
      </c>
      <c r="O15" s="70">
        <v>5280.45</v>
      </c>
      <c r="P15" s="8">
        <v>5826.2500000000018</v>
      </c>
      <c r="Q15" s="8">
        <v>1.6256729999999999</v>
      </c>
      <c r="R15" s="8">
        <v>5583.61</v>
      </c>
      <c r="S15" s="8">
        <v>1.6256729999999999</v>
      </c>
      <c r="T15" s="81">
        <v>5280.45</v>
      </c>
      <c r="U15" s="80" t="str">
        <f t="shared" si="0"/>
        <v>12020</v>
      </c>
      <c r="V15" s="79" t="str">
        <f t="shared" si="1"/>
        <v>91 a 120 dias</v>
      </c>
    </row>
    <row r="16" spans="1:22" x14ac:dyDescent="0.3">
      <c r="A16" s="4">
        <v>44316</v>
      </c>
      <c r="B16" s="8">
        <v>29894663000189</v>
      </c>
      <c r="C16" s="8" t="s">
        <v>96</v>
      </c>
      <c r="D16" s="4">
        <v>43843</v>
      </c>
      <c r="E16" s="8">
        <v>124</v>
      </c>
      <c r="F16" s="4">
        <v>43897</v>
      </c>
      <c r="G16" s="8">
        <v>-419</v>
      </c>
      <c r="H16" s="4">
        <v>45968</v>
      </c>
      <c r="I16" s="8">
        <v>1652</v>
      </c>
      <c r="J16" s="8">
        <v>290457851</v>
      </c>
      <c r="K16" s="8">
        <v>72</v>
      </c>
      <c r="N16" s="8">
        <v>1.36</v>
      </c>
      <c r="O16" s="70">
        <v>6251.73</v>
      </c>
      <c r="P16" s="8">
        <v>5557.3100000000013</v>
      </c>
      <c r="Q16" s="8">
        <v>1.6499520000000001</v>
      </c>
      <c r="R16" s="8">
        <v>6565.93</v>
      </c>
      <c r="S16" s="8">
        <v>1.6499520000000001</v>
      </c>
      <c r="T16" s="81">
        <v>6251.73</v>
      </c>
      <c r="U16" s="80" t="str">
        <f t="shared" si="0"/>
        <v>12020</v>
      </c>
      <c r="V16" s="79" t="str">
        <f t="shared" si="1"/>
        <v>Acima de 120 dias</v>
      </c>
    </row>
    <row r="17" spans="1:22" x14ac:dyDescent="0.3">
      <c r="A17" s="4">
        <v>44316</v>
      </c>
      <c r="B17" s="8">
        <v>29894663000189</v>
      </c>
      <c r="C17" s="8" t="s">
        <v>96</v>
      </c>
      <c r="D17" s="4">
        <v>43843</v>
      </c>
      <c r="E17" s="8">
        <v>80</v>
      </c>
      <c r="F17" s="4">
        <v>43928</v>
      </c>
      <c r="G17" s="8">
        <v>-388</v>
      </c>
      <c r="H17" s="4">
        <v>45999</v>
      </c>
      <c r="I17" s="8">
        <v>1683</v>
      </c>
      <c r="J17" s="8">
        <v>290468789</v>
      </c>
      <c r="K17" s="8">
        <v>72</v>
      </c>
      <c r="N17" s="8">
        <v>1.36</v>
      </c>
      <c r="O17" s="70">
        <v>3979.9</v>
      </c>
      <c r="P17" s="8">
        <v>3615.7100000000009</v>
      </c>
      <c r="Q17" s="8">
        <v>1.6582269999999999</v>
      </c>
      <c r="R17" s="8">
        <v>4193.79</v>
      </c>
      <c r="S17" s="8">
        <v>1.6582269999999999</v>
      </c>
      <c r="T17" s="81">
        <v>3979.9</v>
      </c>
      <c r="U17" s="80" t="str">
        <f t="shared" si="0"/>
        <v>12020</v>
      </c>
      <c r="V17" s="79" t="str">
        <f t="shared" si="1"/>
        <v>Acima de 120 dias</v>
      </c>
    </row>
    <row r="18" spans="1:22" x14ac:dyDescent="0.3">
      <c r="A18" s="4">
        <v>44316</v>
      </c>
      <c r="B18" s="8">
        <v>29894663000189</v>
      </c>
      <c r="C18" s="8" t="s">
        <v>96</v>
      </c>
      <c r="D18" s="4">
        <v>43873</v>
      </c>
      <c r="E18" s="8">
        <v>250</v>
      </c>
      <c r="F18" s="4">
        <v>43897</v>
      </c>
      <c r="G18" s="8">
        <v>-419</v>
      </c>
      <c r="H18" s="4">
        <v>46029</v>
      </c>
      <c r="I18" s="8">
        <v>1713</v>
      </c>
      <c r="J18" s="8">
        <v>290478783</v>
      </c>
      <c r="K18" s="8">
        <v>72</v>
      </c>
      <c r="N18" s="8">
        <v>1.36</v>
      </c>
      <c r="O18" s="70">
        <v>12831.07</v>
      </c>
      <c r="P18" s="8">
        <v>11296.840000000004</v>
      </c>
      <c r="Q18" s="8">
        <v>1.6372960000000001</v>
      </c>
      <c r="R18" s="8">
        <v>13471.75</v>
      </c>
      <c r="S18" s="8">
        <v>1.6372960000000001</v>
      </c>
      <c r="T18" s="81">
        <v>12831.07</v>
      </c>
      <c r="U18" s="80" t="str">
        <f t="shared" si="0"/>
        <v>22020</v>
      </c>
      <c r="V18" s="79" t="str">
        <f t="shared" si="1"/>
        <v>Acima de 120 dias</v>
      </c>
    </row>
    <row r="19" spans="1:22" x14ac:dyDescent="0.3">
      <c r="A19" s="4">
        <v>44316</v>
      </c>
      <c r="B19" s="8">
        <v>29894663000189</v>
      </c>
      <c r="C19" s="8" t="s">
        <v>96</v>
      </c>
      <c r="D19" s="4">
        <v>43815</v>
      </c>
      <c r="E19" s="8">
        <v>153.72</v>
      </c>
      <c r="F19" s="4">
        <v>43868</v>
      </c>
      <c r="G19" s="8">
        <v>-448</v>
      </c>
      <c r="H19" s="4">
        <v>45968</v>
      </c>
      <c r="I19" s="8">
        <v>1652</v>
      </c>
      <c r="J19" s="8">
        <v>290563425</v>
      </c>
      <c r="K19" s="8">
        <v>72</v>
      </c>
      <c r="N19" s="8">
        <v>1.3758329999999999</v>
      </c>
      <c r="O19" s="70">
        <v>7821.4599999999991</v>
      </c>
      <c r="P19" s="8">
        <v>6922.1900000000005</v>
      </c>
      <c r="Q19" s="8">
        <v>1.71539</v>
      </c>
      <c r="R19" s="8">
        <v>8269.56</v>
      </c>
      <c r="S19" s="8">
        <v>1.71539</v>
      </c>
      <c r="T19" s="81">
        <v>7821.4599999999991</v>
      </c>
      <c r="U19" s="80" t="str">
        <f t="shared" si="0"/>
        <v>122019</v>
      </c>
      <c r="V19" s="79" t="str">
        <f t="shared" si="1"/>
        <v>Acima de 120 dias</v>
      </c>
    </row>
    <row r="20" spans="1:22" x14ac:dyDescent="0.3">
      <c r="A20" s="4">
        <v>44316</v>
      </c>
      <c r="B20" s="8">
        <v>29894663000189</v>
      </c>
      <c r="C20" s="8" t="s">
        <v>96</v>
      </c>
      <c r="D20" s="4">
        <v>43815</v>
      </c>
      <c r="E20" s="8">
        <v>145.6</v>
      </c>
      <c r="F20" s="4">
        <v>44323</v>
      </c>
      <c r="G20" s="8">
        <v>7</v>
      </c>
      <c r="H20" s="4">
        <v>44872</v>
      </c>
      <c r="I20" s="8">
        <v>556</v>
      </c>
      <c r="J20" s="8">
        <v>290564196</v>
      </c>
      <c r="K20" s="8">
        <v>36</v>
      </c>
      <c r="N20" s="8">
        <v>1.4949999999999999</v>
      </c>
      <c r="O20" s="70">
        <v>2317.3399999999997</v>
      </c>
      <c r="P20" s="8">
        <v>3947.26</v>
      </c>
      <c r="Q20" s="8">
        <v>2.0499139999999998</v>
      </c>
      <c r="R20" s="8">
        <v>2427.79</v>
      </c>
      <c r="S20" s="8">
        <v>2.0499139999999998</v>
      </c>
      <c r="T20" s="81">
        <v>2317.3399999999997</v>
      </c>
      <c r="U20" s="80" t="str">
        <f t="shared" si="0"/>
        <v>122019</v>
      </c>
      <c r="V20" s="79" t="str">
        <f t="shared" si="1"/>
        <v>1 a 30 dias</v>
      </c>
    </row>
    <row r="21" spans="1:22" x14ac:dyDescent="0.3">
      <c r="A21" s="4">
        <v>44316</v>
      </c>
      <c r="B21" s="8">
        <v>29894663000189</v>
      </c>
      <c r="C21" s="8" t="s">
        <v>96</v>
      </c>
      <c r="D21" s="4">
        <v>43843</v>
      </c>
      <c r="E21" s="8">
        <v>347.01</v>
      </c>
      <c r="F21" s="4">
        <v>44081</v>
      </c>
      <c r="G21" s="8">
        <v>-235</v>
      </c>
      <c r="H21" s="4">
        <v>45999</v>
      </c>
      <c r="I21" s="8">
        <v>1683</v>
      </c>
      <c r="J21" s="8">
        <v>290568617</v>
      </c>
      <c r="K21" s="8">
        <v>72</v>
      </c>
      <c r="N21" s="8">
        <v>1.36</v>
      </c>
      <c r="O21" s="70">
        <v>15630.11</v>
      </c>
      <c r="P21" s="8">
        <v>15683.549999999996</v>
      </c>
      <c r="Q21" s="8">
        <v>1.6237649999999999</v>
      </c>
      <c r="R21" s="8">
        <v>16455.96</v>
      </c>
      <c r="S21" s="8">
        <v>1.6237649999999999</v>
      </c>
      <c r="T21" s="81">
        <v>15630.11</v>
      </c>
      <c r="U21" s="80" t="str">
        <f t="shared" si="0"/>
        <v>12020</v>
      </c>
      <c r="V21" s="79" t="str">
        <f t="shared" si="1"/>
        <v>Acima de 120 dias</v>
      </c>
    </row>
    <row r="22" spans="1:22" x14ac:dyDescent="0.3">
      <c r="A22" s="4">
        <v>44316</v>
      </c>
      <c r="B22" s="8">
        <v>29894663000189</v>
      </c>
      <c r="C22" s="8" t="s">
        <v>96</v>
      </c>
      <c r="D22" s="4">
        <v>43873</v>
      </c>
      <c r="E22" s="8">
        <v>288.69</v>
      </c>
      <c r="F22" s="4">
        <v>44323</v>
      </c>
      <c r="G22" s="8">
        <v>7</v>
      </c>
      <c r="H22" s="4">
        <v>46029</v>
      </c>
      <c r="I22" s="8">
        <v>1713</v>
      </c>
      <c r="J22" s="8">
        <v>290573638</v>
      </c>
      <c r="K22" s="8">
        <v>72</v>
      </c>
      <c r="N22" s="8">
        <v>1.36</v>
      </c>
      <c r="O22" s="70">
        <v>10742.28</v>
      </c>
      <c r="P22" s="8">
        <v>13045.129999999997</v>
      </c>
      <c r="Q22" s="8">
        <v>1.6503699999999999</v>
      </c>
      <c r="R22" s="8">
        <v>11514.92</v>
      </c>
      <c r="S22" s="8">
        <v>1.6503699999999999</v>
      </c>
      <c r="T22" s="81">
        <v>10742.28</v>
      </c>
      <c r="U22" s="80" t="str">
        <f t="shared" si="0"/>
        <v>22020</v>
      </c>
      <c r="V22" s="79" t="str">
        <f t="shared" si="1"/>
        <v>1 a 30 dias</v>
      </c>
    </row>
    <row r="23" spans="1:22" x14ac:dyDescent="0.3">
      <c r="A23" s="4">
        <v>44316</v>
      </c>
      <c r="B23" s="8">
        <v>29894663000189</v>
      </c>
      <c r="C23" s="8" t="s">
        <v>96</v>
      </c>
      <c r="D23" s="4">
        <v>43873</v>
      </c>
      <c r="E23" s="8">
        <v>223.03</v>
      </c>
      <c r="F23" s="4">
        <v>43897</v>
      </c>
      <c r="G23" s="8">
        <v>-419</v>
      </c>
      <c r="H23" s="4">
        <v>46029</v>
      </c>
      <c r="I23" s="8">
        <v>1713</v>
      </c>
      <c r="J23" s="8">
        <v>290584743</v>
      </c>
      <c r="K23" s="8">
        <v>72</v>
      </c>
      <c r="N23" s="8">
        <v>1.36</v>
      </c>
      <c r="O23" s="70">
        <v>11342.75</v>
      </c>
      <c r="P23" s="8">
        <v>10078.07</v>
      </c>
      <c r="Q23" s="8">
        <v>1.691098</v>
      </c>
      <c r="R23" s="8">
        <v>12018.39</v>
      </c>
      <c r="S23" s="8">
        <v>1.691098</v>
      </c>
      <c r="T23" s="81">
        <v>11342.75</v>
      </c>
      <c r="U23" s="80" t="str">
        <f t="shared" si="0"/>
        <v>22020</v>
      </c>
      <c r="V23" s="79" t="str">
        <f t="shared" si="1"/>
        <v>Acima de 120 dias</v>
      </c>
    </row>
    <row r="24" spans="1:22" x14ac:dyDescent="0.3">
      <c r="A24" s="4">
        <v>44316</v>
      </c>
      <c r="B24" s="8">
        <v>29894663000189</v>
      </c>
      <c r="C24" s="8" t="s">
        <v>96</v>
      </c>
      <c r="D24" s="4">
        <v>43815</v>
      </c>
      <c r="E24" s="8">
        <v>159.29</v>
      </c>
      <c r="F24" s="4">
        <v>44323</v>
      </c>
      <c r="G24" s="8">
        <v>7</v>
      </c>
      <c r="H24" s="4">
        <v>45937</v>
      </c>
      <c r="I24" s="8">
        <v>1621</v>
      </c>
      <c r="J24" s="8">
        <v>290652159</v>
      </c>
      <c r="K24" s="8">
        <v>72</v>
      </c>
      <c r="N24" s="8">
        <v>1.368671</v>
      </c>
      <c r="O24" s="70">
        <v>5662.24</v>
      </c>
      <c r="P24" s="8">
        <v>7128.4100000000035</v>
      </c>
      <c r="Q24" s="8">
        <v>1.707822</v>
      </c>
      <c r="R24" s="8">
        <v>6114.68</v>
      </c>
      <c r="S24" s="8">
        <v>1.707822</v>
      </c>
      <c r="T24" s="81">
        <v>5662.24</v>
      </c>
      <c r="U24" s="80" t="str">
        <f t="shared" si="0"/>
        <v>122019</v>
      </c>
      <c r="V24" s="79" t="str">
        <f t="shared" si="1"/>
        <v>1 a 30 dias</v>
      </c>
    </row>
    <row r="25" spans="1:22" x14ac:dyDescent="0.3">
      <c r="A25" s="4">
        <v>44316</v>
      </c>
      <c r="B25" s="8">
        <v>29894663000189</v>
      </c>
      <c r="C25" s="8" t="s">
        <v>96</v>
      </c>
      <c r="D25" s="4">
        <v>43815</v>
      </c>
      <c r="E25" s="8">
        <v>226</v>
      </c>
      <c r="F25" s="4">
        <v>44172</v>
      </c>
      <c r="G25" s="8">
        <v>-144</v>
      </c>
      <c r="H25" s="4">
        <v>45968</v>
      </c>
      <c r="I25" s="8">
        <v>1652</v>
      </c>
      <c r="J25" s="8">
        <v>290664282</v>
      </c>
      <c r="K25" s="8">
        <v>72</v>
      </c>
      <c r="N25" s="8">
        <v>1.4949999999999999</v>
      </c>
      <c r="O25" s="70">
        <v>8662.82</v>
      </c>
      <c r="P25" s="8">
        <v>9822.3300000000054</v>
      </c>
      <c r="Q25" s="8">
        <v>2.0484059999999999</v>
      </c>
      <c r="R25" s="8">
        <v>9660.14</v>
      </c>
      <c r="S25" s="8">
        <v>2.0484059999999999</v>
      </c>
      <c r="T25" s="81">
        <v>8662.82</v>
      </c>
      <c r="U25" s="80" t="str">
        <f t="shared" si="0"/>
        <v>122019</v>
      </c>
      <c r="V25" s="79" t="str">
        <f t="shared" si="1"/>
        <v>Acima de 120 dias</v>
      </c>
    </row>
    <row r="26" spans="1:22" x14ac:dyDescent="0.3">
      <c r="A26" s="4">
        <v>44316</v>
      </c>
      <c r="B26" s="8">
        <v>29894663000189</v>
      </c>
      <c r="C26" s="8" t="s">
        <v>96</v>
      </c>
      <c r="D26" s="4">
        <v>43843</v>
      </c>
      <c r="E26" s="8">
        <v>109.23</v>
      </c>
      <c r="F26" s="4">
        <v>44323</v>
      </c>
      <c r="G26" s="8">
        <v>7</v>
      </c>
      <c r="H26" s="4">
        <v>45999</v>
      </c>
      <c r="I26" s="8">
        <v>1683</v>
      </c>
      <c r="J26" s="8">
        <v>290664718</v>
      </c>
      <c r="K26" s="8">
        <v>72</v>
      </c>
      <c r="N26" s="8">
        <v>1.36</v>
      </c>
      <c r="O26" s="70">
        <v>4010.9</v>
      </c>
      <c r="P26" s="8">
        <v>4936.7899999999972</v>
      </c>
      <c r="Q26" s="8">
        <v>1.6616420000000001</v>
      </c>
      <c r="R26" s="8">
        <v>4306.12</v>
      </c>
      <c r="S26" s="8">
        <v>1.6616420000000001</v>
      </c>
      <c r="T26" s="81">
        <v>4010.9</v>
      </c>
      <c r="U26" s="80" t="str">
        <f t="shared" si="0"/>
        <v>12020</v>
      </c>
      <c r="V26" s="79" t="str">
        <f t="shared" si="1"/>
        <v>1 a 30 dias</v>
      </c>
    </row>
    <row r="27" spans="1:22" x14ac:dyDescent="0.3">
      <c r="A27" s="4">
        <v>44316</v>
      </c>
      <c r="B27" s="8">
        <v>29894663000189</v>
      </c>
      <c r="C27" s="8" t="s">
        <v>96</v>
      </c>
      <c r="D27" s="4">
        <v>43815</v>
      </c>
      <c r="E27" s="8">
        <v>234.35</v>
      </c>
      <c r="F27" s="4">
        <v>44142</v>
      </c>
      <c r="G27" s="8">
        <v>-174</v>
      </c>
      <c r="H27" s="4">
        <v>45937</v>
      </c>
      <c r="I27" s="8">
        <v>1621</v>
      </c>
      <c r="J27" s="8">
        <v>290750119</v>
      </c>
      <c r="K27" s="8">
        <v>72</v>
      </c>
      <c r="N27" s="8">
        <v>1.3599999999999999</v>
      </c>
      <c r="O27" s="70">
        <v>9956.6400000000012</v>
      </c>
      <c r="P27" s="8">
        <v>10514.509999999997</v>
      </c>
      <c r="Q27" s="8">
        <v>1.5912679999999999</v>
      </c>
      <c r="R27" s="8">
        <v>10422.320000000002</v>
      </c>
      <c r="S27" s="8">
        <v>1.5912679999999999</v>
      </c>
      <c r="T27" s="81">
        <v>9956.6400000000012</v>
      </c>
      <c r="U27" s="80" t="str">
        <f t="shared" si="0"/>
        <v>122019</v>
      </c>
      <c r="V27" s="79" t="str">
        <f t="shared" si="1"/>
        <v>Acima de 120 dias</v>
      </c>
    </row>
    <row r="28" spans="1:22" x14ac:dyDescent="0.3">
      <c r="A28" s="4">
        <v>44316</v>
      </c>
      <c r="B28" s="8">
        <v>29894663000189</v>
      </c>
      <c r="C28" s="8" t="s">
        <v>96</v>
      </c>
      <c r="D28" s="4">
        <v>43815</v>
      </c>
      <c r="E28" s="8">
        <v>187.79</v>
      </c>
      <c r="F28" s="4">
        <v>43958</v>
      </c>
      <c r="G28" s="8">
        <v>-358</v>
      </c>
      <c r="H28" s="4">
        <v>45937</v>
      </c>
      <c r="I28" s="8">
        <v>1621</v>
      </c>
      <c r="J28" s="8">
        <v>290751223</v>
      </c>
      <c r="K28" s="8">
        <v>72</v>
      </c>
      <c r="N28" s="8">
        <v>1.3599999999999999</v>
      </c>
      <c r="O28" s="70">
        <v>9050.7999999999993</v>
      </c>
      <c r="P28" s="8">
        <v>8425.4799999999959</v>
      </c>
      <c r="Q28" s="8">
        <v>1.6267290000000001</v>
      </c>
      <c r="R28" s="8">
        <v>9478.4</v>
      </c>
      <c r="S28" s="8">
        <v>1.6267290000000001</v>
      </c>
      <c r="T28" s="81">
        <v>9050.7999999999993</v>
      </c>
      <c r="U28" s="80" t="str">
        <f t="shared" si="0"/>
        <v>122019</v>
      </c>
      <c r="V28" s="79" t="str">
        <f t="shared" si="1"/>
        <v>Acima de 120 dias</v>
      </c>
    </row>
    <row r="29" spans="1:22" x14ac:dyDescent="0.3">
      <c r="A29" s="4">
        <v>44316</v>
      </c>
      <c r="B29" s="8">
        <v>29894663000189</v>
      </c>
      <c r="C29" s="8" t="s">
        <v>96</v>
      </c>
      <c r="D29" s="4">
        <v>43843</v>
      </c>
      <c r="E29" s="8">
        <v>88</v>
      </c>
      <c r="F29" s="4">
        <v>43958</v>
      </c>
      <c r="G29" s="8">
        <v>-358</v>
      </c>
      <c r="H29" s="4">
        <v>45968</v>
      </c>
      <c r="I29" s="8">
        <v>1652</v>
      </c>
      <c r="J29" s="8">
        <v>290859872</v>
      </c>
      <c r="K29" s="8">
        <v>72</v>
      </c>
      <c r="N29" s="8">
        <v>1.36</v>
      </c>
      <c r="O29" s="70">
        <v>4281.3500000000004</v>
      </c>
      <c r="P29" s="8">
        <v>3943.96</v>
      </c>
      <c r="Q29" s="8">
        <v>1.6217550000000001</v>
      </c>
      <c r="R29" s="8">
        <v>4483.6900000000005</v>
      </c>
      <c r="S29" s="8">
        <v>1.6217550000000001</v>
      </c>
      <c r="T29" s="81">
        <v>4281.3500000000004</v>
      </c>
      <c r="U29" s="80" t="str">
        <f t="shared" si="0"/>
        <v>12020</v>
      </c>
      <c r="V29" s="79" t="str">
        <f t="shared" si="1"/>
        <v>Acima de 120 dias</v>
      </c>
    </row>
    <row r="30" spans="1:22" x14ac:dyDescent="0.3">
      <c r="A30" s="4">
        <v>44316</v>
      </c>
      <c r="B30" s="8">
        <v>29894663000189</v>
      </c>
      <c r="C30" s="8" t="s">
        <v>96</v>
      </c>
      <c r="D30" s="4">
        <v>43843</v>
      </c>
      <c r="E30" s="8">
        <v>146.66999999999999</v>
      </c>
      <c r="F30" s="4">
        <v>44323</v>
      </c>
      <c r="G30" s="8">
        <v>7</v>
      </c>
      <c r="H30" s="4">
        <v>45999</v>
      </c>
      <c r="I30" s="8">
        <v>1683</v>
      </c>
      <c r="J30" s="8">
        <v>290868993</v>
      </c>
      <c r="K30" s="8">
        <v>72</v>
      </c>
      <c r="N30" s="8">
        <v>1.36</v>
      </c>
      <c r="O30" s="70">
        <v>5422.86</v>
      </c>
      <c r="P30" s="8">
        <v>6628.9600000000019</v>
      </c>
      <c r="Q30" s="8">
        <v>1.6317950000000001</v>
      </c>
      <c r="R30" s="8">
        <v>5782.07</v>
      </c>
      <c r="S30" s="8">
        <v>1.6317950000000001</v>
      </c>
      <c r="T30" s="81">
        <v>5422.86</v>
      </c>
      <c r="U30" s="80" t="str">
        <f t="shared" si="0"/>
        <v>12020</v>
      </c>
      <c r="V30" s="79" t="str">
        <f t="shared" si="1"/>
        <v>1 a 30 dias</v>
      </c>
    </row>
    <row r="31" spans="1:22" x14ac:dyDescent="0.3">
      <c r="A31" s="4">
        <v>44316</v>
      </c>
      <c r="B31" s="8">
        <v>29894663000189</v>
      </c>
      <c r="C31" s="8" t="s">
        <v>96</v>
      </c>
      <c r="D31" s="4">
        <v>43903</v>
      </c>
      <c r="E31" s="8">
        <v>251.12</v>
      </c>
      <c r="F31" s="4">
        <v>44323</v>
      </c>
      <c r="G31" s="8">
        <v>7</v>
      </c>
      <c r="H31" s="4">
        <v>46062</v>
      </c>
      <c r="I31" s="8">
        <v>1746</v>
      </c>
      <c r="J31" s="8">
        <v>290883674</v>
      </c>
      <c r="K31" s="8">
        <v>72</v>
      </c>
      <c r="N31" s="8">
        <v>1.36</v>
      </c>
      <c r="O31" s="70">
        <v>9463.0500000000011</v>
      </c>
      <c r="P31" s="8">
        <v>11345.219999999992</v>
      </c>
      <c r="Q31" s="8">
        <v>1.6408510000000001</v>
      </c>
      <c r="R31" s="8">
        <v>10131.480000000001</v>
      </c>
      <c r="S31" s="8">
        <v>1.6408510000000001</v>
      </c>
      <c r="T31" s="81">
        <v>9463.0500000000011</v>
      </c>
      <c r="U31" s="80" t="str">
        <f t="shared" si="0"/>
        <v>32020</v>
      </c>
      <c r="V31" s="79" t="str">
        <f t="shared" si="1"/>
        <v>1 a 30 dias</v>
      </c>
    </row>
    <row r="32" spans="1:22" x14ac:dyDescent="0.3">
      <c r="A32" s="4">
        <v>44316</v>
      </c>
      <c r="B32" s="8">
        <v>29894663000189</v>
      </c>
      <c r="C32" s="8" t="s">
        <v>96</v>
      </c>
      <c r="D32" s="4">
        <v>43791</v>
      </c>
      <c r="E32" s="8">
        <v>88.49</v>
      </c>
      <c r="F32" s="4">
        <v>44081</v>
      </c>
      <c r="G32" s="8">
        <v>-235</v>
      </c>
      <c r="H32" s="4">
        <v>45937</v>
      </c>
      <c r="I32" s="8">
        <v>1621</v>
      </c>
      <c r="J32" s="8">
        <v>290954168</v>
      </c>
      <c r="K32" s="8">
        <v>72</v>
      </c>
      <c r="N32" s="8">
        <v>1.3460000000000001</v>
      </c>
      <c r="O32" s="70">
        <v>3863.3399999999997</v>
      </c>
      <c r="P32" s="8">
        <v>4032.2300000000009</v>
      </c>
      <c r="Q32" s="8">
        <v>1.693648</v>
      </c>
      <c r="R32" s="8">
        <v>4123.5</v>
      </c>
      <c r="S32" s="8">
        <v>1.693648</v>
      </c>
      <c r="T32" s="81">
        <v>3863.3399999999997</v>
      </c>
      <c r="U32" s="80" t="str">
        <f t="shared" si="0"/>
        <v>112019</v>
      </c>
      <c r="V32" s="79" t="str">
        <f t="shared" si="1"/>
        <v>Acima de 120 dias</v>
      </c>
    </row>
    <row r="33" spans="1:22" x14ac:dyDescent="0.3">
      <c r="A33" s="4">
        <v>44316</v>
      </c>
      <c r="B33" s="8">
        <v>29894663000189</v>
      </c>
      <c r="C33" s="8" t="s">
        <v>96</v>
      </c>
      <c r="D33" s="4">
        <v>43791</v>
      </c>
      <c r="E33" s="8">
        <v>257</v>
      </c>
      <c r="F33" s="4">
        <v>44081</v>
      </c>
      <c r="G33" s="8">
        <v>-235</v>
      </c>
      <c r="H33" s="4">
        <v>45937</v>
      </c>
      <c r="I33" s="8">
        <v>1621</v>
      </c>
      <c r="J33" s="8">
        <v>290955519</v>
      </c>
      <c r="K33" s="8">
        <v>72</v>
      </c>
      <c r="N33" s="8">
        <v>1.3460000000000001</v>
      </c>
      <c r="O33" s="70">
        <v>11173.29</v>
      </c>
      <c r="P33" s="8">
        <v>11710.780000000002</v>
      </c>
      <c r="Q33" s="8">
        <v>1.7167859999999999</v>
      </c>
      <c r="R33" s="8">
        <v>11975.72</v>
      </c>
      <c r="S33" s="8">
        <v>1.7167859999999999</v>
      </c>
      <c r="T33" s="81">
        <v>11173.29</v>
      </c>
      <c r="U33" s="80" t="str">
        <f t="shared" si="0"/>
        <v>112019</v>
      </c>
      <c r="V33" s="79" t="str">
        <f t="shared" si="1"/>
        <v>Acima de 120 dias</v>
      </c>
    </row>
    <row r="34" spans="1:22" x14ac:dyDescent="0.3">
      <c r="A34" s="4">
        <v>44316</v>
      </c>
      <c r="B34" s="8">
        <v>29894663000189</v>
      </c>
      <c r="C34" s="8" t="s">
        <v>96</v>
      </c>
      <c r="D34" s="4">
        <v>43815</v>
      </c>
      <c r="E34" s="8">
        <v>240</v>
      </c>
      <c r="F34" s="4">
        <v>43989</v>
      </c>
      <c r="G34" s="8">
        <v>-327</v>
      </c>
      <c r="H34" s="4">
        <v>45968</v>
      </c>
      <c r="I34" s="8">
        <v>1652</v>
      </c>
      <c r="J34" s="8">
        <v>290955650</v>
      </c>
      <c r="K34" s="8">
        <v>72</v>
      </c>
      <c r="N34" s="8">
        <v>1.3599999999999999</v>
      </c>
      <c r="O34" s="70">
        <v>11409.13</v>
      </c>
      <c r="P34" s="8">
        <v>10859.029999999999</v>
      </c>
      <c r="Q34" s="8">
        <v>1.635372</v>
      </c>
      <c r="R34" s="8">
        <v>11988.24</v>
      </c>
      <c r="S34" s="8">
        <v>1.635372</v>
      </c>
      <c r="T34" s="81">
        <v>11409.13</v>
      </c>
      <c r="U34" s="80" t="str">
        <f t="shared" si="0"/>
        <v>122019</v>
      </c>
      <c r="V34" s="79" t="str">
        <f t="shared" si="1"/>
        <v>Acima de 120 dias</v>
      </c>
    </row>
    <row r="35" spans="1:22" x14ac:dyDescent="0.3">
      <c r="A35" s="4">
        <v>44316</v>
      </c>
      <c r="B35" s="8">
        <v>29894663000189</v>
      </c>
      <c r="C35" s="8" t="s">
        <v>96</v>
      </c>
      <c r="D35" s="4">
        <v>43843</v>
      </c>
      <c r="E35" s="8">
        <v>236.4</v>
      </c>
      <c r="F35" s="4">
        <v>44081</v>
      </c>
      <c r="G35" s="8">
        <v>-235</v>
      </c>
      <c r="H35" s="4">
        <v>45999</v>
      </c>
      <c r="I35" s="8">
        <v>1683</v>
      </c>
      <c r="J35" s="8">
        <v>290960753</v>
      </c>
      <c r="K35" s="8">
        <v>72</v>
      </c>
      <c r="N35" s="8">
        <v>1.36</v>
      </c>
      <c r="O35" s="70">
        <v>10586.7</v>
      </c>
      <c r="P35" s="8">
        <v>10684.35</v>
      </c>
      <c r="Q35" s="8">
        <v>1.654148</v>
      </c>
      <c r="R35" s="8">
        <v>11210.62</v>
      </c>
      <c r="S35" s="8">
        <v>1.654148</v>
      </c>
      <c r="T35" s="81">
        <v>10586.7</v>
      </c>
      <c r="U35" s="80" t="str">
        <f t="shared" si="0"/>
        <v>12020</v>
      </c>
      <c r="V35" s="79" t="str">
        <f t="shared" si="1"/>
        <v>Acima de 120 dias</v>
      </c>
    </row>
    <row r="36" spans="1:22" x14ac:dyDescent="0.3">
      <c r="A36" s="4">
        <v>44316</v>
      </c>
      <c r="B36" s="8">
        <v>29894663000189</v>
      </c>
      <c r="C36" s="8" t="s">
        <v>96</v>
      </c>
      <c r="D36" s="4">
        <v>43815</v>
      </c>
      <c r="E36" s="8">
        <v>424</v>
      </c>
      <c r="F36" s="4">
        <v>44172</v>
      </c>
      <c r="G36" s="8">
        <v>-144</v>
      </c>
      <c r="H36" s="4">
        <v>45968</v>
      </c>
      <c r="I36" s="8">
        <v>1652</v>
      </c>
      <c r="J36" s="8">
        <v>291068691</v>
      </c>
      <c r="K36" s="8">
        <v>72</v>
      </c>
      <c r="N36" s="8">
        <v>1.507609</v>
      </c>
      <c r="O36" s="70">
        <v>16227.48</v>
      </c>
      <c r="P36" s="8">
        <v>18359.34</v>
      </c>
      <c r="Q36" s="8">
        <v>2.05654</v>
      </c>
      <c r="R36" s="8">
        <v>18070</v>
      </c>
      <c r="S36" s="8">
        <v>2.05654</v>
      </c>
      <c r="T36" s="81">
        <v>16227.48</v>
      </c>
      <c r="U36" s="80" t="str">
        <f t="shared" si="0"/>
        <v>122019</v>
      </c>
      <c r="V36" s="79" t="str">
        <f t="shared" si="1"/>
        <v>Acima de 120 dias</v>
      </c>
    </row>
    <row r="37" spans="1:22" x14ac:dyDescent="0.3">
      <c r="A37" s="4">
        <v>44316</v>
      </c>
      <c r="B37" s="8">
        <v>29894663000189</v>
      </c>
      <c r="C37" s="8" t="s">
        <v>96</v>
      </c>
      <c r="D37" s="4">
        <v>43843</v>
      </c>
      <c r="E37" s="8">
        <v>246.01</v>
      </c>
      <c r="F37" s="4">
        <v>43928</v>
      </c>
      <c r="G37" s="8">
        <v>-388</v>
      </c>
      <c r="H37" s="4">
        <v>45999</v>
      </c>
      <c r="I37" s="8">
        <v>1683</v>
      </c>
      <c r="J37" s="8">
        <v>291070909</v>
      </c>
      <c r="K37" s="8">
        <v>72</v>
      </c>
      <c r="N37" s="8">
        <v>1.3688800000000001</v>
      </c>
      <c r="O37" s="70">
        <v>12137.72</v>
      </c>
      <c r="P37" s="8">
        <v>11088.970000000001</v>
      </c>
      <c r="Q37" s="8">
        <v>1.7070240000000001</v>
      </c>
      <c r="R37" s="8">
        <v>12875.9</v>
      </c>
      <c r="S37" s="8">
        <v>1.7070240000000001</v>
      </c>
      <c r="T37" s="81">
        <v>12137.72</v>
      </c>
      <c r="U37" s="80" t="str">
        <f t="shared" si="0"/>
        <v>12020</v>
      </c>
      <c r="V37" s="79" t="str">
        <f t="shared" si="1"/>
        <v>Acima de 120 dias</v>
      </c>
    </row>
    <row r="38" spans="1:22" x14ac:dyDescent="0.3">
      <c r="A38" s="4">
        <v>44316</v>
      </c>
      <c r="B38" s="8">
        <v>29894663000189</v>
      </c>
      <c r="C38" s="8" t="s">
        <v>96</v>
      </c>
      <c r="D38" s="4">
        <v>43873</v>
      </c>
      <c r="E38" s="8">
        <v>1150.7</v>
      </c>
      <c r="F38" s="4">
        <v>44323</v>
      </c>
      <c r="G38" s="8">
        <v>7</v>
      </c>
      <c r="H38" s="4">
        <v>45999</v>
      </c>
      <c r="I38" s="8">
        <v>1683</v>
      </c>
      <c r="J38" s="8">
        <v>291075458</v>
      </c>
      <c r="K38" s="8">
        <v>72</v>
      </c>
      <c r="N38" s="8">
        <v>1.3811393294638727</v>
      </c>
      <c r="O38" s="70">
        <v>41691.35</v>
      </c>
      <c r="P38" s="8">
        <v>51237.55000000001</v>
      </c>
      <c r="Q38" s="8">
        <v>1.7198709999999999</v>
      </c>
      <c r="R38" s="8">
        <v>45135.009999999995</v>
      </c>
      <c r="S38" s="8">
        <v>1.7198709999999999</v>
      </c>
      <c r="T38" s="81">
        <v>41691.35</v>
      </c>
      <c r="U38" s="80" t="str">
        <f t="shared" si="0"/>
        <v>22020</v>
      </c>
      <c r="V38" s="79" t="str">
        <f t="shared" si="1"/>
        <v>1 a 30 dias</v>
      </c>
    </row>
    <row r="39" spans="1:22" x14ac:dyDescent="0.3">
      <c r="A39" s="4">
        <v>44316</v>
      </c>
      <c r="B39" s="8">
        <v>29894663000189</v>
      </c>
      <c r="C39" s="8" t="s">
        <v>96</v>
      </c>
      <c r="D39" s="4">
        <v>43843</v>
      </c>
      <c r="E39" s="8">
        <v>126.84</v>
      </c>
      <c r="F39" s="4">
        <v>44323</v>
      </c>
      <c r="G39" s="8">
        <v>7</v>
      </c>
      <c r="H39" s="4">
        <v>45999</v>
      </c>
      <c r="I39" s="8">
        <v>1683</v>
      </c>
      <c r="J39" s="8">
        <v>291264665</v>
      </c>
      <c r="K39" s="8">
        <v>72</v>
      </c>
      <c r="N39" s="8">
        <v>1.36</v>
      </c>
      <c r="O39" s="70">
        <v>4675.78</v>
      </c>
      <c r="P39" s="8">
        <v>5732.6800000000012</v>
      </c>
      <c r="Q39" s="8">
        <v>1.6446780000000001</v>
      </c>
      <c r="R39" s="8">
        <v>5000.33</v>
      </c>
      <c r="S39" s="8">
        <v>1.6446780000000001</v>
      </c>
      <c r="T39" s="81">
        <v>4675.78</v>
      </c>
      <c r="U39" s="80" t="str">
        <f t="shared" si="0"/>
        <v>12020</v>
      </c>
      <c r="V39" s="79" t="str">
        <f t="shared" si="1"/>
        <v>1 a 30 dias</v>
      </c>
    </row>
    <row r="40" spans="1:22" x14ac:dyDescent="0.3">
      <c r="A40" s="4">
        <v>44316</v>
      </c>
      <c r="B40" s="8">
        <v>29894663000189</v>
      </c>
      <c r="C40" s="8" t="s">
        <v>96</v>
      </c>
      <c r="D40" s="4">
        <v>43843</v>
      </c>
      <c r="E40" s="8">
        <v>160.96</v>
      </c>
      <c r="F40" s="4">
        <v>43958</v>
      </c>
      <c r="G40" s="8">
        <v>-358</v>
      </c>
      <c r="H40" s="4">
        <v>45999</v>
      </c>
      <c r="I40" s="8">
        <v>1683</v>
      </c>
      <c r="J40" s="8">
        <v>291268474</v>
      </c>
      <c r="K40" s="8">
        <v>72</v>
      </c>
      <c r="N40" s="8">
        <v>1.36</v>
      </c>
      <c r="O40" s="70">
        <v>7899.0499999999993</v>
      </c>
      <c r="P40" s="8">
        <v>7274.78</v>
      </c>
      <c r="Q40" s="8">
        <v>1.62</v>
      </c>
      <c r="R40" s="8">
        <v>8276.93</v>
      </c>
      <c r="S40" s="8">
        <v>1.62</v>
      </c>
      <c r="T40" s="81">
        <v>7899.0499999999993</v>
      </c>
      <c r="U40" s="80" t="str">
        <f t="shared" si="0"/>
        <v>12020</v>
      </c>
      <c r="V40" s="79" t="str">
        <f t="shared" si="1"/>
        <v>Acima de 120 dias</v>
      </c>
    </row>
    <row r="41" spans="1:22" x14ac:dyDescent="0.3">
      <c r="A41" s="4">
        <v>44316</v>
      </c>
      <c r="B41" s="8">
        <v>29894663000189</v>
      </c>
      <c r="C41" s="8" t="s">
        <v>96</v>
      </c>
      <c r="D41" s="4">
        <v>43843</v>
      </c>
      <c r="E41" s="8">
        <v>139.91999999999999</v>
      </c>
      <c r="F41" s="4">
        <v>44111</v>
      </c>
      <c r="G41" s="8">
        <v>-205</v>
      </c>
      <c r="H41" s="4">
        <v>45999</v>
      </c>
      <c r="I41" s="8">
        <v>1683</v>
      </c>
      <c r="J41" s="8">
        <v>291268484</v>
      </c>
      <c r="K41" s="8">
        <v>72</v>
      </c>
      <c r="N41" s="8">
        <v>1.36</v>
      </c>
      <c r="O41" s="70">
        <v>6004.83</v>
      </c>
      <c r="P41" s="8">
        <v>6323.8100000000013</v>
      </c>
      <c r="Q41" s="8">
        <v>1.638514</v>
      </c>
      <c r="R41" s="8">
        <v>6355.4699999999993</v>
      </c>
      <c r="S41" s="8">
        <v>1.638514</v>
      </c>
      <c r="T41" s="81">
        <v>6004.83</v>
      </c>
      <c r="U41" s="80" t="str">
        <f t="shared" si="0"/>
        <v>12020</v>
      </c>
      <c r="V41" s="79" t="str">
        <f t="shared" si="1"/>
        <v>Acima de 120 dias</v>
      </c>
    </row>
    <row r="42" spans="1:22" x14ac:dyDescent="0.3">
      <c r="A42" s="4">
        <v>44316</v>
      </c>
      <c r="B42" s="8">
        <v>29894663000189</v>
      </c>
      <c r="C42" s="8" t="s">
        <v>96</v>
      </c>
      <c r="D42" s="4">
        <v>43873</v>
      </c>
      <c r="E42" s="8">
        <v>297.86</v>
      </c>
      <c r="F42" s="4">
        <v>44081</v>
      </c>
      <c r="G42" s="8">
        <v>-235</v>
      </c>
      <c r="H42" s="4">
        <v>46029</v>
      </c>
      <c r="I42" s="8">
        <v>1713</v>
      </c>
      <c r="J42" s="8">
        <v>291282612</v>
      </c>
      <c r="K42" s="8">
        <v>72</v>
      </c>
      <c r="N42" s="8">
        <v>1.36</v>
      </c>
      <c r="O42" s="70">
        <v>13362.19</v>
      </c>
      <c r="P42" s="8">
        <v>13459.489999999998</v>
      </c>
      <c r="Q42" s="8">
        <v>1.690752</v>
      </c>
      <c r="R42" s="8">
        <v>14263.57</v>
      </c>
      <c r="S42" s="8">
        <v>1.690752</v>
      </c>
      <c r="T42" s="81">
        <v>13362.19</v>
      </c>
      <c r="U42" s="80" t="str">
        <f t="shared" si="0"/>
        <v>22020</v>
      </c>
      <c r="V42" s="79" t="str">
        <f t="shared" si="1"/>
        <v>Acima de 120 dias</v>
      </c>
    </row>
    <row r="43" spans="1:22" x14ac:dyDescent="0.3">
      <c r="A43" s="4">
        <v>44316</v>
      </c>
      <c r="B43" s="8">
        <v>29894663000189</v>
      </c>
      <c r="C43" s="8" t="s">
        <v>96</v>
      </c>
      <c r="D43" s="4">
        <v>43815</v>
      </c>
      <c r="E43" s="8">
        <v>232.81</v>
      </c>
      <c r="F43" s="4">
        <v>43958</v>
      </c>
      <c r="G43" s="8">
        <v>-358</v>
      </c>
      <c r="H43" s="4">
        <v>45968</v>
      </c>
      <c r="I43" s="8">
        <v>1652</v>
      </c>
      <c r="J43" s="8">
        <v>291358766</v>
      </c>
      <c r="K43" s="8">
        <v>72</v>
      </c>
      <c r="N43" s="8">
        <v>1.3599999999999999</v>
      </c>
      <c r="O43" s="70">
        <v>11304.49</v>
      </c>
      <c r="P43" s="8">
        <v>10533.7</v>
      </c>
      <c r="Q43" s="8">
        <v>1.633159</v>
      </c>
      <c r="R43" s="8">
        <v>11861.87</v>
      </c>
      <c r="S43" s="8">
        <v>1.633159</v>
      </c>
      <c r="T43" s="81">
        <v>11304.49</v>
      </c>
      <c r="U43" s="80" t="str">
        <f t="shared" si="0"/>
        <v>122019</v>
      </c>
      <c r="V43" s="79" t="str">
        <f t="shared" si="1"/>
        <v>Acima de 120 dias</v>
      </c>
    </row>
    <row r="44" spans="1:22" x14ac:dyDescent="0.3">
      <c r="A44" s="4">
        <v>44316</v>
      </c>
      <c r="B44" s="8">
        <v>29894663000189</v>
      </c>
      <c r="C44" s="8" t="s">
        <v>96</v>
      </c>
      <c r="D44" s="4">
        <v>43873</v>
      </c>
      <c r="E44" s="8">
        <v>282</v>
      </c>
      <c r="F44" s="4">
        <v>43897</v>
      </c>
      <c r="G44" s="8">
        <v>-419</v>
      </c>
      <c r="H44" s="4">
        <v>46029</v>
      </c>
      <c r="I44" s="8">
        <v>1713</v>
      </c>
      <c r="J44" s="8">
        <v>291377739</v>
      </c>
      <c r="K44" s="8">
        <v>72</v>
      </c>
      <c r="N44" s="8">
        <v>1.36</v>
      </c>
      <c r="O44" s="70">
        <v>14486.53</v>
      </c>
      <c r="P44" s="8">
        <v>12742.8</v>
      </c>
      <c r="Q44" s="8">
        <v>1.6320520000000001</v>
      </c>
      <c r="R44" s="8">
        <v>15196.09</v>
      </c>
      <c r="S44" s="8">
        <v>1.6320520000000001</v>
      </c>
      <c r="T44" s="81">
        <v>14486.53</v>
      </c>
      <c r="U44" s="80" t="str">
        <f t="shared" si="0"/>
        <v>22020</v>
      </c>
      <c r="V44" s="79" t="str">
        <f t="shared" si="1"/>
        <v>Acima de 120 dias</v>
      </c>
    </row>
    <row r="45" spans="1:22" x14ac:dyDescent="0.3">
      <c r="A45" s="4">
        <v>44316</v>
      </c>
      <c r="B45" s="8">
        <v>29894663000189</v>
      </c>
      <c r="C45" s="8" t="s">
        <v>96</v>
      </c>
      <c r="D45" s="4">
        <v>43791</v>
      </c>
      <c r="E45" s="8">
        <v>87.73</v>
      </c>
      <c r="F45" s="4">
        <v>43897</v>
      </c>
      <c r="G45" s="8">
        <v>-419</v>
      </c>
      <c r="H45" s="4">
        <v>45937</v>
      </c>
      <c r="I45" s="8">
        <v>1621</v>
      </c>
      <c r="J45" s="8">
        <v>291452997</v>
      </c>
      <c r="K45" s="8">
        <v>72</v>
      </c>
      <c r="N45" s="8">
        <v>1.3460000000000001</v>
      </c>
      <c r="O45" s="70">
        <v>4353.25</v>
      </c>
      <c r="P45" s="8">
        <v>3997.5900000000006</v>
      </c>
      <c r="Q45" s="8">
        <v>1.6984570000000001</v>
      </c>
      <c r="R45" s="8">
        <v>4614.4399999999996</v>
      </c>
      <c r="S45" s="8">
        <v>1.6984570000000001</v>
      </c>
      <c r="T45" s="81">
        <v>4353.25</v>
      </c>
      <c r="U45" s="80" t="str">
        <f t="shared" si="0"/>
        <v>112019</v>
      </c>
      <c r="V45" s="79" t="str">
        <f t="shared" si="1"/>
        <v>Acima de 120 dias</v>
      </c>
    </row>
    <row r="46" spans="1:22" x14ac:dyDescent="0.3">
      <c r="A46" s="4">
        <v>44316</v>
      </c>
      <c r="B46" s="8">
        <v>29894663000189</v>
      </c>
      <c r="C46" s="8" t="s">
        <v>96</v>
      </c>
      <c r="D46" s="4">
        <v>43815</v>
      </c>
      <c r="E46" s="8">
        <v>81.7</v>
      </c>
      <c r="F46" s="4">
        <v>44050</v>
      </c>
      <c r="G46" s="8">
        <v>-266</v>
      </c>
      <c r="H46" s="4">
        <v>45968</v>
      </c>
      <c r="I46" s="8">
        <v>1652</v>
      </c>
      <c r="J46" s="8">
        <v>291464630</v>
      </c>
      <c r="K46" s="8">
        <v>72</v>
      </c>
      <c r="N46" s="8">
        <v>1.368692</v>
      </c>
      <c r="O46" s="70">
        <v>3671.88</v>
      </c>
      <c r="P46" s="8">
        <v>3686.8999999999992</v>
      </c>
      <c r="Q46" s="8">
        <v>1.7077340000000001</v>
      </c>
      <c r="R46" s="8">
        <v>3910.33</v>
      </c>
      <c r="S46" s="8">
        <v>1.7077340000000001</v>
      </c>
      <c r="T46" s="81">
        <v>3671.88</v>
      </c>
      <c r="U46" s="80" t="str">
        <f t="shared" si="0"/>
        <v>122019</v>
      </c>
      <c r="V46" s="79" t="str">
        <f t="shared" si="1"/>
        <v>Acima de 120 dias</v>
      </c>
    </row>
    <row r="47" spans="1:22" x14ac:dyDescent="0.3">
      <c r="A47" s="4">
        <v>44316</v>
      </c>
      <c r="B47" s="8">
        <v>29894663000189</v>
      </c>
      <c r="C47" s="8" t="s">
        <v>96</v>
      </c>
      <c r="D47" s="4">
        <v>43873</v>
      </c>
      <c r="E47" s="8">
        <v>439.68</v>
      </c>
      <c r="F47" s="4">
        <v>44081</v>
      </c>
      <c r="G47" s="8">
        <v>-235</v>
      </c>
      <c r="H47" s="4">
        <v>46029</v>
      </c>
      <c r="I47" s="8">
        <v>1713</v>
      </c>
      <c r="J47" s="8">
        <v>291475860</v>
      </c>
      <c r="K47" s="8">
        <v>72</v>
      </c>
      <c r="N47" s="8">
        <v>1.36</v>
      </c>
      <c r="O47" s="70">
        <v>19962.349999999999</v>
      </c>
      <c r="P47" s="8">
        <v>19867.970000000005</v>
      </c>
      <c r="Q47" s="8">
        <v>1.6284670000000001</v>
      </c>
      <c r="R47" s="8">
        <v>21054.94</v>
      </c>
      <c r="S47" s="8">
        <v>1.6284670000000001</v>
      </c>
      <c r="T47" s="81">
        <v>19962.349999999999</v>
      </c>
      <c r="U47" s="80" t="str">
        <f t="shared" si="0"/>
        <v>22020</v>
      </c>
      <c r="V47" s="79" t="str">
        <f t="shared" si="1"/>
        <v>Acima de 120 dias</v>
      </c>
    </row>
    <row r="48" spans="1:22" x14ac:dyDescent="0.3">
      <c r="A48" s="4">
        <v>44316</v>
      </c>
      <c r="B48" s="8">
        <v>29894663000189</v>
      </c>
      <c r="C48" s="8" t="s">
        <v>96</v>
      </c>
      <c r="D48" s="4">
        <v>43791</v>
      </c>
      <c r="E48" s="8">
        <v>119.46</v>
      </c>
      <c r="F48" s="4">
        <v>44142</v>
      </c>
      <c r="G48" s="8">
        <v>-174</v>
      </c>
      <c r="H48" s="4">
        <v>45937</v>
      </c>
      <c r="I48" s="8">
        <v>1621</v>
      </c>
      <c r="J48" s="8">
        <v>291550147</v>
      </c>
      <c r="K48" s="8">
        <v>72</v>
      </c>
      <c r="N48" s="8">
        <v>1.3460000000000001</v>
      </c>
      <c r="O48" s="70">
        <v>5073.67</v>
      </c>
      <c r="P48" s="8">
        <v>5443.4700000000012</v>
      </c>
      <c r="Q48" s="8">
        <v>1.593037</v>
      </c>
      <c r="R48" s="8">
        <v>5327.7</v>
      </c>
      <c r="S48" s="8">
        <v>1.593037</v>
      </c>
      <c r="T48" s="81">
        <v>5073.67</v>
      </c>
      <c r="U48" s="80" t="str">
        <f t="shared" si="0"/>
        <v>112019</v>
      </c>
      <c r="V48" s="79" t="str">
        <f t="shared" si="1"/>
        <v>Acima de 120 dias</v>
      </c>
    </row>
    <row r="49" spans="1:22" x14ac:dyDescent="0.3">
      <c r="A49" s="4">
        <v>44316</v>
      </c>
      <c r="B49" s="8">
        <v>29894663000189</v>
      </c>
      <c r="C49" s="8" t="s">
        <v>96</v>
      </c>
      <c r="D49" s="4">
        <v>43815</v>
      </c>
      <c r="E49" s="8">
        <v>137.22999999999999</v>
      </c>
      <c r="F49" s="4">
        <v>44172</v>
      </c>
      <c r="G49" s="8">
        <v>-144</v>
      </c>
      <c r="H49" s="4">
        <v>45968</v>
      </c>
      <c r="I49" s="8">
        <v>1652</v>
      </c>
      <c r="J49" s="8">
        <v>291554455</v>
      </c>
      <c r="K49" s="8">
        <v>72</v>
      </c>
      <c r="N49" s="8">
        <v>1.3599999999999999</v>
      </c>
      <c r="O49" s="70">
        <v>5685.59</v>
      </c>
      <c r="P49" s="8">
        <v>6209.1099999999988</v>
      </c>
      <c r="Q49" s="8">
        <v>1.648228</v>
      </c>
      <c r="R49" s="8">
        <v>6031.41</v>
      </c>
      <c r="S49" s="8">
        <v>1.648228</v>
      </c>
      <c r="T49" s="81">
        <v>5685.59</v>
      </c>
      <c r="U49" s="80" t="str">
        <f t="shared" si="0"/>
        <v>122019</v>
      </c>
      <c r="V49" s="79" t="str">
        <f t="shared" si="1"/>
        <v>Acima de 120 dias</v>
      </c>
    </row>
    <row r="50" spans="1:22" x14ac:dyDescent="0.3">
      <c r="A50" s="4">
        <v>44316</v>
      </c>
      <c r="B50" s="8">
        <v>29894663000189</v>
      </c>
      <c r="C50" s="8" t="s">
        <v>96</v>
      </c>
      <c r="D50" s="4">
        <v>43843</v>
      </c>
      <c r="E50" s="8">
        <v>215.25</v>
      </c>
      <c r="F50" s="4">
        <v>44142</v>
      </c>
      <c r="G50" s="8">
        <v>-174</v>
      </c>
      <c r="H50" s="4">
        <v>45999</v>
      </c>
      <c r="I50" s="8">
        <v>1683</v>
      </c>
      <c r="J50" s="8">
        <v>291567300</v>
      </c>
      <c r="K50" s="8">
        <v>72</v>
      </c>
      <c r="N50" s="8">
        <v>1.36</v>
      </c>
      <c r="O50" s="70">
        <v>9227.4399999999987</v>
      </c>
      <c r="P50" s="8">
        <v>9728.4699999999993</v>
      </c>
      <c r="Q50" s="8">
        <v>1.64408</v>
      </c>
      <c r="R50" s="8">
        <v>9777.1299999999992</v>
      </c>
      <c r="S50" s="8">
        <v>1.64408</v>
      </c>
      <c r="T50" s="81">
        <v>9227.4399999999987</v>
      </c>
      <c r="U50" s="80" t="str">
        <f t="shared" si="0"/>
        <v>12020</v>
      </c>
      <c r="V50" s="79" t="str">
        <f t="shared" si="1"/>
        <v>Acima de 120 dias</v>
      </c>
    </row>
    <row r="51" spans="1:22" x14ac:dyDescent="0.3">
      <c r="A51" s="4">
        <v>44316</v>
      </c>
      <c r="B51" s="8">
        <v>29894663000189</v>
      </c>
      <c r="C51" s="8" t="s">
        <v>96</v>
      </c>
      <c r="D51" s="4">
        <v>43815</v>
      </c>
      <c r="E51" s="8">
        <v>138.02000000000001</v>
      </c>
      <c r="F51" s="4">
        <v>44142</v>
      </c>
      <c r="G51" s="8">
        <v>-174</v>
      </c>
      <c r="H51" s="4">
        <v>45937</v>
      </c>
      <c r="I51" s="8">
        <v>1621</v>
      </c>
      <c r="J51" s="8">
        <v>291650557</v>
      </c>
      <c r="K51" s="8">
        <v>72</v>
      </c>
      <c r="N51" s="8">
        <v>1.3599999999999999</v>
      </c>
      <c r="O51" s="70">
        <v>5837.88</v>
      </c>
      <c r="P51" s="8">
        <v>6192.4999999999973</v>
      </c>
      <c r="Q51" s="8">
        <v>1.6143559999999999</v>
      </c>
      <c r="R51" s="8">
        <v>6138.2000000000007</v>
      </c>
      <c r="S51" s="8">
        <v>1.6143559999999999</v>
      </c>
      <c r="T51" s="81">
        <v>5837.88</v>
      </c>
      <c r="U51" s="80" t="str">
        <f t="shared" si="0"/>
        <v>122019</v>
      </c>
      <c r="V51" s="79" t="str">
        <f t="shared" si="1"/>
        <v>Acima de 120 dias</v>
      </c>
    </row>
    <row r="52" spans="1:22" x14ac:dyDescent="0.3">
      <c r="A52" s="4">
        <v>44316</v>
      </c>
      <c r="B52" s="8">
        <v>29894663000189</v>
      </c>
      <c r="C52" s="8" t="s">
        <v>96</v>
      </c>
      <c r="D52" s="4">
        <v>43815</v>
      </c>
      <c r="E52" s="8">
        <v>217.1</v>
      </c>
      <c r="F52" s="4">
        <v>44019</v>
      </c>
      <c r="G52" s="8">
        <v>-297</v>
      </c>
      <c r="H52" s="4">
        <v>45937</v>
      </c>
      <c r="I52" s="8">
        <v>1621</v>
      </c>
      <c r="J52" s="8">
        <v>291652873</v>
      </c>
      <c r="K52" s="8">
        <v>72</v>
      </c>
      <c r="N52" s="8">
        <v>1.3599999999999999</v>
      </c>
      <c r="O52" s="70">
        <v>9922.52</v>
      </c>
      <c r="P52" s="8">
        <v>9740.5599999999977</v>
      </c>
      <c r="Q52" s="8">
        <v>1.6878500000000001</v>
      </c>
      <c r="R52" s="8">
        <v>10523.539999999999</v>
      </c>
      <c r="S52" s="8">
        <v>1.6878500000000001</v>
      </c>
      <c r="T52" s="81">
        <v>9922.52</v>
      </c>
      <c r="U52" s="80" t="str">
        <f t="shared" si="0"/>
        <v>122019</v>
      </c>
      <c r="V52" s="79" t="str">
        <f t="shared" si="1"/>
        <v>Acima de 120 dias</v>
      </c>
    </row>
    <row r="53" spans="1:22" x14ac:dyDescent="0.3">
      <c r="A53" s="4">
        <v>44316</v>
      </c>
      <c r="B53" s="8">
        <v>29894663000189</v>
      </c>
      <c r="C53" s="8" t="s">
        <v>96</v>
      </c>
      <c r="D53" s="4">
        <v>43873</v>
      </c>
      <c r="E53" s="8">
        <v>120</v>
      </c>
      <c r="F53" s="4">
        <v>44050</v>
      </c>
      <c r="G53" s="8">
        <v>-266</v>
      </c>
      <c r="H53" s="4">
        <v>46029</v>
      </c>
      <c r="I53" s="8">
        <v>1713</v>
      </c>
      <c r="J53" s="8">
        <v>291672788</v>
      </c>
      <c r="K53" s="8">
        <v>72</v>
      </c>
      <c r="N53" s="8">
        <v>1.36</v>
      </c>
      <c r="O53" s="70">
        <v>5515.32</v>
      </c>
      <c r="P53" s="8">
        <v>5422.4599999999991</v>
      </c>
      <c r="Q53" s="8">
        <v>1.67913</v>
      </c>
      <c r="R53" s="8">
        <v>5866.43</v>
      </c>
      <c r="S53" s="8">
        <v>1.67913</v>
      </c>
      <c r="T53" s="81">
        <v>5515.32</v>
      </c>
      <c r="U53" s="80" t="str">
        <f t="shared" si="0"/>
        <v>22020</v>
      </c>
      <c r="V53" s="79" t="str">
        <f t="shared" si="1"/>
        <v>Acima de 120 dias</v>
      </c>
    </row>
    <row r="54" spans="1:22" x14ac:dyDescent="0.3">
      <c r="A54" s="4">
        <v>44316</v>
      </c>
      <c r="B54" s="8">
        <v>29894663000189</v>
      </c>
      <c r="C54" s="8" t="s">
        <v>96</v>
      </c>
      <c r="D54" s="4">
        <v>43873</v>
      </c>
      <c r="E54" s="8">
        <v>217.2</v>
      </c>
      <c r="F54" s="4">
        <v>44111</v>
      </c>
      <c r="G54" s="8">
        <v>-205</v>
      </c>
      <c r="H54" s="4">
        <v>46029</v>
      </c>
      <c r="I54" s="8">
        <v>1713</v>
      </c>
      <c r="J54" s="8">
        <v>291672928</v>
      </c>
      <c r="K54" s="8">
        <v>72</v>
      </c>
      <c r="N54" s="8">
        <v>1.36</v>
      </c>
      <c r="O54" s="70">
        <v>9584.14</v>
      </c>
      <c r="P54" s="8">
        <v>9814.6899999999969</v>
      </c>
      <c r="Q54" s="8">
        <v>1.660085</v>
      </c>
      <c r="R54" s="8">
        <v>10183.82</v>
      </c>
      <c r="S54" s="8">
        <v>1.660085</v>
      </c>
      <c r="T54" s="81">
        <v>9584.14</v>
      </c>
      <c r="U54" s="80" t="str">
        <f t="shared" si="0"/>
        <v>22020</v>
      </c>
      <c r="V54" s="79" t="str">
        <f t="shared" si="1"/>
        <v>Acima de 120 dias</v>
      </c>
    </row>
    <row r="55" spans="1:22" x14ac:dyDescent="0.3">
      <c r="A55" s="4">
        <v>44316</v>
      </c>
      <c r="B55" s="8">
        <v>29894663000189</v>
      </c>
      <c r="C55" s="8" t="s">
        <v>96</v>
      </c>
      <c r="D55" s="4">
        <v>43873</v>
      </c>
      <c r="E55" s="8">
        <v>183.96</v>
      </c>
      <c r="F55" s="4">
        <v>44172</v>
      </c>
      <c r="G55" s="8">
        <v>-144</v>
      </c>
      <c r="H55" s="4">
        <v>46029</v>
      </c>
      <c r="I55" s="8">
        <v>1713</v>
      </c>
      <c r="J55" s="8">
        <v>291674685</v>
      </c>
      <c r="K55" s="8">
        <v>72</v>
      </c>
      <c r="N55" s="8">
        <v>1.36</v>
      </c>
      <c r="O55" s="70">
        <v>7785.5300000000007</v>
      </c>
      <c r="P55" s="8">
        <v>8312.7099999999991</v>
      </c>
      <c r="Q55" s="8">
        <v>1.6375980000000001</v>
      </c>
      <c r="R55" s="8">
        <v>8257.42</v>
      </c>
      <c r="S55" s="8">
        <v>1.6375980000000001</v>
      </c>
      <c r="T55" s="81">
        <v>7785.5300000000007</v>
      </c>
      <c r="U55" s="80" t="str">
        <f t="shared" si="0"/>
        <v>22020</v>
      </c>
      <c r="V55" s="79" t="str">
        <f t="shared" si="1"/>
        <v>Acima de 120 dias</v>
      </c>
    </row>
    <row r="56" spans="1:22" x14ac:dyDescent="0.3">
      <c r="A56" s="4">
        <v>44316</v>
      </c>
      <c r="B56" s="8">
        <v>29894663000189</v>
      </c>
      <c r="C56" s="8" t="s">
        <v>96</v>
      </c>
      <c r="D56" s="4">
        <v>43791</v>
      </c>
      <c r="E56" s="8">
        <v>160.05000000000001</v>
      </c>
      <c r="F56" s="4">
        <v>44050</v>
      </c>
      <c r="G56" s="8">
        <v>-266</v>
      </c>
      <c r="H56" s="4">
        <v>45908</v>
      </c>
      <c r="I56" s="8">
        <v>1592</v>
      </c>
      <c r="J56" s="8">
        <v>291749067</v>
      </c>
      <c r="K56" s="8">
        <v>72</v>
      </c>
      <c r="N56" s="8">
        <v>1.3460000000000001</v>
      </c>
      <c r="O56" s="70">
        <v>7091.32</v>
      </c>
      <c r="P56" s="8">
        <v>7231.5499999999975</v>
      </c>
      <c r="Q56" s="8">
        <v>1.6866699999999999</v>
      </c>
      <c r="R56" s="8">
        <v>7539.99</v>
      </c>
      <c r="S56" s="8">
        <v>1.6866699999999999</v>
      </c>
      <c r="T56" s="81">
        <v>7091.32</v>
      </c>
      <c r="U56" s="80" t="str">
        <f t="shared" si="0"/>
        <v>112019</v>
      </c>
      <c r="V56" s="79" t="str">
        <f t="shared" si="1"/>
        <v>Acima de 120 dias</v>
      </c>
    </row>
    <row r="57" spans="1:22" x14ac:dyDescent="0.3">
      <c r="A57" s="4">
        <v>44316</v>
      </c>
      <c r="B57" s="8">
        <v>29894663000189</v>
      </c>
      <c r="C57" s="8" t="s">
        <v>96</v>
      </c>
      <c r="D57" s="4">
        <v>43815</v>
      </c>
      <c r="E57" s="8">
        <v>343.5</v>
      </c>
      <c r="F57" s="4">
        <v>43928</v>
      </c>
      <c r="G57" s="8">
        <v>-388</v>
      </c>
      <c r="H57" s="4">
        <v>45937</v>
      </c>
      <c r="I57" s="8">
        <v>1621</v>
      </c>
      <c r="J57" s="8">
        <v>291751682</v>
      </c>
      <c r="K57" s="8">
        <v>72</v>
      </c>
      <c r="N57" s="8">
        <v>1.3599999999999999</v>
      </c>
      <c r="O57" s="70">
        <v>16704.379999999997</v>
      </c>
      <c r="P57" s="8">
        <v>15411.679999999998</v>
      </c>
      <c r="Q57" s="8">
        <v>1.697236</v>
      </c>
      <c r="R57" s="8">
        <v>17681.150000000001</v>
      </c>
      <c r="S57" s="8">
        <v>1.697236</v>
      </c>
      <c r="T57" s="81">
        <v>16704.379999999997</v>
      </c>
      <c r="U57" s="80" t="str">
        <f t="shared" si="0"/>
        <v>122019</v>
      </c>
      <c r="V57" s="79" t="str">
        <f t="shared" si="1"/>
        <v>Acima de 120 dias</v>
      </c>
    </row>
    <row r="58" spans="1:22" x14ac:dyDescent="0.3">
      <c r="A58" s="4">
        <v>44316</v>
      </c>
      <c r="B58" s="8">
        <v>29894663000189</v>
      </c>
      <c r="C58" s="8" t="s">
        <v>96</v>
      </c>
      <c r="D58" s="4">
        <v>43843</v>
      </c>
      <c r="E58" s="8">
        <v>227.61</v>
      </c>
      <c r="F58" s="4">
        <v>44323</v>
      </c>
      <c r="G58" s="8">
        <v>7</v>
      </c>
      <c r="H58" s="4">
        <v>45968</v>
      </c>
      <c r="I58" s="8">
        <v>1652</v>
      </c>
      <c r="J58" s="8">
        <v>291762404</v>
      </c>
      <c r="K58" s="8">
        <v>72</v>
      </c>
      <c r="N58" s="8">
        <v>1.36</v>
      </c>
      <c r="O58" s="70">
        <v>8216.92</v>
      </c>
      <c r="P58" s="8">
        <v>10200.82</v>
      </c>
      <c r="Q58" s="8">
        <v>1.688372</v>
      </c>
      <c r="R58" s="8">
        <v>8865.57</v>
      </c>
      <c r="S58" s="8">
        <v>1.688372</v>
      </c>
      <c r="T58" s="81">
        <v>8216.92</v>
      </c>
      <c r="U58" s="80" t="str">
        <f t="shared" si="0"/>
        <v>12020</v>
      </c>
      <c r="V58" s="79" t="str">
        <f t="shared" si="1"/>
        <v>1 a 30 dias</v>
      </c>
    </row>
    <row r="59" spans="1:22" x14ac:dyDescent="0.3">
      <c r="A59" s="4">
        <v>44316</v>
      </c>
      <c r="B59" s="8">
        <v>29894663000189</v>
      </c>
      <c r="C59" s="8" t="s">
        <v>96</v>
      </c>
      <c r="D59" s="4">
        <v>43843</v>
      </c>
      <c r="E59" s="8">
        <v>99.3</v>
      </c>
      <c r="F59" s="4">
        <v>44323</v>
      </c>
      <c r="G59" s="8">
        <v>7</v>
      </c>
      <c r="H59" s="4">
        <v>45968</v>
      </c>
      <c r="I59" s="8">
        <v>1652</v>
      </c>
      <c r="J59" s="8">
        <v>291859498</v>
      </c>
      <c r="K59" s="8">
        <v>72</v>
      </c>
      <c r="N59" s="8">
        <v>1.36</v>
      </c>
      <c r="O59" s="70">
        <v>3627.26</v>
      </c>
      <c r="P59" s="8">
        <v>4450.3600000000015</v>
      </c>
      <c r="Q59" s="8">
        <v>1.636544</v>
      </c>
      <c r="R59" s="8">
        <v>3867.82</v>
      </c>
      <c r="S59" s="8">
        <v>1.636544</v>
      </c>
      <c r="T59" s="81">
        <v>3627.26</v>
      </c>
      <c r="U59" s="80" t="str">
        <f t="shared" si="0"/>
        <v>12020</v>
      </c>
      <c r="V59" s="79" t="str">
        <f t="shared" si="1"/>
        <v>1 a 30 dias</v>
      </c>
    </row>
    <row r="60" spans="1:22" x14ac:dyDescent="0.3">
      <c r="A60" s="4">
        <v>44316</v>
      </c>
      <c r="B60" s="8">
        <v>29894663000189</v>
      </c>
      <c r="C60" s="8" t="s">
        <v>96</v>
      </c>
      <c r="D60" s="4">
        <v>43843</v>
      </c>
      <c r="E60" s="8">
        <v>140.35</v>
      </c>
      <c r="F60" s="4">
        <v>44234</v>
      </c>
      <c r="G60" s="8">
        <v>-82</v>
      </c>
      <c r="H60" s="4">
        <v>45999</v>
      </c>
      <c r="I60" s="8">
        <v>1683</v>
      </c>
      <c r="J60" s="8">
        <v>291862255</v>
      </c>
      <c r="K60" s="8">
        <v>72</v>
      </c>
      <c r="N60" s="8">
        <v>1.36</v>
      </c>
      <c r="O60" s="70">
        <v>5587.58</v>
      </c>
      <c r="P60" s="8">
        <v>6343.3199999999979</v>
      </c>
      <c r="Q60" s="8">
        <v>1.650798</v>
      </c>
      <c r="R60" s="8">
        <v>5953.96</v>
      </c>
      <c r="S60" s="8">
        <v>1.650798</v>
      </c>
      <c r="T60" s="81">
        <v>5587.58</v>
      </c>
      <c r="U60" s="80" t="str">
        <f t="shared" si="0"/>
        <v>12020</v>
      </c>
      <c r="V60" s="79" t="str">
        <f t="shared" si="1"/>
        <v>61 a 90 dias</v>
      </c>
    </row>
    <row r="61" spans="1:22" x14ac:dyDescent="0.3">
      <c r="A61" s="4">
        <v>44316</v>
      </c>
      <c r="B61" s="8">
        <v>29894663000189</v>
      </c>
      <c r="C61" s="8" t="s">
        <v>96</v>
      </c>
      <c r="D61" s="4">
        <v>43815</v>
      </c>
      <c r="E61" s="8">
        <v>186.62</v>
      </c>
      <c r="F61" s="4">
        <v>44142</v>
      </c>
      <c r="G61" s="8">
        <v>-174</v>
      </c>
      <c r="H61" s="4">
        <v>45968</v>
      </c>
      <c r="I61" s="8">
        <v>1652</v>
      </c>
      <c r="J61" s="8">
        <v>291863537</v>
      </c>
      <c r="K61" s="8">
        <v>72</v>
      </c>
      <c r="N61" s="8">
        <v>1.3599999999999999</v>
      </c>
      <c r="O61" s="70">
        <v>7851.14</v>
      </c>
      <c r="P61" s="8">
        <v>8443.8000000000029</v>
      </c>
      <c r="Q61" s="8">
        <v>1.692159</v>
      </c>
      <c r="R61" s="8">
        <v>8388.7199999999993</v>
      </c>
      <c r="S61" s="8">
        <v>1.692159</v>
      </c>
      <c r="T61" s="81">
        <v>7851.14</v>
      </c>
      <c r="U61" s="80" t="str">
        <f t="shared" si="0"/>
        <v>122019</v>
      </c>
      <c r="V61" s="79" t="str">
        <f t="shared" si="1"/>
        <v>Acima de 120 dias</v>
      </c>
    </row>
    <row r="62" spans="1:22" x14ac:dyDescent="0.3">
      <c r="A62" s="4">
        <v>44316</v>
      </c>
      <c r="B62" s="8">
        <v>29894663000189</v>
      </c>
      <c r="C62" s="8" t="s">
        <v>96</v>
      </c>
      <c r="D62" s="4">
        <v>43873</v>
      </c>
      <c r="E62" s="8">
        <v>152</v>
      </c>
      <c r="F62" s="4">
        <v>44019</v>
      </c>
      <c r="G62" s="8">
        <v>-297</v>
      </c>
      <c r="H62" s="4">
        <v>45999</v>
      </c>
      <c r="I62" s="8">
        <v>1683</v>
      </c>
      <c r="J62" s="8">
        <v>291866512</v>
      </c>
      <c r="K62" s="8">
        <v>72</v>
      </c>
      <c r="N62" s="8">
        <v>1.36</v>
      </c>
      <c r="O62" s="70">
        <v>7140.08</v>
      </c>
      <c r="P62" s="8">
        <v>6810.9100000000008</v>
      </c>
      <c r="Q62" s="8">
        <v>1.631732</v>
      </c>
      <c r="R62" s="8">
        <v>7512.21</v>
      </c>
      <c r="S62" s="8">
        <v>1.631732</v>
      </c>
      <c r="T62" s="81">
        <v>7140.08</v>
      </c>
      <c r="U62" s="80" t="str">
        <f t="shared" si="0"/>
        <v>22020</v>
      </c>
      <c r="V62" s="79" t="str">
        <f t="shared" si="1"/>
        <v>Acima de 120 dias</v>
      </c>
    </row>
    <row r="63" spans="1:22" x14ac:dyDescent="0.3">
      <c r="A63" s="4">
        <v>44316</v>
      </c>
      <c r="B63" s="8">
        <v>29894663000189</v>
      </c>
      <c r="C63" s="8" t="s">
        <v>96</v>
      </c>
      <c r="D63" s="4">
        <v>43903</v>
      </c>
      <c r="E63" s="8">
        <v>281</v>
      </c>
      <c r="F63" s="4">
        <v>44323</v>
      </c>
      <c r="G63" s="8">
        <v>7</v>
      </c>
      <c r="H63" s="4">
        <v>46029</v>
      </c>
      <c r="I63" s="8">
        <v>1713</v>
      </c>
      <c r="J63" s="8">
        <v>291880845</v>
      </c>
      <c r="K63" s="8">
        <v>72</v>
      </c>
      <c r="N63" s="8">
        <v>1.3664130928050502</v>
      </c>
      <c r="O63" s="70">
        <v>10325.4</v>
      </c>
      <c r="P63" s="8">
        <v>12564.710000000001</v>
      </c>
      <c r="Q63" s="8">
        <v>1.704178</v>
      </c>
      <c r="R63" s="8">
        <v>11190.79</v>
      </c>
      <c r="S63" s="8">
        <v>1.704178</v>
      </c>
      <c r="T63" s="81">
        <v>10325.4</v>
      </c>
      <c r="U63" s="80" t="str">
        <f t="shared" si="0"/>
        <v>32020</v>
      </c>
      <c r="V63" s="79" t="str">
        <f t="shared" si="1"/>
        <v>1 a 30 dias</v>
      </c>
    </row>
    <row r="64" spans="1:22" x14ac:dyDescent="0.3">
      <c r="A64" s="4">
        <v>44316</v>
      </c>
      <c r="B64" s="8">
        <v>29894663000189</v>
      </c>
      <c r="C64" s="8" t="s">
        <v>96</v>
      </c>
      <c r="D64" s="4">
        <v>43873</v>
      </c>
      <c r="E64" s="8">
        <v>517.12</v>
      </c>
      <c r="F64" s="4">
        <v>44323</v>
      </c>
      <c r="G64" s="8">
        <v>7</v>
      </c>
      <c r="H64" s="4">
        <v>45968</v>
      </c>
      <c r="I64" s="8">
        <v>1652</v>
      </c>
      <c r="J64" s="8">
        <v>291959533</v>
      </c>
      <c r="K64" s="8">
        <v>72</v>
      </c>
      <c r="N64" s="8">
        <v>1.36</v>
      </c>
      <c r="O64" s="70">
        <v>18870.629999999997</v>
      </c>
      <c r="P64" s="8">
        <v>22972.810000000016</v>
      </c>
      <c r="Q64" s="8">
        <v>1.6409229999999999</v>
      </c>
      <c r="R64" s="8">
        <v>20142.329999999998</v>
      </c>
      <c r="S64" s="8">
        <v>1.6409229999999999</v>
      </c>
      <c r="T64" s="81">
        <v>18870.629999999997</v>
      </c>
      <c r="U64" s="80" t="str">
        <f t="shared" si="0"/>
        <v>22020</v>
      </c>
      <c r="V64" s="79" t="str">
        <f t="shared" si="1"/>
        <v>1 a 30 dias</v>
      </c>
    </row>
    <row r="65" spans="1:22" x14ac:dyDescent="0.3">
      <c r="A65" s="4">
        <v>44316</v>
      </c>
      <c r="B65" s="8">
        <v>29894663000189</v>
      </c>
      <c r="C65" s="8" t="s">
        <v>96</v>
      </c>
      <c r="D65" s="4">
        <v>43843</v>
      </c>
      <c r="E65" s="8">
        <v>323.64</v>
      </c>
      <c r="F65" s="4">
        <v>43868</v>
      </c>
      <c r="G65" s="8">
        <v>-448</v>
      </c>
      <c r="H65" s="4">
        <v>45968</v>
      </c>
      <c r="I65" s="8">
        <v>1652</v>
      </c>
      <c r="J65" s="8">
        <v>291963052</v>
      </c>
      <c r="K65" s="8">
        <v>72</v>
      </c>
      <c r="N65" s="8">
        <v>1.36</v>
      </c>
      <c r="O65" s="70">
        <v>16542.43</v>
      </c>
      <c r="P65" s="8">
        <v>14504.729999999998</v>
      </c>
      <c r="Q65" s="8">
        <v>1.6867799999999999</v>
      </c>
      <c r="R65" s="8">
        <v>17460.669999999998</v>
      </c>
      <c r="S65" s="8">
        <v>1.6867799999999999</v>
      </c>
      <c r="T65" s="81">
        <v>16542.43</v>
      </c>
      <c r="U65" s="80" t="str">
        <f t="shared" si="0"/>
        <v>12020</v>
      </c>
      <c r="V65" s="79" t="str">
        <f t="shared" si="1"/>
        <v>Acima de 120 dias</v>
      </c>
    </row>
    <row r="66" spans="1:22" x14ac:dyDescent="0.3">
      <c r="A66" s="4">
        <v>44316</v>
      </c>
      <c r="B66" s="8">
        <v>29894663000189</v>
      </c>
      <c r="C66" s="8" t="s">
        <v>96</v>
      </c>
      <c r="D66" s="4">
        <v>43873</v>
      </c>
      <c r="E66" s="8">
        <v>329.74</v>
      </c>
      <c r="F66" s="4">
        <v>44111</v>
      </c>
      <c r="G66" s="8">
        <v>-205</v>
      </c>
      <c r="H66" s="4">
        <v>46029</v>
      </c>
      <c r="I66" s="8">
        <v>1713</v>
      </c>
      <c r="J66" s="8">
        <v>291975907</v>
      </c>
      <c r="K66" s="8">
        <v>72</v>
      </c>
      <c r="N66" s="8">
        <v>1.36</v>
      </c>
      <c r="O66" s="70">
        <v>14560.57</v>
      </c>
      <c r="P66" s="8">
        <v>14900.059999999996</v>
      </c>
      <c r="Q66" s="8">
        <v>1.656369</v>
      </c>
      <c r="R66" s="8">
        <v>15460.52</v>
      </c>
      <c r="S66" s="8">
        <v>1.656369</v>
      </c>
      <c r="T66" s="81">
        <v>14560.57</v>
      </c>
      <c r="U66" s="80" t="str">
        <f t="shared" ref="U66:U129" si="2">MONTH(D66)&amp;YEAR(D66)</f>
        <v>22020</v>
      </c>
      <c r="V66" s="79" t="str">
        <f t="shared" si="1"/>
        <v>Acima de 120 dias</v>
      </c>
    </row>
    <row r="67" spans="1:22" x14ac:dyDescent="0.3">
      <c r="A67" s="4">
        <v>44316</v>
      </c>
      <c r="B67" s="8">
        <v>29894663000189</v>
      </c>
      <c r="C67" s="8" t="s">
        <v>96</v>
      </c>
      <c r="D67" s="4">
        <v>43903</v>
      </c>
      <c r="E67" s="8">
        <v>389.05</v>
      </c>
      <c r="F67" s="4">
        <v>44050</v>
      </c>
      <c r="G67" s="8">
        <v>-266</v>
      </c>
      <c r="H67" s="4">
        <v>46062</v>
      </c>
      <c r="I67" s="8">
        <v>1746</v>
      </c>
      <c r="J67" s="8">
        <v>291981716</v>
      </c>
      <c r="K67" s="8">
        <v>72</v>
      </c>
      <c r="N67" s="8">
        <v>1.36</v>
      </c>
      <c r="O67" s="70">
        <v>18114.629999999997</v>
      </c>
      <c r="P67" s="8">
        <v>17576.64</v>
      </c>
      <c r="Q67" s="8">
        <v>1.654498</v>
      </c>
      <c r="R67" s="8">
        <v>19197.739999999998</v>
      </c>
      <c r="S67" s="8">
        <v>1.654498</v>
      </c>
      <c r="T67" s="81">
        <v>18114.629999999997</v>
      </c>
      <c r="U67" s="80" t="str">
        <f t="shared" si="2"/>
        <v>32020</v>
      </c>
      <c r="V67" s="79" t="str">
        <f t="shared" ref="V67:V130" si="3">_xlfn.IFS(G67&lt;-120,"Acima de 120 dias",G67&lt;=-90,"91 a 120 dias",G67&lt;=-61,"61 a 90 dias",G67&lt;=-31,"31 a 60 dias",G67&gt;=-30,"1 a 30 dias")</f>
        <v>Acima de 120 dias</v>
      </c>
    </row>
    <row r="68" spans="1:22" x14ac:dyDescent="0.3">
      <c r="A68" s="4">
        <v>44316</v>
      </c>
      <c r="B68" s="8">
        <v>29894663000189</v>
      </c>
      <c r="C68" s="8" t="s">
        <v>96</v>
      </c>
      <c r="D68" s="4">
        <v>43791</v>
      </c>
      <c r="E68" s="8">
        <v>375.34</v>
      </c>
      <c r="F68" s="4">
        <v>43928</v>
      </c>
      <c r="G68" s="8">
        <v>-388</v>
      </c>
      <c r="H68" s="4">
        <v>45937</v>
      </c>
      <c r="I68" s="8">
        <v>1621</v>
      </c>
      <c r="J68" s="8">
        <v>292051434</v>
      </c>
      <c r="K68" s="8">
        <v>72</v>
      </c>
      <c r="N68" s="8">
        <v>1.3460000000000001</v>
      </c>
      <c r="O68" s="70">
        <v>18388.63</v>
      </c>
      <c r="P68" s="8">
        <v>17103.200000000004</v>
      </c>
      <c r="Q68" s="8">
        <v>1.6520220000000001</v>
      </c>
      <c r="R68" s="8">
        <v>19366.82</v>
      </c>
      <c r="S68" s="8">
        <v>1.6520220000000001</v>
      </c>
      <c r="T68" s="81">
        <v>18388.63</v>
      </c>
      <c r="U68" s="80" t="str">
        <f t="shared" si="2"/>
        <v>112019</v>
      </c>
      <c r="V68" s="79" t="str">
        <f t="shared" si="3"/>
        <v>Acima de 120 dias</v>
      </c>
    </row>
    <row r="69" spans="1:22" x14ac:dyDescent="0.3">
      <c r="A69" s="4">
        <v>44316</v>
      </c>
      <c r="B69" s="8">
        <v>29894663000189</v>
      </c>
      <c r="C69" s="8" t="s">
        <v>96</v>
      </c>
      <c r="D69" s="4">
        <v>43815</v>
      </c>
      <c r="E69" s="8">
        <v>90.96</v>
      </c>
      <c r="F69" s="4">
        <v>43897</v>
      </c>
      <c r="G69" s="8">
        <v>-419</v>
      </c>
      <c r="H69" s="4">
        <v>45968</v>
      </c>
      <c r="I69" s="8">
        <v>1652</v>
      </c>
      <c r="J69" s="8">
        <v>292062247</v>
      </c>
      <c r="K69" s="8">
        <v>72</v>
      </c>
      <c r="N69" s="8">
        <v>1.4949999999999999</v>
      </c>
      <c r="O69" s="70">
        <v>4307.47</v>
      </c>
      <c r="P69" s="8">
        <v>3953.3100000000004</v>
      </c>
      <c r="Q69" s="8">
        <v>2.0450050000000002</v>
      </c>
      <c r="R69" s="8">
        <v>4706.67</v>
      </c>
      <c r="S69" s="8">
        <v>2.0450050000000002</v>
      </c>
      <c r="T69" s="81">
        <v>4307.47</v>
      </c>
      <c r="U69" s="80" t="str">
        <f t="shared" si="2"/>
        <v>122019</v>
      </c>
      <c r="V69" s="79" t="str">
        <f t="shared" si="3"/>
        <v>Acima de 120 dias</v>
      </c>
    </row>
    <row r="70" spans="1:22" x14ac:dyDescent="0.3">
      <c r="A70" s="4">
        <v>44316</v>
      </c>
      <c r="B70" s="8">
        <v>29894663000189</v>
      </c>
      <c r="C70" s="8" t="s">
        <v>96</v>
      </c>
      <c r="D70" s="4">
        <v>43791</v>
      </c>
      <c r="E70" s="8">
        <v>125.9</v>
      </c>
      <c r="F70" s="4">
        <v>44111</v>
      </c>
      <c r="G70" s="8">
        <v>-205</v>
      </c>
      <c r="H70" s="4">
        <v>45937</v>
      </c>
      <c r="I70" s="8">
        <v>1621</v>
      </c>
      <c r="J70" s="8">
        <v>292154396</v>
      </c>
      <c r="K70" s="8">
        <v>72</v>
      </c>
      <c r="N70" s="8">
        <v>1.3460000000000001</v>
      </c>
      <c r="O70" s="70">
        <v>5372.9299999999994</v>
      </c>
      <c r="P70" s="8">
        <v>5736.9099999999989</v>
      </c>
      <c r="Q70" s="8">
        <v>1.691443</v>
      </c>
      <c r="R70" s="8">
        <v>5740.78</v>
      </c>
      <c r="S70" s="8">
        <v>1.691443</v>
      </c>
      <c r="T70" s="81">
        <v>5372.9299999999994</v>
      </c>
      <c r="U70" s="80" t="str">
        <f t="shared" si="2"/>
        <v>112019</v>
      </c>
      <c r="V70" s="79" t="str">
        <f t="shared" si="3"/>
        <v>Acima de 120 dias</v>
      </c>
    </row>
    <row r="71" spans="1:22" x14ac:dyDescent="0.3">
      <c r="A71" s="4">
        <v>44316</v>
      </c>
      <c r="B71" s="8">
        <v>29894663000189</v>
      </c>
      <c r="C71" s="8" t="s">
        <v>96</v>
      </c>
      <c r="D71" s="4">
        <v>43815</v>
      </c>
      <c r="E71" s="8">
        <v>285.89999999999998</v>
      </c>
      <c r="F71" s="4">
        <v>44262</v>
      </c>
      <c r="G71" s="8">
        <v>-54</v>
      </c>
      <c r="H71" s="4">
        <v>45968</v>
      </c>
      <c r="I71" s="8">
        <v>1652</v>
      </c>
      <c r="J71" s="8">
        <v>292158138</v>
      </c>
      <c r="K71" s="8">
        <v>72</v>
      </c>
      <c r="N71" s="8">
        <v>1.3599999999999999</v>
      </c>
      <c r="O71" s="70">
        <v>11016.550000000001</v>
      </c>
      <c r="P71" s="8">
        <v>12935.860000000002</v>
      </c>
      <c r="Q71" s="8">
        <v>1.6359870000000001</v>
      </c>
      <c r="R71" s="8">
        <v>11707.87</v>
      </c>
      <c r="S71" s="8">
        <v>1.6359870000000001</v>
      </c>
      <c r="T71" s="81">
        <v>11016.550000000001</v>
      </c>
      <c r="U71" s="80" t="str">
        <f t="shared" si="2"/>
        <v>122019</v>
      </c>
      <c r="V71" s="79" t="str">
        <f t="shared" si="3"/>
        <v>31 a 60 dias</v>
      </c>
    </row>
    <row r="72" spans="1:22" x14ac:dyDescent="0.3">
      <c r="A72" s="4">
        <v>44316</v>
      </c>
      <c r="B72" s="8">
        <v>29894663000189</v>
      </c>
      <c r="C72" s="8" t="s">
        <v>96</v>
      </c>
      <c r="D72" s="4">
        <v>43815</v>
      </c>
      <c r="E72" s="8">
        <v>235.87</v>
      </c>
      <c r="F72" s="4">
        <v>43837</v>
      </c>
      <c r="G72" s="8">
        <v>-479</v>
      </c>
      <c r="H72" s="4">
        <v>45968</v>
      </c>
      <c r="I72" s="8">
        <v>1652</v>
      </c>
      <c r="J72" s="8">
        <v>292159736</v>
      </c>
      <c r="K72" s="8">
        <v>72</v>
      </c>
      <c r="N72" s="8">
        <v>1.3599999999999999</v>
      </c>
      <c r="O72" s="70">
        <v>12417.04</v>
      </c>
      <c r="P72" s="8">
        <v>10672.189999999999</v>
      </c>
      <c r="Q72" s="8">
        <v>1.6227290000000001</v>
      </c>
      <c r="R72" s="8">
        <v>12961.27</v>
      </c>
      <c r="S72" s="8">
        <v>1.6227290000000001</v>
      </c>
      <c r="T72" s="81">
        <v>12417.04</v>
      </c>
      <c r="U72" s="80" t="str">
        <f t="shared" si="2"/>
        <v>122019</v>
      </c>
      <c r="V72" s="79" t="str">
        <f t="shared" si="3"/>
        <v>Acima de 120 dias</v>
      </c>
    </row>
    <row r="73" spans="1:22" x14ac:dyDescent="0.3">
      <c r="A73" s="4">
        <v>44316</v>
      </c>
      <c r="B73" s="8">
        <v>29894663000189</v>
      </c>
      <c r="C73" s="8" t="s">
        <v>96</v>
      </c>
      <c r="D73" s="4">
        <v>43815</v>
      </c>
      <c r="E73" s="8">
        <v>125.07</v>
      </c>
      <c r="F73" s="4">
        <v>43868</v>
      </c>
      <c r="G73" s="8">
        <v>-448</v>
      </c>
      <c r="H73" s="4">
        <v>45968</v>
      </c>
      <c r="I73" s="8">
        <v>1652</v>
      </c>
      <c r="J73" s="8">
        <v>292258665</v>
      </c>
      <c r="K73" s="8">
        <v>72</v>
      </c>
      <c r="N73" s="8">
        <v>1.3599999999999999</v>
      </c>
      <c r="O73" s="70">
        <v>6436.44</v>
      </c>
      <c r="P73" s="8">
        <v>5658.8999999999987</v>
      </c>
      <c r="Q73" s="8">
        <v>1.6444559999999999</v>
      </c>
      <c r="R73" s="8">
        <v>6747.62</v>
      </c>
      <c r="S73" s="8">
        <v>1.6444559999999999</v>
      </c>
      <c r="T73" s="81">
        <v>6436.44</v>
      </c>
      <c r="U73" s="80" t="str">
        <f t="shared" si="2"/>
        <v>122019</v>
      </c>
      <c r="V73" s="79" t="str">
        <f t="shared" si="3"/>
        <v>Acima de 120 dias</v>
      </c>
    </row>
    <row r="74" spans="1:22" x14ac:dyDescent="0.3">
      <c r="A74" s="4">
        <v>44316</v>
      </c>
      <c r="B74" s="8">
        <v>29894663000189</v>
      </c>
      <c r="C74" s="8" t="s">
        <v>96</v>
      </c>
      <c r="D74" s="4">
        <v>43815</v>
      </c>
      <c r="E74" s="8">
        <v>200</v>
      </c>
      <c r="F74" s="4">
        <v>43897</v>
      </c>
      <c r="G74" s="8">
        <v>-419</v>
      </c>
      <c r="H74" s="4">
        <v>44872</v>
      </c>
      <c r="I74" s="8">
        <v>556</v>
      </c>
      <c r="J74" s="8">
        <v>292263667</v>
      </c>
      <c r="K74" s="8">
        <v>36</v>
      </c>
      <c r="N74" s="8">
        <v>1.4949999999999999</v>
      </c>
      <c r="O74" s="70">
        <v>5983.2</v>
      </c>
      <c r="P74" s="8">
        <v>5422.1</v>
      </c>
      <c r="Q74" s="8">
        <v>2.0499559999999999</v>
      </c>
      <c r="R74" s="8">
        <v>6134.88</v>
      </c>
      <c r="S74" s="8">
        <v>2.0499559999999999</v>
      </c>
      <c r="T74" s="81">
        <v>5983.2</v>
      </c>
      <c r="U74" s="80" t="str">
        <f t="shared" si="2"/>
        <v>122019</v>
      </c>
      <c r="V74" s="79" t="str">
        <f t="shared" si="3"/>
        <v>Acima de 120 dias</v>
      </c>
    </row>
    <row r="75" spans="1:22" x14ac:dyDescent="0.3">
      <c r="A75" s="4">
        <v>44316</v>
      </c>
      <c r="B75" s="8">
        <v>29894663000189</v>
      </c>
      <c r="C75" s="8" t="s">
        <v>96</v>
      </c>
      <c r="D75" s="4">
        <v>43843</v>
      </c>
      <c r="E75" s="8">
        <v>285.20999999999998</v>
      </c>
      <c r="F75" s="4">
        <v>44234</v>
      </c>
      <c r="G75" s="8">
        <v>-82</v>
      </c>
      <c r="H75" s="4">
        <v>45999</v>
      </c>
      <c r="I75" s="8">
        <v>1683</v>
      </c>
      <c r="J75" s="8">
        <v>292268580</v>
      </c>
      <c r="K75" s="8">
        <v>72</v>
      </c>
      <c r="N75" s="8">
        <v>1.36</v>
      </c>
      <c r="O75" s="70">
        <v>11360.630000000001</v>
      </c>
      <c r="P75" s="8">
        <v>12890.390000000005</v>
      </c>
      <c r="Q75" s="8">
        <v>1.648325</v>
      </c>
      <c r="R75" s="8">
        <v>12099.24</v>
      </c>
      <c r="S75" s="8">
        <v>1.648325</v>
      </c>
      <c r="T75" s="81">
        <v>11360.630000000001</v>
      </c>
      <c r="U75" s="80" t="str">
        <f t="shared" si="2"/>
        <v>12020</v>
      </c>
      <c r="V75" s="79" t="str">
        <f t="shared" si="3"/>
        <v>61 a 90 dias</v>
      </c>
    </row>
    <row r="76" spans="1:22" x14ac:dyDescent="0.3">
      <c r="A76" s="4">
        <v>44316</v>
      </c>
      <c r="B76" s="8">
        <v>29894663000189</v>
      </c>
      <c r="C76" s="8" t="s">
        <v>96</v>
      </c>
      <c r="D76" s="4">
        <v>43791</v>
      </c>
      <c r="E76" s="8">
        <v>388.4</v>
      </c>
      <c r="F76" s="4">
        <v>43958</v>
      </c>
      <c r="G76" s="8">
        <v>-358</v>
      </c>
      <c r="H76" s="4">
        <v>45937</v>
      </c>
      <c r="I76" s="8">
        <v>1621</v>
      </c>
      <c r="J76" s="8">
        <v>292351855</v>
      </c>
      <c r="K76" s="8">
        <v>72</v>
      </c>
      <c r="N76" s="8">
        <v>1.3460000000000001</v>
      </c>
      <c r="O76" s="70">
        <v>18542.759999999998</v>
      </c>
      <c r="P76" s="8">
        <v>17698.320000000003</v>
      </c>
      <c r="Q76" s="8">
        <v>1.6832609999999999</v>
      </c>
      <c r="R76" s="8">
        <v>19652.32</v>
      </c>
      <c r="S76" s="8">
        <v>1.6832609999999999</v>
      </c>
      <c r="T76" s="81">
        <v>18542.759999999998</v>
      </c>
      <c r="U76" s="80" t="str">
        <f t="shared" si="2"/>
        <v>112019</v>
      </c>
      <c r="V76" s="79" t="str">
        <f t="shared" si="3"/>
        <v>Acima de 120 dias</v>
      </c>
    </row>
    <row r="77" spans="1:22" x14ac:dyDescent="0.3">
      <c r="A77" s="4">
        <v>44316</v>
      </c>
      <c r="B77" s="8">
        <v>29894663000189</v>
      </c>
      <c r="C77" s="8" t="s">
        <v>96</v>
      </c>
      <c r="D77" s="4">
        <v>43791</v>
      </c>
      <c r="E77" s="8">
        <v>321.75</v>
      </c>
      <c r="F77" s="4">
        <v>44323</v>
      </c>
      <c r="G77" s="8">
        <v>7</v>
      </c>
      <c r="H77" s="4">
        <v>45937</v>
      </c>
      <c r="I77" s="8">
        <v>1621</v>
      </c>
      <c r="J77" s="8">
        <v>292352625</v>
      </c>
      <c r="K77" s="8">
        <v>72</v>
      </c>
      <c r="N77" s="8">
        <v>1.3460000000000001</v>
      </c>
      <c r="O77" s="70">
        <v>11496.71</v>
      </c>
      <c r="P77" s="8">
        <v>14661.249999999995</v>
      </c>
      <c r="Q77" s="8">
        <v>1.6844889999999999</v>
      </c>
      <c r="R77" s="8">
        <v>12418.95</v>
      </c>
      <c r="S77" s="8">
        <v>1.6844889999999999</v>
      </c>
      <c r="T77" s="81">
        <v>11496.71</v>
      </c>
      <c r="U77" s="80" t="str">
        <f t="shared" si="2"/>
        <v>112019</v>
      </c>
      <c r="V77" s="79" t="str">
        <f t="shared" si="3"/>
        <v>1 a 30 dias</v>
      </c>
    </row>
    <row r="78" spans="1:22" x14ac:dyDescent="0.3">
      <c r="A78" s="4">
        <v>44316</v>
      </c>
      <c r="B78" s="8">
        <v>29894663000189</v>
      </c>
      <c r="C78" s="8" t="s">
        <v>96</v>
      </c>
      <c r="D78" s="4">
        <v>43815</v>
      </c>
      <c r="E78" s="8">
        <v>184.34</v>
      </c>
      <c r="F78" s="4">
        <v>44323</v>
      </c>
      <c r="G78" s="8">
        <v>7</v>
      </c>
      <c r="H78" s="4">
        <v>45968</v>
      </c>
      <c r="I78" s="8">
        <v>1652</v>
      </c>
      <c r="J78" s="8">
        <v>292362242</v>
      </c>
      <c r="K78" s="8">
        <v>72</v>
      </c>
      <c r="N78" s="8">
        <v>1.3599999999999999</v>
      </c>
      <c r="O78" s="70">
        <v>6671.16</v>
      </c>
      <c r="P78" s="8">
        <v>8340.68</v>
      </c>
      <c r="Q78" s="8">
        <v>1.6776150000000001</v>
      </c>
      <c r="R78" s="8">
        <v>7180.22</v>
      </c>
      <c r="S78" s="8">
        <v>1.6776150000000001</v>
      </c>
      <c r="T78" s="81">
        <v>6671.16</v>
      </c>
      <c r="U78" s="80" t="str">
        <f t="shared" si="2"/>
        <v>122019</v>
      </c>
      <c r="V78" s="79" t="str">
        <f t="shared" si="3"/>
        <v>1 a 30 dias</v>
      </c>
    </row>
    <row r="79" spans="1:22" x14ac:dyDescent="0.3">
      <c r="A79" s="4">
        <v>44316</v>
      </c>
      <c r="B79" s="8">
        <v>29894663000189</v>
      </c>
      <c r="C79" s="8" t="s">
        <v>96</v>
      </c>
      <c r="D79" s="4">
        <v>43815</v>
      </c>
      <c r="E79" s="8">
        <v>557.9</v>
      </c>
      <c r="F79" s="4">
        <v>44050</v>
      </c>
      <c r="G79" s="8">
        <v>-266</v>
      </c>
      <c r="H79" s="4">
        <v>44508</v>
      </c>
      <c r="I79" s="8">
        <v>192</v>
      </c>
      <c r="J79" s="8">
        <v>292363281</v>
      </c>
      <c r="K79" s="8">
        <v>24</v>
      </c>
      <c r="N79" s="8">
        <v>1.4949999999999999</v>
      </c>
      <c r="O79" s="70">
        <v>8700.68</v>
      </c>
      <c r="P79" s="8">
        <v>10807.130000000001</v>
      </c>
      <c r="Q79" s="8">
        <v>2.0529359999999999</v>
      </c>
      <c r="R79" s="8">
        <v>8760.67</v>
      </c>
      <c r="S79" s="8">
        <v>2.0529359999999999</v>
      </c>
      <c r="T79" s="81">
        <v>8700.68</v>
      </c>
      <c r="U79" s="80" t="str">
        <f t="shared" si="2"/>
        <v>122019</v>
      </c>
      <c r="V79" s="79" t="str">
        <f t="shared" si="3"/>
        <v>Acima de 120 dias</v>
      </c>
    </row>
    <row r="80" spans="1:22" x14ac:dyDescent="0.3">
      <c r="A80" s="4">
        <v>44316</v>
      </c>
      <c r="B80" s="8">
        <v>29894663000189</v>
      </c>
      <c r="C80" s="8" t="s">
        <v>96</v>
      </c>
      <c r="D80" s="4">
        <v>43843</v>
      </c>
      <c r="E80" s="8">
        <v>366.83</v>
      </c>
      <c r="F80" s="4">
        <v>43868</v>
      </c>
      <c r="G80" s="8">
        <v>-448</v>
      </c>
      <c r="H80" s="4">
        <v>45267</v>
      </c>
      <c r="I80" s="8">
        <v>951</v>
      </c>
      <c r="J80" s="8">
        <v>292371388</v>
      </c>
      <c r="K80" s="8">
        <v>48</v>
      </c>
      <c r="N80" s="8">
        <v>1.4949999999999999</v>
      </c>
      <c r="O80" s="70">
        <v>14195.970000000001</v>
      </c>
      <c r="P80" s="8">
        <v>12299.63</v>
      </c>
      <c r="Q80" s="8">
        <v>2.05775</v>
      </c>
      <c r="R80" s="8">
        <v>15074.91</v>
      </c>
      <c r="S80" s="8">
        <v>2.05775</v>
      </c>
      <c r="T80" s="81">
        <v>14195.970000000001</v>
      </c>
      <c r="U80" s="80" t="str">
        <f t="shared" si="2"/>
        <v>12020</v>
      </c>
      <c r="V80" s="79" t="str">
        <f t="shared" si="3"/>
        <v>Acima de 120 dias</v>
      </c>
    </row>
    <row r="81" spans="1:22" x14ac:dyDescent="0.3">
      <c r="A81" s="4">
        <v>44316</v>
      </c>
      <c r="B81" s="8">
        <v>29894663000189</v>
      </c>
      <c r="C81" s="8" t="s">
        <v>96</v>
      </c>
      <c r="D81" s="4">
        <v>43873</v>
      </c>
      <c r="E81" s="8">
        <v>149.58000000000001</v>
      </c>
      <c r="F81" s="4">
        <v>43928</v>
      </c>
      <c r="G81" s="8">
        <v>-388</v>
      </c>
      <c r="H81" s="4">
        <v>46029</v>
      </c>
      <c r="I81" s="8">
        <v>1713</v>
      </c>
      <c r="J81" s="8">
        <v>292379752</v>
      </c>
      <c r="K81" s="8">
        <v>72</v>
      </c>
      <c r="N81" s="8">
        <v>1.3650788885958691</v>
      </c>
      <c r="O81" s="70">
        <v>7442.61</v>
      </c>
      <c r="P81" s="8">
        <v>6748.78</v>
      </c>
      <c r="Q81" s="8">
        <v>1.7028840000000001</v>
      </c>
      <c r="R81" s="8">
        <v>7903.46</v>
      </c>
      <c r="S81" s="8">
        <v>1.7028840000000001</v>
      </c>
      <c r="T81" s="81">
        <v>7442.61</v>
      </c>
      <c r="U81" s="80" t="str">
        <f t="shared" si="2"/>
        <v>22020</v>
      </c>
      <c r="V81" s="79" t="str">
        <f t="shared" si="3"/>
        <v>Acima de 120 dias</v>
      </c>
    </row>
    <row r="82" spans="1:22" x14ac:dyDescent="0.3">
      <c r="A82" s="4">
        <v>44316</v>
      </c>
      <c r="B82" s="8">
        <v>29894663000189</v>
      </c>
      <c r="C82" s="8" t="s">
        <v>96</v>
      </c>
      <c r="D82" s="4">
        <v>43843</v>
      </c>
      <c r="E82" s="8">
        <v>286.81</v>
      </c>
      <c r="F82" s="4">
        <v>44293</v>
      </c>
      <c r="G82" s="8">
        <v>-23</v>
      </c>
      <c r="H82" s="4">
        <v>45999</v>
      </c>
      <c r="I82" s="8">
        <v>1683</v>
      </c>
      <c r="J82" s="8">
        <v>292463905</v>
      </c>
      <c r="K82" s="8">
        <v>72</v>
      </c>
      <c r="N82" s="8">
        <v>1.36</v>
      </c>
      <c r="O82" s="70">
        <v>10875.970000000001</v>
      </c>
      <c r="P82" s="8">
        <v>12962.719999999998</v>
      </c>
      <c r="Q82" s="8">
        <v>1.638058</v>
      </c>
      <c r="R82" s="8">
        <v>11593.490000000002</v>
      </c>
      <c r="S82" s="8">
        <v>1.638058</v>
      </c>
      <c r="T82" s="81">
        <v>10875.970000000001</v>
      </c>
      <c r="U82" s="80" t="str">
        <f t="shared" si="2"/>
        <v>12020</v>
      </c>
      <c r="V82" s="79" t="str">
        <f t="shared" si="3"/>
        <v>1 a 30 dias</v>
      </c>
    </row>
    <row r="83" spans="1:22" x14ac:dyDescent="0.3">
      <c r="A83" s="4">
        <v>44316</v>
      </c>
      <c r="B83" s="8">
        <v>29894663000189</v>
      </c>
      <c r="C83" s="8" t="s">
        <v>96</v>
      </c>
      <c r="D83" s="4">
        <v>43815</v>
      </c>
      <c r="E83" s="8">
        <v>281</v>
      </c>
      <c r="F83" s="4">
        <v>43868</v>
      </c>
      <c r="G83" s="8">
        <v>-448</v>
      </c>
      <c r="H83" s="4">
        <v>45968</v>
      </c>
      <c r="I83" s="8">
        <v>1652</v>
      </c>
      <c r="J83" s="8">
        <v>292563124</v>
      </c>
      <c r="K83" s="8">
        <v>72</v>
      </c>
      <c r="N83" s="8">
        <v>1.3599999999999999</v>
      </c>
      <c r="O83" s="70">
        <v>14362.8</v>
      </c>
      <c r="P83" s="8">
        <v>12714.139999999996</v>
      </c>
      <c r="Q83" s="8">
        <v>1.6869160000000001</v>
      </c>
      <c r="R83" s="8">
        <v>15160.18</v>
      </c>
      <c r="S83" s="8">
        <v>1.6869160000000001</v>
      </c>
      <c r="T83" s="81">
        <v>14362.8</v>
      </c>
      <c r="U83" s="80" t="str">
        <f t="shared" si="2"/>
        <v>122019</v>
      </c>
      <c r="V83" s="79" t="str">
        <f t="shared" si="3"/>
        <v>Acima de 120 dias</v>
      </c>
    </row>
    <row r="84" spans="1:22" x14ac:dyDescent="0.3">
      <c r="A84" s="4">
        <v>44316</v>
      </c>
      <c r="B84" s="8">
        <v>29894663000189</v>
      </c>
      <c r="C84" s="8" t="s">
        <v>96</v>
      </c>
      <c r="D84" s="4">
        <v>43873</v>
      </c>
      <c r="E84" s="8">
        <v>91.99</v>
      </c>
      <c r="F84" s="4">
        <v>44081</v>
      </c>
      <c r="G84" s="8">
        <v>-235</v>
      </c>
      <c r="H84" s="4">
        <v>45937</v>
      </c>
      <c r="I84" s="8">
        <v>1621</v>
      </c>
      <c r="J84" s="8">
        <v>292652305</v>
      </c>
      <c r="K84" s="8">
        <v>72</v>
      </c>
      <c r="N84" s="8">
        <v>1.36</v>
      </c>
      <c r="O84" s="70">
        <v>4022.83</v>
      </c>
      <c r="P84" s="8">
        <v>4050.8299999999995</v>
      </c>
      <c r="Q84" s="8">
        <v>1.6844950000000001</v>
      </c>
      <c r="R84" s="8">
        <v>4275.09</v>
      </c>
      <c r="S84" s="8">
        <v>1.6844950000000001</v>
      </c>
      <c r="T84" s="81">
        <v>4022.83</v>
      </c>
      <c r="U84" s="80" t="str">
        <f t="shared" si="2"/>
        <v>22020</v>
      </c>
      <c r="V84" s="79" t="str">
        <f t="shared" si="3"/>
        <v>Acima de 120 dias</v>
      </c>
    </row>
    <row r="85" spans="1:22" x14ac:dyDescent="0.3">
      <c r="A85" s="4">
        <v>44316</v>
      </c>
      <c r="B85" s="8">
        <v>29894663000189</v>
      </c>
      <c r="C85" s="8" t="s">
        <v>96</v>
      </c>
      <c r="D85" s="4">
        <v>43843</v>
      </c>
      <c r="E85" s="8">
        <v>330.37</v>
      </c>
      <c r="F85" s="4">
        <v>44050</v>
      </c>
      <c r="G85" s="8">
        <v>-266</v>
      </c>
      <c r="H85" s="4">
        <v>45968</v>
      </c>
      <c r="I85" s="8">
        <v>1652</v>
      </c>
      <c r="J85" s="8">
        <v>292659950</v>
      </c>
      <c r="K85" s="8">
        <v>72</v>
      </c>
      <c r="N85" s="8">
        <v>1.369693</v>
      </c>
      <c r="O85" s="70">
        <v>14847.369999999999</v>
      </c>
      <c r="P85" s="8">
        <v>14763.609999999995</v>
      </c>
      <c r="Q85" s="8">
        <v>1.707946</v>
      </c>
      <c r="R85" s="8">
        <v>15812.279999999999</v>
      </c>
      <c r="S85" s="8">
        <v>1.707946</v>
      </c>
      <c r="T85" s="81">
        <v>14847.369999999999</v>
      </c>
      <c r="U85" s="80" t="str">
        <f t="shared" si="2"/>
        <v>12020</v>
      </c>
      <c r="V85" s="79" t="str">
        <f t="shared" si="3"/>
        <v>Acima de 120 dias</v>
      </c>
    </row>
    <row r="86" spans="1:22" x14ac:dyDescent="0.3">
      <c r="A86" s="4">
        <v>44316</v>
      </c>
      <c r="B86" s="8">
        <v>29894663000189</v>
      </c>
      <c r="C86" s="8" t="s">
        <v>96</v>
      </c>
      <c r="D86" s="4">
        <v>43843</v>
      </c>
      <c r="E86" s="8">
        <v>138.1</v>
      </c>
      <c r="F86" s="4">
        <v>44234</v>
      </c>
      <c r="G86" s="8">
        <v>-82</v>
      </c>
      <c r="H86" s="4">
        <v>45999</v>
      </c>
      <c r="I86" s="8">
        <v>1683</v>
      </c>
      <c r="J86" s="8">
        <v>292663909</v>
      </c>
      <c r="K86" s="8">
        <v>72</v>
      </c>
      <c r="N86" s="8">
        <v>1.36</v>
      </c>
      <c r="O86" s="70">
        <v>5514.15</v>
      </c>
      <c r="P86" s="8">
        <v>6241.5499999999975</v>
      </c>
      <c r="Q86" s="8">
        <v>1.637068</v>
      </c>
      <c r="R86" s="8">
        <v>5858.49</v>
      </c>
      <c r="S86" s="8">
        <v>1.637068</v>
      </c>
      <c r="T86" s="81">
        <v>5514.15</v>
      </c>
      <c r="U86" s="80" t="str">
        <f t="shared" si="2"/>
        <v>12020</v>
      </c>
      <c r="V86" s="79" t="str">
        <f t="shared" si="3"/>
        <v>61 a 90 dias</v>
      </c>
    </row>
    <row r="87" spans="1:22" x14ac:dyDescent="0.3">
      <c r="A87" s="4">
        <v>44316</v>
      </c>
      <c r="B87" s="8">
        <v>29894663000189</v>
      </c>
      <c r="C87" s="8" t="s">
        <v>96</v>
      </c>
      <c r="D87" s="4">
        <v>43873</v>
      </c>
      <c r="E87" s="8">
        <v>299.39999999999998</v>
      </c>
      <c r="F87" s="4">
        <v>43897</v>
      </c>
      <c r="G87" s="8">
        <v>-419</v>
      </c>
      <c r="H87" s="4">
        <v>46029</v>
      </c>
      <c r="I87" s="8">
        <v>1713</v>
      </c>
      <c r="J87" s="8">
        <v>292668694</v>
      </c>
      <c r="K87" s="8">
        <v>72</v>
      </c>
      <c r="N87" s="8">
        <v>1.36</v>
      </c>
      <c r="O87" s="70">
        <v>898.2</v>
      </c>
      <c r="P87" s="8">
        <v>13529.119999999999</v>
      </c>
      <c r="Q87" s="8">
        <v>1.65063</v>
      </c>
      <c r="R87" s="8">
        <v>898.2</v>
      </c>
      <c r="S87" s="8">
        <v>1.65063</v>
      </c>
      <c r="T87" s="81">
        <v>898.2</v>
      </c>
      <c r="U87" s="80" t="str">
        <f t="shared" si="2"/>
        <v>22020</v>
      </c>
      <c r="V87" s="79" t="str">
        <f t="shared" si="3"/>
        <v>Acima de 120 dias</v>
      </c>
    </row>
    <row r="88" spans="1:22" x14ac:dyDescent="0.3">
      <c r="A88" s="4">
        <v>44316</v>
      </c>
      <c r="B88" s="8">
        <v>29894663000189</v>
      </c>
      <c r="C88" s="8" t="s">
        <v>96</v>
      </c>
      <c r="D88" s="4">
        <v>43843</v>
      </c>
      <c r="E88" s="8">
        <v>411.09</v>
      </c>
      <c r="F88" s="4">
        <v>44172</v>
      </c>
      <c r="G88" s="8">
        <v>-144</v>
      </c>
      <c r="H88" s="4">
        <v>45968</v>
      </c>
      <c r="I88" s="8">
        <v>1652</v>
      </c>
      <c r="J88" s="8">
        <v>292757507</v>
      </c>
      <c r="K88" s="8">
        <v>72</v>
      </c>
      <c r="N88" s="8">
        <v>1.36</v>
      </c>
      <c r="O88" s="70">
        <v>17094.78</v>
      </c>
      <c r="P88" s="8">
        <v>18423.929999999997</v>
      </c>
      <c r="Q88" s="8">
        <v>1.6298630000000001</v>
      </c>
      <c r="R88" s="8">
        <v>18067.810000000001</v>
      </c>
      <c r="S88" s="8">
        <v>1.6298630000000001</v>
      </c>
      <c r="T88" s="81">
        <v>17094.78</v>
      </c>
      <c r="U88" s="80" t="str">
        <f t="shared" si="2"/>
        <v>12020</v>
      </c>
      <c r="V88" s="79" t="str">
        <f t="shared" si="3"/>
        <v>Acima de 120 dias</v>
      </c>
    </row>
    <row r="89" spans="1:22" x14ac:dyDescent="0.3">
      <c r="A89" s="4">
        <v>44316</v>
      </c>
      <c r="B89" s="8">
        <v>29894663000189</v>
      </c>
      <c r="C89" s="8" t="s">
        <v>96</v>
      </c>
      <c r="D89" s="4">
        <v>43873</v>
      </c>
      <c r="E89" s="8">
        <v>99.39</v>
      </c>
      <c r="F89" s="4">
        <v>44050</v>
      </c>
      <c r="G89" s="8">
        <v>-266</v>
      </c>
      <c r="H89" s="4">
        <v>45968</v>
      </c>
      <c r="I89" s="8">
        <v>1652</v>
      </c>
      <c r="J89" s="8">
        <v>292760750</v>
      </c>
      <c r="K89" s="8">
        <v>72</v>
      </c>
      <c r="N89" s="8">
        <v>1.36</v>
      </c>
      <c r="O89" s="70">
        <v>4490.72</v>
      </c>
      <c r="P89" s="8">
        <v>4415.3900000000003</v>
      </c>
      <c r="Q89" s="8">
        <v>1.678374</v>
      </c>
      <c r="R89" s="8">
        <v>4765.83</v>
      </c>
      <c r="S89" s="8">
        <v>1.678374</v>
      </c>
      <c r="T89" s="81">
        <v>4490.72</v>
      </c>
      <c r="U89" s="80" t="str">
        <f t="shared" si="2"/>
        <v>22020</v>
      </c>
      <c r="V89" s="79" t="str">
        <f t="shared" si="3"/>
        <v>Acima de 120 dias</v>
      </c>
    </row>
    <row r="90" spans="1:22" x14ac:dyDescent="0.3">
      <c r="A90" s="4">
        <v>44316</v>
      </c>
      <c r="B90" s="8">
        <v>29894663000189</v>
      </c>
      <c r="C90" s="8" t="s">
        <v>96</v>
      </c>
      <c r="D90" s="4">
        <v>43843</v>
      </c>
      <c r="E90" s="8">
        <v>215.87</v>
      </c>
      <c r="F90" s="4">
        <v>44323</v>
      </c>
      <c r="G90" s="8">
        <v>7</v>
      </c>
      <c r="H90" s="4">
        <v>45999</v>
      </c>
      <c r="I90" s="8">
        <v>1683</v>
      </c>
      <c r="J90" s="8">
        <v>292766805</v>
      </c>
      <c r="K90" s="8">
        <v>72</v>
      </c>
      <c r="N90" s="8">
        <v>1.36</v>
      </c>
      <c r="O90" s="70">
        <v>7998.51</v>
      </c>
      <c r="P90" s="8">
        <v>9756.4900000000034</v>
      </c>
      <c r="Q90" s="8">
        <v>1.622617</v>
      </c>
      <c r="R90" s="8">
        <v>8510.0600000000013</v>
      </c>
      <c r="S90" s="8">
        <v>1.622617</v>
      </c>
      <c r="T90" s="81">
        <v>7998.51</v>
      </c>
      <c r="U90" s="80" t="str">
        <f t="shared" si="2"/>
        <v>12020</v>
      </c>
      <c r="V90" s="79" t="str">
        <f t="shared" si="3"/>
        <v>1 a 30 dias</v>
      </c>
    </row>
    <row r="91" spans="1:22" x14ac:dyDescent="0.3">
      <c r="A91" s="4">
        <v>44316</v>
      </c>
      <c r="B91" s="8">
        <v>29894663000189</v>
      </c>
      <c r="C91" s="8" t="s">
        <v>96</v>
      </c>
      <c r="D91" s="4">
        <v>43843</v>
      </c>
      <c r="E91" s="8">
        <v>209</v>
      </c>
      <c r="F91" s="4">
        <v>44323</v>
      </c>
      <c r="G91" s="8">
        <v>7</v>
      </c>
      <c r="H91" s="4">
        <v>45999</v>
      </c>
      <c r="I91" s="8">
        <v>1683</v>
      </c>
      <c r="J91" s="8">
        <v>292771908</v>
      </c>
      <c r="K91" s="8">
        <v>72</v>
      </c>
      <c r="N91" s="8">
        <v>1.3670180000000001</v>
      </c>
      <c r="O91" s="70">
        <v>7598.06</v>
      </c>
      <c r="P91" s="8">
        <v>9425.9999999999982</v>
      </c>
      <c r="Q91" s="8">
        <v>1.705077</v>
      </c>
      <c r="R91" s="8">
        <v>8225.4399999999987</v>
      </c>
      <c r="S91" s="8">
        <v>1.705077</v>
      </c>
      <c r="T91" s="81">
        <v>7598.06</v>
      </c>
      <c r="U91" s="80" t="str">
        <f t="shared" si="2"/>
        <v>12020</v>
      </c>
      <c r="V91" s="79" t="str">
        <f t="shared" si="3"/>
        <v>1 a 30 dias</v>
      </c>
    </row>
    <row r="92" spans="1:22" x14ac:dyDescent="0.3">
      <c r="A92" s="4">
        <v>44316</v>
      </c>
      <c r="B92" s="8">
        <v>29894663000189</v>
      </c>
      <c r="C92" s="8" t="s">
        <v>96</v>
      </c>
      <c r="D92" s="4">
        <v>43815</v>
      </c>
      <c r="E92" s="8">
        <v>176.21</v>
      </c>
      <c r="F92" s="4">
        <v>43897</v>
      </c>
      <c r="G92" s="8">
        <v>-419</v>
      </c>
      <c r="H92" s="4">
        <v>45968</v>
      </c>
      <c r="I92" s="8">
        <v>1652</v>
      </c>
      <c r="J92" s="8">
        <v>292856338</v>
      </c>
      <c r="K92" s="8">
        <v>72</v>
      </c>
      <c r="N92" s="8">
        <v>1.3599999999999999</v>
      </c>
      <c r="O92" s="70">
        <v>8907.99</v>
      </c>
      <c r="P92" s="8">
        <v>7972.8200000000033</v>
      </c>
      <c r="Q92" s="8">
        <v>1.63354</v>
      </c>
      <c r="R92" s="8">
        <v>9330.4500000000007</v>
      </c>
      <c r="S92" s="8">
        <v>1.63354</v>
      </c>
      <c r="T92" s="81">
        <v>8907.99</v>
      </c>
      <c r="U92" s="80" t="str">
        <f t="shared" si="2"/>
        <v>122019</v>
      </c>
      <c r="V92" s="79" t="str">
        <f t="shared" si="3"/>
        <v>Acima de 120 dias</v>
      </c>
    </row>
    <row r="93" spans="1:22" x14ac:dyDescent="0.3">
      <c r="A93" s="4">
        <v>44316</v>
      </c>
      <c r="B93" s="8">
        <v>29894663000189</v>
      </c>
      <c r="C93" s="8" t="s">
        <v>96</v>
      </c>
      <c r="D93" s="4">
        <v>43843</v>
      </c>
      <c r="E93" s="8">
        <v>80</v>
      </c>
      <c r="F93" s="4">
        <v>43958</v>
      </c>
      <c r="G93" s="8">
        <v>-358</v>
      </c>
      <c r="H93" s="4">
        <v>45968</v>
      </c>
      <c r="I93" s="8">
        <v>1652</v>
      </c>
      <c r="J93" s="8">
        <v>292859541</v>
      </c>
      <c r="K93" s="8">
        <v>72</v>
      </c>
      <c r="N93" s="8">
        <v>1.36</v>
      </c>
      <c r="O93" s="70">
        <v>3885.24</v>
      </c>
      <c r="P93" s="8">
        <v>3585.4100000000008</v>
      </c>
      <c r="Q93" s="8">
        <v>1.6320889999999999</v>
      </c>
      <c r="R93" s="8">
        <v>4076.09</v>
      </c>
      <c r="S93" s="8">
        <v>1.6320889999999999</v>
      </c>
      <c r="T93" s="81">
        <v>3885.24</v>
      </c>
      <c r="U93" s="80" t="str">
        <f t="shared" si="2"/>
        <v>12020</v>
      </c>
      <c r="V93" s="79" t="str">
        <f t="shared" si="3"/>
        <v>Acima de 120 dias</v>
      </c>
    </row>
    <row r="94" spans="1:22" x14ac:dyDescent="0.3">
      <c r="A94" s="4">
        <v>44316</v>
      </c>
      <c r="B94" s="8">
        <v>29894663000189</v>
      </c>
      <c r="C94" s="8" t="s">
        <v>96</v>
      </c>
      <c r="D94" s="4">
        <v>43815</v>
      </c>
      <c r="E94" s="8">
        <v>312.67</v>
      </c>
      <c r="F94" s="4">
        <v>43868</v>
      </c>
      <c r="G94" s="8">
        <v>-448</v>
      </c>
      <c r="H94" s="4">
        <v>45968</v>
      </c>
      <c r="I94" s="8">
        <v>1652</v>
      </c>
      <c r="J94" s="8">
        <v>292867317</v>
      </c>
      <c r="K94" s="8">
        <v>72</v>
      </c>
      <c r="N94" s="8">
        <v>1.4949999999999999</v>
      </c>
      <c r="O94" s="70">
        <v>15115.16</v>
      </c>
      <c r="P94" s="8">
        <v>13589.170000000002</v>
      </c>
      <c r="Q94" s="8">
        <v>2.0468820000000001</v>
      </c>
      <c r="R94" s="8">
        <v>16491.5</v>
      </c>
      <c r="S94" s="8">
        <v>2.0468820000000001</v>
      </c>
      <c r="T94" s="81">
        <v>15115.16</v>
      </c>
      <c r="U94" s="80" t="str">
        <f t="shared" si="2"/>
        <v>122019</v>
      </c>
      <c r="V94" s="79" t="str">
        <f t="shared" si="3"/>
        <v>Acima de 120 dias</v>
      </c>
    </row>
    <row r="95" spans="1:22" x14ac:dyDescent="0.3">
      <c r="A95" s="4">
        <v>44316</v>
      </c>
      <c r="B95" s="8">
        <v>29894663000189</v>
      </c>
      <c r="C95" s="8" t="s">
        <v>96</v>
      </c>
      <c r="D95" s="4">
        <v>43843</v>
      </c>
      <c r="E95" s="8">
        <v>625.28</v>
      </c>
      <c r="F95" s="4">
        <v>44323</v>
      </c>
      <c r="G95" s="8">
        <v>7</v>
      </c>
      <c r="H95" s="4">
        <v>45999</v>
      </c>
      <c r="I95" s="8">
        <v>1683</v>
      </c>
      <c r="J95" s="8">
        <v>292868854</v>
      </c>
      <c r="K95" s="8">
        <v>72</v>
      </c>
      <c r="N95" s="8">
        <v>1.36</v>
      </c>
      <c r="O95" s="70">
        <v>23172.219999999998</v>
      </c>
      <c r="P95" s="8">
        <v>28260.199999999997</v>
      </c>
      <c r="Q95" s="8">
        <v>1.6218630000000001</v>
      </c>
      <c r="R95" s="8">
        <v>24649.89</v>
      </c>
      <c r="S95" s="8">
        <v>1.6218630000000001</v>
      </c>
      <c r="T95" s="81">
        <v>23172.219999999998</v>
      </c>
      <c r="U95" s="80" t="str">
        <f t="shared" si="2"/>
        <v>12020</v>
      </c>
      <c r="V95" s="79" t="str">
        <f t="shared" si="3"/>
        <v>1 a 30 dias</v>
      </c>
    </row>
    <row r="96" spans="1:22" x14ac:dyDescent="0.3">
      <c r="A96" s="4">
        <v>44316</v>
      </c>
      <c r="B96" s="8">
        <v>29894663000189</v>
      </c>
      <c r="C96" s="8" t="s">
        <v>96</v>
      </c>
      <c r="D96" s="4">
        <v>43873</v>
      </c>
      <c r="E96" s="8">
        <v>326.58999999999997</v>
      </c>
      <c r="F96" s="4">
        <v>44293</v>
      </c>
      <c r="G96" s="8">
        <v>-23</v>
      </c>
      <c r="H96" s="4">
        <v>46029</v>
      </c>
      <c r="I96" s="8">
        <v>1713</v>
      </c>
      <c r="J96" s="8">
        <v>292877629</v>
      </c>
      <c r="K96" s="8">
        <v>72</v>
      </c>
      <c r="N96" s="8">
        <v>1.36</v>
      </c>
      <c r="O96" s="70">
        <v>12465.53</v>
      </c>
      <c r="P96" s="8">
        <v>14757.719999999996</v>
      </c>
      <c r="Q96" s="8">
        <v>1.6551709999999999</v>
      </c>
      <c r="R96" s="8">
        <v>13353.210000000001</v>
      </c>
      <c r="S96" s="8">
        <v>1.6551709999999999</v>
      </c>
      <c r="T96" s="81">
        <v>12465.53</v>
      </c>
      <c r="U96" s="80" t="str">
        <f t="shared" si="2"/>
        <v>22020</v>
      </c>
      <c r="V96" s="79" t="str">
        <f t="shared" si="3"/>
        <v>1 a 30 dias</v>
      </c>
    </row>
    <row r="97" spans="1:22" x14ac:dyDescent="0.3">
      <c r="A97" s="4">
        <v>44316</v>
      </c>
      <c r="B97" s="8">
        <v>29894663000189</v>
      </c>
      <c r="C97" s="8" t="s">
        <v>96</v>
      </c>
      <c r="D97" s="4">
        <v>43843</v>
      </c>
      <c r="E97" s="8">
        <v>125</v>
      </c>
      <c r="F97" s="4">
        <v>44323</v>
      </c>
      <c r="G97" s="8">
        <v>7</v>
      </c>
      <c r="H97" s="4">
        <v>45968</v>
      </c>
      <c r="I97" s="8">
        <v>1652</v>
      </c>
      <c r="J97" s="8">
        <v>292959546</v>
      </c>
      <c r="K97" s="8">
        <v>72</v>
      </c>
      <c r="N97" s="8">
        <v>1.36</v>
      </c>
      <c r="O97" s="70">
        <v>4566.12</v>
      </c>
      <c r="P97" s="8">
        <v>5602.1699999999992</v>
      </c>
      <c r="Q97" s="8">
        <v>1.636474</v>
      </c>
      <c r="R97" s="8">
        <v>4868.87</v>
      </c>
      <c r="S97" s="8">
        <v>1.636474</v>
      </c>
      <c r="T97" s="81">
        <v>4566.12</v>
      </c>
      <c r="U97" s="80" t="str">
        <f t="shared" si="2"/>
        <v>12020</v>
      </c>
      <c r="V97" s="79" t="str">
        <f t="shared" si="3"/>
        <v>1 a 30 dias</v>
      </c>
    </row>
    <row r="98" spans="1:22" x14ac:dyDescent="0.3">
      <c r="A98" s="4">
        <v>44316</v>
      </c>
      <c r="B98" s="8">
        <v>29894663000189</v>
      </c>
      <c r="C98" s="8" t="s">
        <v>96</v>
      </c>
      <c r="D98" s="4">
        <v>43936</v>
      </c>
      <c r="E98" s="8">
        <v>160.99</v>
      </c>
      <c r="F98" s="4">
        <v>44172</v>
      </c>
      <c r="G98" s="8">
        <v>-144</v>
      </c>
      <c r="H98" s="4">
        <v>46062</v>
      </c>
      <c r="I98" s="8">
        <v>1746</v>
      </c>
      <c r="J98" s="8">
        <v>292960093</v>
      </c>
      <c r="K98" s="8">
        <v>72</v>
      </c>
      <c r="N98" s="8">
        <v>1.3599999999999999</v>
      </c>
      <c r="O98" s="70">
        <v>6879.8899999999994</v>
      </c>
      <c r="P98" s="8">
        <v>7220.5499999999975</v>
      </c>
      <c r="Q98" s="8">
        <v>1.635154</v>
      </c>
      <c r="R98" s="8">
        <v>7300.07</v>
      </c>
      <c r="S98" s="8">
        <v>1.635154</v>
      </c>
      <c r="T98" s="81">
        <v>6879.8899999999994</v>
      </c>
      <c r="U98" s="80" t="str">
        <f t="shared" si="2"/>
        <v>42020</v>
      </c>
      <c r="V98" s="79" t="str">
        <f t="shared" si="3"/>
        <v>Acima de 120 dias</v>
      </c>
    </row>
    <row r="99" spans="1:22" x14ac:dyDescent="0.3">
      <c r="A99" s="4">
        <v>44316</v>
      </c>
      <c r="B99" s="8">
        <v>29894663000189</v>
      </c>
      <c r="C99" s="8" t="s">
        <v>96</v>
      </c>
      <c r="D99" s="4">
        <v>43843</v>
      </c>
      <c r="E99" s="8">
        <v>216.89</v>
      </c>
      <c r="F99" s="4">
        <v>43928</v>
      </c>
      <c r="G99" s="8">
        <v>-388</v>
      </c>
      <c r="H99" s="4">
        <v>45999</v>
      </c>
      <c r="I99" s="8">
        <v>1683</v>
      </c>
      <c r="J99" s="8">
        <v>292966786</v>
      </c>
      <c r="K99" s="8">
        <v>72</v>
      </c>
      <c r="N99" s="8">
        <v>1.36</v>
      </c>
      <c r="O99" s="70">
        <v>10836.79</v>
      </c>
      <c r="P99" s="8">
        <v>9802.5599999999977</v>
      </c>
      <c r="Q99" s="8">
        <v>1.63287</v>
      </c>
      <c r="R99" s="8">
        <v>11369.82</v>
      </c>
      <c r="S99" s="8">
        <v>1.63287</v>
      </c>
      <c r="T99" s="81">
        <v>10836.79</v>
      </c>
      <c r="U99" s="80" t="str">
        <f t="shared" si="2"/>
        <v>12020</v>
      </c>
      <c r="V99" s="79" t="str">
        <f t="shared" si="3"/>
        <v>Acima de 120 dias</v>
      </c>
    </row>
    <row r="100" spans="1:22" x14ac:dyDescent="0.3">
      <c r="A100" s="4">
        <v>44316</v>
      </c>
      <c r="B100" s="8">
        <v>29894663000189</v>
      </c>
      <c r="C100" s="8" t="s">
        <v>96</v>
      </c>
      <c r="D100" s="4">
        <v>43873</v>
      </c>
      <c r="E100" s="8">
        <v>273.83</v>
      </c>
      <c r="F100" s="4">
        <v>44323</v>
      </c>
      <c r="G100" s="8">
        <v>7</v>
      </c>
      <c r="H100" s="4">
        <v>44537</v>
      </c>
      <c r="I100" s="8">
        <v>221</v>
      </c>
      <c r="J100" s="8">
        <v>292974087</v>
      </c>
      <c r="K100" s="8">
        <v>24</v>
      </c>
      <c r="N100" s="8">
        <v>1.4949999999999999</v>
      </c>
      <c r="O100" s="70">
        <v>2042.79</v>
      </c>
      <c r="P100" s="8">
        <v>5102.72</v>
      </c>
      <c r="Q100" s="8">
        <v>2.0639590000000001</v>
      </c>
      <c r="R100" s="8">
        <v>2082.2800000000002</v>
      </c>
      <c r="S100" s="8">
        <v>2.0639590000000001</v>
      </c>
      <c r="T100" s="81">
        <v>2042.79</v>
      </c>
      <c r="U100" s="80" t="str">
        <f t="shared" si="2"/>
        <v>22020</v>
      </c>
      <c r="V100" s="79" t="str">
        <f t="shared" si="3"/>
        <v>1 a 30 dias</v>
      </c>
    </row>
    <row r="101" spans="1:22" x14ac:dyDescent="0.3">
      <c r="A101" s="4">
        <v>44316</v>
      </c>
      <c r="B101" s="8">
        <v>29894663000189</v>
      </c>
      <c r="C101" s="8" t="s">
        <v>96</v>
      </c>
      <c r="D101" s="4">
        <v>43873</v>
      </c>
      <c r="E101" s="8">
        <v>109</v>
      </c>
      <c r="F101" s="4">
        <v>44234</v>
      </c>
      <c r="G101" s="8">
        <v>-82</v>
      </c>
      <c r="H101" s="4">
        <v>46029</v>
      </c>
      <c r="I101" s="8">
        <v>1713</v>
      </c>
      <c r="J101" s="8">
        <v>292980961</v>
      </c>
      <c r="K101" s="8">
        <v>72</v>
      </c>
      <c r="N101" s="8">
        <v>1.363810970964489</v>
      </c>
      <c r="O101" s="70">
        <v>4334.75</v>
      </c>
      <c r="P101" s="8">
        <v>4919.7199999999984</v>
      </c>
      <c r="Q101" s="8">
        <v>1.7014879999999999</v>
      </c>
      <c r="R101" s="8">
        <v>4670.6499999999996</v>
      </c>
      <c r="S101" s="8">
        <v>1.7014879999999999</v>
      </c>
      <c r="T101" s="81">
        <v>4334.75</v>
      </c>
      <c r="U101" s="80" t="str">
        <f t="shared" si="2"/>
        <v>22020</v>
      </c>
      <c r="V101" s="79" t="str">
        <f t="shared" si="3"/>
        <v>61 a 90 dias</v>
      </c>
    </row>
    <row r="102" spans="1:22" x14ac:dyDescent="0.3">
      <c r="A102" s="4">
        <v>44316</v>
      </c>
      <c r="B102" s="8">
        <v>29894663000189</v>
      </c>
      <c r="C102" s="8" t="s">
        <v>96</v>
      </c>
      <c r="D102" s="4">
        <v>43843</v>
      </c>
      <c r="E102" s="8">
        <v>463.77</v>
      </c>
      <c r="F102" s="4">
        <v>43897</v>
      </c>
      <c r="G102" s="8">
        <v>-419</v>
      </c>
      <c r="H102" s="4">
        <v>45968</v>
      </c>
      <c r="I102" s="8">
        <v>1652</v>
      </c>
      <c r="J102" s="8">
        <v>293058724</v>
      </c>
      <c r="K102" s="8">
        <v>72</v>
      </c>
      <c r="N102" s="8">
        <v>1.36</v>
      </c>
      <c r="O102" s="70">
        <v>23435.649999999998</v>
      </c>
      <c r="P102" s="8">
        <v>20784.979999999989</v>
      </c>
      <c r="Q102" s="8">
        <v>1.635993</v>
      </c>
      <c r="R102" s="8">
        <v>24557.05</v>
      </c>
      <c r="S102" s="8">
        <v>1.635993</v>
      </c>
      <c r="T102" s="81">
        <v>23435.649999999998</v>
      </c>
      <c r="U102" s="80" t="str">
        <f t="shared" si="2"/>
        <v>12020</v>
      </c>
      <c r="V102" s="79" t="str">
        <f t="shared" si="3"/>
        <v>Acima de 120 dias</v>
      </c>
    </row>
    <row r="103" spans="1:22" x14ac:dyDescent="0.3">
      <c r="A103" s="4">
        <v>44316</v>
      </c>
      <c r="B103" s="8">
        <v>29894663000189</v>
      </c>
      <c r="C103" s="8" t="s">
        <v>96</v>
      </c>
      <c r="D103" s="4">
        <v>43815</v>
      </c>
      <c r="E103" s="8">
        <v>299.3</v>
      </c>
      <c r="F103" s="4">
        <v>43958</v>
      </c>
      <c r="G103" s="8">
        <v>-358</v>
      </c>
      <c r="H103" s="4">
        <v>45208</v>
      </c>
      <c r="I103" s="8">
        <v>892</v>
      </c>
      <c r="J103" s="8">
        <v>293060555</v>
      </c>
      <c r="K103" s="8">
        <v>48</v>
      </c>
      <c r="N103" s="8">
        <v>1.4949999999999999</v>
      </c>
      <c r="O103" s="70">
        <v>10361.620000000001</v>
      </c>
      <c r="P103" s="8">
        <v>9899.380000000001</v>
      </c>
      <c r="Q103" s="8">
        <v>2.0619420000000002</v>
      </c>
      <c r="R103" s="8">
        <v>10882.91</v>
      </c>
      <c r="S103" s="8">
        <v>2.0619420000000002</v>
      </c>
      <c r="T103" s="81">
        <v>10361.620000000001</v>
      </c>
      <c r="U103" s="80" t="str">
        <f t="shared" si="2"/>
        <v>122019</v>
      </c>
      <c r="V103" s="79" t="str">
        <f t="shared" si="3"/>
        <v>Acima de 120 dias</v>
      </c>
    </row>
    <row r="104" spans="1:22" x14ac:dyDescent="0.3">
      <c r="A104" s="4">
        <v>44316</v>
      </c>
      <c r="B104" s="8">
        <v>29894663000189</v>
      </c>
      <c r="C104" s="8" t="s">
        <v>96</v>
      </c>
      <c r="D104" s="4">
        <v>43791</v>
      </c>
      <c r="E104" s="8">
        <v>110</v>
      </c>
      <c r="F104" s="4">
        <v>43928</v>
      </c>
      <c r="G104" s="8">
        <v>-388</v>
      </c>
      <c r="H104" s="4">
        <v>45937</v>
      </c>
      <c r="I104" s="8">
        <v>1621</v>
      </c>
      <c r="J104" s="8">
        <v>293154184</v>
      </c>
      <c r="K104" s="8">
        <v>72</v>
      </c>
      <c r="N104" s="8">
        <v>1.3460000000000001</v>
      </c>
      <c r="O104" s="70">
        <v>5349.79</v>
      </c>
      <c r="P104" s="8">
        <v>5012.3799999999974</v>
      </c>
      <c r="Q104" s="8">
        <v>1.6967209999999999</v>
      </c>
      <c r="R104" s="8">
        <v>5675.8</v>
      </c>
      <c r="S104" s="8">
        <v>1.6967209999999999</v>
      </c>
      <c r="T104" s="81">
        <v>5349.79</v>
      </c>
      <c r="U104" s="80" t="str">
        <f t="shared" si="2"/>
        <v>112019</v>
      </c>
      <c r="V104" s="79" t="str">
        <f t="shared" si="3"/>
        <v>Acima de 120 dias</v>
      </c>
    </row>
    <row r="105" spans="1:22" x14ac:dyDescent="0.3">
      <c r="A105" s="4">
        <v>44316</v>
      </c>
      <c r="B105" s="8">
        <v>29894663000189</v>
      </c>
      <c r="C105" s="8" t="s">
        <v>96</v>
      </c>
      <c r="D105" s="4">
        <v>43815</v>
      </c>
      <c r="E105" s="8">
        <v>247.16</v>
      </c>
      <c r="F105" s="4">
        <v>43989</v>
      </c>
      <c r="G105" s="8">
        <v>-327</v>
      </c>
      <c r="H105" s="4">
        <v>45968</v>
      </c>
      <c r="I105" s="8">
        <v>1652</v>
      </c>
      <c r="J105" s="8">
        <v>293155718</v>
      </c>
      <c r="K105" s="8">
        <v>72</v>
      </c>
      <c r="N105" s="8">
        <v>1.3599999999999999</v>
      </c>
      <c r="O105" s="70">
        <v>11753.11</v>
      </c>
      <c r="P105" s="8">
        <v>11182.990000000003</v>
      </c>
      <c r="Q105" s="8">
        <v>1.6336189999999999</v>
      </c>
      <c r="R105" s="8">
        <v>12345.86</v>
      </c>
      <c r="S105" s="8">
        <v>1.6336189999999999</v>
      </c>
      <c r="T105" s="81">
        <v>11753.11</v>
      </c>
      <c r="U105" s="80" t="str">
        <f t="shared" si="2"/>
        <v>122019</v>
      </c>
      <c r="V105" s="79" t="str">
        <f t="shared" si="3"/>
        <v>Acima de 120 dias</v>
      </c>
    </row>
    <row r="106" spans="1:22" x14ac:dyDescent="0.3">
      <c r="A106" s="4">
        <v>44316</v>
      </c>
      <c r="B106" s="8">
        <v>29894663000189</v>
      </c>
      <c r="C106" s="8" t="s">
        <v>96</v>
      </c>
      <c r="D106" s="4">
        <v>43791</v>
      </c>
      <c r="E106" s="8">
        <v>190.44</v>
      </c>
      <c r="F106" s="4">
        <v>43837</v>
      </c>
      <c r="G106" s="8">
        <v>-479</v>
      </c>
      <c r="H106" s="4">
        <v>45937</v>
      </c>
      <c r="I106" s="8">
        <v>1621</v>
      </c>
      <c r="J106" s="8">
        <v>293250938</v>
      </c>
      <c r="K106" s="8">
        <v>72</v>
      </c>
      <c r="N106" s="8">
        <v>1.3460000000000001</v>
      </c>
      <c r="O106" s="70">
        <v>9921.77</v>
      </c>
      <c r="P106" s="8">
        <v>8677.8200000000015</v>
      </c>
      <c r="Q106" s="8">
        <v>1.6387529999999999</v>
      </c>
      <c r="R106" s="8">
        <v>10397.68</v>
      </c>
      <c r="S106" s="8">
        <v>1.6387529999999999</v>
      </c>
      <c r="T106" s="81">
        <v>9921.77</v>
      </c>
      <c r="U106" s="80" t="str">
        <f t="shared" si="2"/>
        <v>112019</v>
      </c>
      <c r="V106" s="79" t="str">
        <f t="shared" si="3"/>
        <v>Acima de 120 dias</v>
      </c>
    </row>
    <row r="107" spans="1:22" x14ac:dyDescent="0.3">
      <c r="A107" s="4">
        <v>44316</v>
      </c>
      <c r="B107" s="8">
        <v>29894663000189</v>
      </c>
      <c r="C107" s="8" t="s">
        <v>96</v>
      </c>
      <c r="D107" s="4">
        <v>43873</v>
      </c>
      <c r="E107" s="8">
        <v>175.89</v>
      </c>
      <c r="F107" s="4">
        <v>44019</v>
      </c>
      <c r="G107" s="8">
        <v>-297</v>
      </c>
      <c r="H107" s="4">
        <v>46029</v>
      </c>
      <c r="I107" s="8">
        <v>1713</v>
      </c>
      <c r="J107" s="8">
        <v>293276724</v>
      </c>
      <c r="K107" s="8">
        <v>72</v>
      </c>
      <c r="N107" s="8">
        <v>1.36</v>
      </c>
      <c r="O107" s="70">
        <v>8318.57</v>
      </c>
      <c r="P107" s="8">
        <v>7947.9800000000023</v>
      </c>
      <c r="Q107" s="8">
        <v>1.6407659999999999</v>
      </c>
      <c r="R107" s="8">
        <v>8774.630000000001</v>
      </c>
      <c r="S107" s="8">
        <v>1.6407659999999999</v>
      </c>
      <c r="T107" s="81">
        <v>8318.57</v>
      </c>
      <c r="U107" s="80" t="str">
        <f t="shared" si="2"/>
        <v>22020</v>
      </c>
      <c r="V107" s="79" t="str">
        <f t="shared" si="3"/>
        <v>Acima de 120 dias</v>
      </c>
    </row>
    <row r="108" spans="1:22" x14ac:dyDescent="0.3">
      <c r="A108" s="4">
        <v>44316</v>
      </c>
      <c r="B108" s="8">
        <v>29894663000189</v>
      </c>
      <c r="C108" s="8" t="s">
        <v>96</v>
      </c>
      <c r="D108" s="4">
        <v>43843</v>
      </c>
      <c r="E108" s="8">
        <v>323</v>
      </c>
      <c r="F108" s="4">
        <v>43989</v>
      </c>
      <c r="G108" s="8">
        <v>-327</v>
      </c>
      <c r="H108" s="4">
        <v>45999</v>
      </c>
      <c r="I108" s="8">
        <v>1683</v>
      </c>
      <c r="J108" s="8">
        <v>293370068</v>
      </c>
      <c r="K108" s="8">
        <v>72</v>
      </c>
      <c r="N108" s="8">
        <v>1.36</v>
      </c>
      <c r="O108" s="70">
        <v>15331.93</v>
      </c>
      <c r="P108" s="8">
        <v>14598.350000000006</v>
      </c>
      <c r="Q108" s="8">
        <v>1.6915960000000001</v>
      </c>
      <c r="R108" s="8">
        <v>16286.36</v>
      </c>
      <c r="S108" s="8">
        <v>1.6915960000000001</v>
      </c>
      <c r="T108" s="81">
        <v>15331.93</v>
      </c>
      <c r="U108" s="80" t="str">
        <f t="shared" si="2"/>
        <v>12020</v>
      </c>
      <c r="V108" s="79" t="str">
        <f t="shared" si="3"/>
        <v>Acima de 120 dias</v>
      </c>
    </row>
    <row r="109" spans="1:22" x14ac:dyDescent="0.3">
      <c r="A109" s="4">
        <v>44316</v>
      </c>
      <c r="B109" s="8">
        <v>29894663000189</v>
      </c>
      <c r="C109" s="8" t="s">
        <v>96</v>
      </c>
      <c r="D109" s="4">
        <v>43873</v>
      </c>
      <c r="E109" s="8">
        <v>103.44</v>
      </c>
      <c r="F109" s="4">
        <v>44019</v>
      </c>
      <c r="G109" s="8">
        <v>-297</v>
      </c>
      <c r="H109" s="4">
        <v>46029</v>
      </c>
      <c r="I109" s="8">
        <v>1713</v>
      </c>
      <c r="J109" s="8">
        <v>293380061</v>
      </c>
      <c r="K109" s="8">
        <v>72</v>
      </c>
      <c r="N109" s="8">
        <v>1.36</v>
      </c>
      <c r="O109" s="70">
        <v>4844.75</v>
      </c>
      <c r="P109" s="8">
        <v>4674.2099999999991</v>
      </c>
      <c r="Q109" s="8">
        <v>1.6936199999999999</v>
      </c>
      <c r="R109" s="8">
        <v>5160.28</v>
      </c>
      <c r="S109" s="8">
        <v>1.6936199999999999</v>
      </c>
      <c r="T109" s="81">
        <v>4844.75</v>
      </c>
      <c r="U109" s="80" t="str">
        <f t="shared" si="2"/>
        <v>22020</v>
      </c>
      <c r="V109" s="79" t="str">
        <f t="shared" si="3"/>
        <v>Acima de 120 dias</v>
      </c>
    </row>
    <row r="110" spans="1:22" x14ac:dyDescent="0.3">
      <c r="A110" s="4">
        <v>44316</v>
      </c>
      <c r="B110" s="8">
        <v>29894663000189</v>
      </c>
      <c r="C110" s="8" t="s">
        <v>96</v>
      </c>
      <c r="D110" s="4">
        <v>43873</v>
      </c>
      <c r="E110" s="8">
        <v>133.76</v>
      </c>
      <c r="F110" s="4">
        <v>44293</v>
      </c>
      <c r="G110" s="8">
        <v>-23</v>
      </c>
      <c r="H110" s="4">
        <v>44935</v>
      </c>
      <c r="I110" s="8">
        <v>619</v>
      </c>
      <c r="J110" s="8">
        <v>293380547</v>
      </c>
      <c r="K110" s="8">
        <v>36</v>
      </c>
      <c r="N110" s="8">
        <v>1.4949999999999999</v>
      </c>
      <c r="O110" s="70">
        <v>2441.27</v>
      </c>
      <c r="P110" s="8">
        <v>3621.0499999999993</v>
      </c>
      <c r="Q110" s="8">
        <v>2.0533969999999999</v>
      </c>
      <c r="R110" s="8">
        <v>2563.9</v>
      </c>
      <c r="S110" s="8">
        <v>2.0533969999999999</v>
      </c>
      <c r="T110" s="81">
        <v>2441.27</v>
      </c>
      <c r="U110" s="80" t="str">
        <f t="shared" si="2"/>
        <v>22020</v>
      </c>
      <c r="V110" s="79" t="str">
        <f t="shared" si="3"/>
        <v>1 a 30 dias</v>
      </c>
    </row>
    <row r="111" spans="1:22" x14ac:dyDescent="0.3">
      <c r="A111" s="4">
        <v>44316</v>
      </c>
      <c r="B111" s="8">
        <v>29894663000189</v>
      </c>
      <c r="C111" s="8" t="s">
        <v>96</v>
      </c>
      <c r="D111" s="4">
        <v>43815</v>
      </c>
      <c r="E111" s="8">
        <v>92.54</v>
      </c>
      <c r="F111" s="4">
        <v>43897</v>
      </c>
      <c r="G111" s="8">
        <v>-419</v>
      </c>
      <c r="H111" s="4">
        <v>45968</v>
      </c>
      <c r="I111" s="8">
        <v>1652</v>
      </c>
      <c r="J111" s="8">
        <v>293456063</v>
      </c>
      <c r="K111" s="8">
        <v>72</v>
      </c>
      <c r="N111" s="8">
        <v>1.3599999999999999</v>
      </c>
      <c r="O111" s="70">
        <v>4647.87</v>
      </c>
      <c r="P111" s="8">
        <v>4187.0600000000004</v>
      </c>
      <c r="Q111" s="8">
        <v>1.673187</v>
      </c>
      <c r="R111" s="8">
        <v>4900.1100000000006</v>
      </c>
      <c r="S111" s="8">
        <v>1.673187</v>
      </c>
      <c r="T111" s="81">
        <v>4647.87</v>
      </c>
      <c r="U111" s="80" t="str">
        <f t="shared" si="2"/>
        <v>122019</v>
      </c>
      <c r="V111" s="79" t="str">
        <f t="shared" si="3"/>
        <v>Acima de 120 dias</v>
      </c>
    </row>
    <row r="112" spans="1:22" x14ac:dyDescent="0.3">
      <c r="A112" s="4">
        <v>44316</v>
      </c>
      <c r="B112" s="8">
        <v>29894663000189</v>
      </c>
      <c r="C112" s="8" t="s">
        <v>96</v>
      </c>
      <c r="D112" s="4">
        <v>43815</v>
      </c>
      <c r="E112" s="8">
        <v>94.9</v>
      </c>
      <c r="F112" s="4">
        <v>44019</v>
      </c>
      <c r="G112" s="8">
        <v>-297</v>
      </c>
      <c r="H112" s="4">
        <v>45968</v>
      </c>
      <c r="I112" s="8">
        <v>1652</v>
      </c>
      <c r="J112" s="8">
        <v>293458528</v>
      </c>
      <c r="K112" s="8">
        <v>72</v>
      </c>
      <c r="N112" s="8">
        <v>1.3599999999999999</v>
      </c>
      <c r="O112" s="70">
        <v>4416.0200000000004</v>
      </c>
      <c r="P112" s="8">
        <v>4293.8400000000011</v>
      </c>
      <c r="Q112" s="8">
        <v>1.6359429999999999</v>
      </c>
      <c r="R112" s="8">
        <v>4645.4400000000005</v>
      </c>
      <c r="S112" s="8">
        <v>1.6359429999999999</v>
      </c>
      <c r="T112" s="81">
        <v>4416.0200000000004</v>
      </c>
      <c r="U112" s="80" t="str">
        <f t="shared" si="2"/>
        <v>122019</v>
      </c>
      <c r="V112" s="79" t="str">
        <f t="shared" si="3"/>
        <v>Acima de 120 dias</v>
      </c>
    </row>
    <row r="113" spans="1:22" x14ac:dyDescent="0.3">
      <c r="A113" s="4">
        <v>44316</v>
      </c>
      <c r="B113" s="8">
        <v>29894663000189</v>
      </c>
      <c r="C113" s="8" t="s">
        <v>96</v>
      </c>
      <c r="D113" s="4">
        <v>43815</v>
      </c>
      <c r="E113" s="8">
        <v>225.47</v>
      </c>
      <c r="F113" s="4">
        <v>43868</v>
      </c>
      <c r="G113" s="8">
        <v>-448</v>
      </c>
      <c r="H113" s="4">
        <v>45968</v>
      </c>
      <c r="I113" s="8">
        <v>1652</v>
      </c>
      <c r="J113" s="8">
        <v>293561244</v>
      </c>
      <c r="K113" s="8">
        <v>72</v>
      </c>
      <c r="N113" s="8">
        <v>1.3599999999999999</v>
      </c>
      <c r="O113" s="70">
        <v>11526.52</v>
      </c>
      <c r="P113" s="8">
        <v>10201.599999999999</v>
      </c>
      <c r="Q113" s="8">
        <v>1.6857819999999999</v>
      </c>
      <c r="R113" s="8">
        <v>12164.36</v>
      </c>
      <c r="S113" s="8">
        <v>1.6857819999999999</v>
      </c>
      <c r="T113" s="81">
        <v>11526.52</v>
      </c>
      <c r="U113" s="80" t="str">
        <f t="shared" si="2"/>
        <v>122019</v>
      </c>
      <c r="V113" s="79" t="str">
        <f t="shared" si="3"/>
        <v>Acima de 120 dias</v>
      </c>
    </row>
    <row r="114" spans="1:22" x14ac:dyDescent="0.3">
      <c r="A114" s="4">
        <v>44316</v>
      </c>
      <c r="B114" s="8">
        <v>29894663000189</v>
      </c>
      <c r="C114" s="8" t="s">
        <v>96</v>
      </c>
      <c r="D114" s="4">
        <v>43843</v>
      </c>
      <c r="E114" s="8">
        <v>241.1</v>
      </c>
      <c r="F114" s="4">
        <v>43958</v>
      </c>
      <c r="G114" s="8">
        <v>-358</v>
      </c>
      <c r="H114" s="4">
        <v>45968</v>
      </c>
      <c r="I114" s="8">
        <v>1652</v>
      </c>
      <c r="J114" s="8">
        <v>293562905</v>
      </c>
      <c r="K114" s="8">
        <v>72</v>
      </c>
      <c r="N114" s="8">
        <v>1.36</v>
      </c>
      <c r="O114" s="70">
        <v>11611.849999999999</v>
      </c>
      <c r="P114" s="8">
        <v>10805.449999999997</v>
      </c>
      <c r="Q114" s="8">
        <v>1.680909</v>
      </c>
      <c r="R114" s="8">
        <v>12284.310000000001</v>
      </c>
      <c r="S114" s="8">
        <v>1.680909</v>
      </c>
      <c r="T114" s="81">
        <v>11611.849999999999</v>
      </c>
      <c r="U114" s="80" t="str">
        <f t="shared" si="2"/>
        <v>12020</v>
      </c>
      <c r="V114" s="79" t="str">
        <f t="shared" si="3"/>
        <v>Acima de 120 dias</v>
      </c>
    </row>
    <row r="115" spans="1:22" x14ac:dyDescent="0.3">
      <c r="A115" s="4">
        <v>44316</v>
      </c>
      <c r="B115" s="8">
        <v>29894663000189</v>
      </c>
      <c r="C115" s="8" t="s">
        <v>96</v>
      </c>
      <c r="D115" s="4">
        <v>43903</v>
      </c>
      <c r="E115" s="8">
        <v>218.66</v>
      </c>
      <c r="F115" s="4">
        <v>44019</v>
      </c>
      <c r="G115" s="8">
        <v>-297</v>
      </c>
      <c r="H115" s="4">
        <v>46029</v>
      </c>
      <c r="I115" s="8">
        <v>1713</v>
      </c>
      <c r="J115" s="8">
        <v>293579405</v>
      </c>
      <c r="K115" s="8">
        <v>72</v>
      </c>
      <c r="N115" s="8">
        <v>1.36</v>
      </c>
      <c r="O115" s="70">
        <v>10233.369999999999</v>
      </c>
      <c r="P115" s="8">
        <v>9795.9600000000064</v>
      </c>
      <c r="Q115" s="8">
        <v>1.6977610000000001</v>
      </c>
      <c r="R115" s="8">
        <v>10908.28</v>
      </c>
      <c r="S115" s="8">
        <v>1.6977610000000001</v>
      </c>
      <c r="T115" s="81">
        <v>10233.369999999999</v>
      </c>
      <c r="U115" s="80" t="str">
        <f t="shared" si="2"/>
        <v>32020</v>
      </c>
      <c r="V115" s="79" t="str">
        <f t="shared" si="3"/>
        <v>Acima de 120 dias</v>
      </c>
    </row>
    <row r="116" spans="1:22" x14ac:dyDescent="0.3">
      <c r="A116" s="4">
        <v>44316</v>
      </c>
      <c r="B116" s="8">
        <v>29894663000189</v>
      </c>
      <c r="C116" s="8" t="s">
        <v>96</v>
      </c>
      <c r="D116" s="4">
        <v>43903</v>
      </c>
      <c r="E116" s="8">
        <v>87.55</v>
      </c>
      <c r="F116" s="4">
        <v>43989</v>
      </c>
      <c r="G116" s="8">
        <v>-327</v>
      </c>
      <c r="H116" s="4">
        <v>46029</v>
      </c>
      <c r="I116" s="8">
        <v>1713</v>
      </c>
      <c r="J116" s="8">
        <v>293581023</v>
      </c>
      <c r="K116" s="8">
        <v>72</v>
      </c>
      <c r="N116" s="8">
        <v>1.364681653253824</v>
      </c>
      <c r="O116" s="70">
        <v>4181.4699999999993</v>
      </c>
      <c r="P116" s="8">
        <v>3916.81</v>
      </c>
      <c r="Q116" s="8">
        <v>1.7023299999999999</v>
      </c>
      <c r="R116" s="8">
        <v>4451.2</v>
      </c>
      <c r="S116" s="8">
        <v>1.7023299999999999</v>
      </c>
      <c r="T116" s="81">
        <v>4181.4699999999993</v>
      </c>
      <c r="U116" s="80" t="str">
        <f t="shared" si="2"/>
        <v>32020</v>
      </c>
      <c r="V116" s="79" t="str">
        <f t="shared" si="3"/>
        <v>Acima de 120 dias</v>
      </c>
    </row>
    <row r="117" spans="1:22" x14ac:dyDescent="0.3">
      <c r="A117" s="4">
        <v>44316</v>
      </c>
      <c r="B117" s="8">
        <v>29894663000189</v>
      </c>
      <c r="C117" s="8" t="s">
        <v>96</v>
      </c>
      <c r="D117" s="4">
        <v>43903</v>
      </c>
      <c r="E117" s="8">
        <v>510</v>
      </c>
      <c r="F117" s="4">
        <v>43958</v>
      </c>
      <c r="G117" s="8">
        <v>-358</v>
      </c>
      <c r="H117" s="4">
        <v>46062</v>
      </c>
      <c r="I117" s="8">
        <v>1746</v>
      </c>
      <c r="J117" s="8">
        <v>293581803</v>
      </c>
      <c r="K117" s="8">
        <v>72</v>
      </c>
      <c r="N117" s="8">
        <v>1.36</v>
      </c>
      <c r="O117" s="70">
        <v>25292.09</v>
      </c>
      <c r="P117" s="8">
        <v>23040.940000000002</v>
      </c>
      <c r="Q117" s="8">
        <v>1.65103</v>
      </c>
      <c r="R117" s="8">
        <v>26696.06</v>
      </c>
      <c r="S117" s="8">
        <v>1.65103</v>
      </c>
      <c r="T117" s="81">
        <v>25292.09</v>
      </c>
      <c r="U117" s="80" t="str">
        <f t="shared" si="2"/>
        <v>32020</v>
      </c>
      <c r="V117" s="79" t="str">
        <f t="shared" si="3"/>
        <v>Acima de 120 dias</v>
      </c>
    </row>
    <row r="118" spans="1:22" x14ac:dyDescent="0.3">
      <c r="A118" s="4">
        <v>44316</v>
      </c>
      <c r="B118" s="8">
        <v>29894663000189</v>
      </c>
      <c r="C118" s="8" t="s">
        <v>96</v>
      </c>
      <c r="D118" s="4">
        <v>43815</v>
      </c>
      <c r="E118" s="8">
        <v>95</v>
      </c>
      <c r="F118" s="4">
        <v>44050</v>
      </c>
      <c r="G118" s="8">
        <v>-266</v>
      </c>
      <c r="H118" s="4">
        <v>45937</v>
      </c>
      <c r="I118" s="8">
        <v>1621</v>
      </c>
      <c r="J118" s="8">
        <v>293650144</v>
      </c>
      <c r="K118" s="8">
        <v>72</v>
      </c>
      <c r="N118" s="8">
        <v>1.3599999999999999</v>
      </c>
      <c r="O118" s="70">
        <v>4314.1900000000005</v>
      </c>
      <c r="P118" s="8">
        <v>4262.3499999999985</v>
      </c>
      <c r="Q118" s="8">
        <v>1.6002289999999999</v>
      </c>
      <c r="R118" s="8">
        <v>4509.96</v>
      </c>
      <c r="S118" s="8">
        <v>1.6002289999999999</v>
      </c>
      <c r="T118" s="81">
        <v>4314.1900000000005</v>
      </c>
      <c r="U118" s="80" t="str">
        <f t="shared" si="2"/>
        <v>122019</v>
      </c>
      <c r="V118" s="79" t="str">
        <f t="shared" si="3"/>
        <v>Acima de 120 dias</v>
      </c>
    </row>
    <row r="119" spans="1:22" x14ac:dyDescent="0.3">
      <c r="A119" s="4">
        <v>44316</v>
      </c>
      <c r="B119" s="8">
        <v>29894663000189</v>
      </c>
      <c r="C119" s="8" t="s">
        <v>96</v>
      </c>
      <c r="D119" s="4">
        <v>43815</v>
      </c>
      <c r="E119" s="8">
        <v>206.33</v>
      </c>
      <c r="F119" s="4">
        <v>43958</v>
      </c>
      <c r="G119" s="8">
        <v>-358</v>
      </c>
      <c r="H119" s="4">
        <v>45937</v>
      </c>
      <c r="I119" s="8">
        <v>1621</v>
      </c>
      <c r="J119" s="8">
        <v>293655195</v>
      </c>
      <c r="K119" s="8">
        <v>72</v>
      </c>
      <c r="N119" s="8">
        <v>1.3599999999999999</v>
      </c>
      <c r="O119" s="70">
        <v>9829.76</v>
      </c>
      <c r="P119" s="8">
        <v>9257.34</v>
      </c>
      <c r="Q119" s="8">
        <v>1.695924</v>
      </c>
      <c r="R119" s="8">
        <v>10414.16</v>
      </c>
      <c r="S119" s="8">
        <v>1.695924</v>
      </c>
      <c r="T119" s="81">
        <v>9829.76</v>
      </c>
      <c r="U119" s="80" t="str">
        <f t="shared" si="2"/>
        <v>122019</v>
      </c>
      <c r="V119" s="79" t="str">
        <f t="shared" si="3"/>
        <v>Acima de 120 dias</v>
      </c>
    </row>
    <row r="120" spans="1:22" x14ac:dyDescent="0.3">
      <c r="A120" s="4">
        <v>44316</v>
      </c>
      <c r="B120" s="8">
        <v>29894663000189</v>
      </c>
      <c r="C120" s="8" t="s">
        <v>96</v>
      </c>
      <c r="D120" s="4">
        <v>43815</v>
      </c>
      <c r="E120" s="8">
        <v>212</v>
      </c>
      <c r="F120" s="4">
        <v>43958</v>
      </c>
      <c r="G120" s="8">
        <v>-358</v>
      </c>
      <c r="H120" s="4">
        <v>45968</v>
      </c>
      <c r="I120" s="8">
        <v>1652</v>
      </c>
      <c r="J120" s="8">
        <v>293657505</v>
      </c>
      <c r="K120" s="8">
        <v>72</v>
      </c>
      <c r="N120" s="8">
        <v>1.3599999999999999</v>
      </c>
      <c r="O120" s="70">
        <v>10306.24</v>
      </c>
      <c r="P120" s="8">
        <v>9592.1400000000031</v>
      </c>
      <c r="Q120" s="8">
        <v>1.6262730000000001</v>
      </c>
      <c r="R120" s="8">
        <v>10801.61</v>
      </c>
      <c r="S120" s="8">
        <v>1.6262730000000001</v>
      </c>
      <c r="T120" s="81">
        <v>10306.24</v>
      </c>
      <c r="U120" s="80" t="str">
        <f t="shared" si="2"/>
        <v>122019</v>
      </c>
      <c r="V120" s="79" t="str">
        <f t="shared" si="3"/>
        <v>Acima de 120 dias</v>
      </c>
    </row>
    <row r="121" spans="1:22" x14ac:dyDescent="0.3">
      <c r="A121" s="4">
        <v>44316</v>
      </c>
      <c r="B121" s="8">
        <v>29894663000189</v>
      </c>
      <c r="C121" s="8" t="s">
        <v>96</v>
      </c>
      <c r="D121" s="4">
        <v>43815</v>
      </c>
      <c r="E121" s="8">
        <v>146.5</v>
      </c>
      <c r="F121" s="4">
        <v>43897</v>
      </c>
      <c r="G121" s="8">
        <v>-419</v>
      </c>
      <c r="H121" s="4">
        <v>45968</v>
      </c>
      <c r="I121" s="8">
        <v>1652</v>
      </c>
      <c r="J121" s="8">
        <v>293657883</v>
      </c>
      <c r="K121" s="8">
        <v>72</v>
      </c>
      <c r="N121" s="8">
        <v>1.3599999999999999</v>
      </c>
      <c r="O121" s="70">
        <v>7413.6</v>
      </c>
      <c r="P121" s="8">
        <v>6628.569999999997</v>
      </c>
      <c r="Q121" s="8">
        <v>1.627343</v>
      </c>
      <c r="R121" s="8">
        <v>7757.3</v>
      </c>
      <c r="S121" s="8">
        <v>1.627343</v>
      </c>
      <c r="T121" s="81">
        <v>7413.6</v>
      </c>
      <c r="U121" s="80" t="str">
        <f t="shared" si="2"/>
        <v>122019</v>
      </c>
      <c r="V121" s="79" t="str">
        <f t="shared" si="3"/>
        <v>Acima de 120 dias</v>
      </c>
    </row>
    <row r="122" spans="1:22" x14ac:dyDescent="0.3">
      <c r="A122" s="4">
        <v>44316</v>
      </c>
      <c r="B122" s="8">
        <v>29894663000189</v>
      </c>
      <c r="C122" s="8" t="s">
        <v>96</v>
      </c>
      <c r="D122" s="4">
        <v>43843</v>
      </c>
      <c r="E122" s="8">
        <v>95</v>
      </c>
      <c r="F122" s="4">
        <v>43868</v>
      </c>
      <c r="G122" s="8">
        <v>-448</v>
      </c>
      <c r="H122" s="4">
        <v>45999</v>
      </c>
      <c r="I122" s="8">
        <v>1683</v>
      </c>
      <c r="J122" s="8">
        <v>293669124</v>
      </c>
      <c r="K122" s="8">
        <v>72</v>
      </c>
      <c r="N122" s="8">
        <v>1.36</v>
      </c>
      <c r="O122" s="70">
        <v>4937.8600000000006</v>
      </c>
      <c r="P122" s="8">
        <v>4293.6399999999994</v>
      </c>
      <c r="Q122" s="8">
        <v>1.63141</v>
      </c>
      <c r="R122" s="8">
        <v>5170.1100000000006</v>
      </c>
      <c r="S122" s="8">
        <v>1.63141</v>
      </c>
      <c r="T122" s="81">
        <v>4937.8600000000006</v>
      </c>
      <c r="U122" s="80" t="str">
        <f t="shared" si="2"/>
        <v>12020</v>
      </c>
      <c r="V122" s="79" t="str">
        <f t="shared" si="3"/>
        <v>Acima de 120 dias</v>
      </c>
    </row>
    <row r="123" spans="1:22" x14ac:dyDescent="0.3">
      <c r="A123" s="4">
        <v>44316</v>
      </c>
      <c r="B123" s="8">
        <v>29894663000189</v>
      </c>
      <c r="C123" s="8" t="s">
        <v>96</v>
      </c>
      <c r="D123" s="4">
        <v>43791</v>
      </c>
      <c r="E123" s="8">
        <v>485.4</v>
      </c>
      <c r="F123" s="4">
        <v>43806</v>
      </c>
      <c r="G123" s="8">
        <v>-510</v>
      </c>
      <c r="H123" s="4">
        <v>45937</v>
      </c>
      <c r="I123" s="8">
        <v>1621</v>
      </c>
      <c r="J123" s="8">
        <v>293754178</v>
      </c>
      <c r="K123" s="8">
        <v>72</v>
      </c>
      <c r="N123" s="8">
        <v>1.3460000000000001</v>
      </c>
      <c r="O123" s="70">
        <v>25078.03</v>
      </c>
      <c r="P123" s="8">
        <v>22118.370000000006</v>
      </c>
      <c r="Q123" s="8">
        <v>1.692909</v>
      </c>
      <c r="R123" s="8">
        <v>26501.93</v>
      </c>
      <c r="S123" s="8">
        <v>1.692909</v>
      </c>
      <c r="T123" s="81">
        <v>25078.03</v>
      </c>
      <c r="U123" s="80" t="str">
        <f t="shared" si="2"/>
        <v>112019</v>
      </c>
      <c r="V123" s="79" t="str">
        <f t="shared" si="3"/>
        <v>Acima de 120 dias</v>
      </c>
    </row>
    <row r="124" spans="1:22" x14ac:dyDescent="0.3">
      <c r="A124" s="4">
        <v>44316</v>
      </c>
      <c r="B124" s="8">
        <v>29894663000189</v>
      </c>
      <c r="C124" s="8" t="s">
        <v>96</v>
      </c>
      <c r="D124" s="4">
        <v>43843</v>
      </c>
      <c r="E124" s="8">
        <v>222.27</v>
      </c>
      <c r="F124" s="4">
        <v>43928</v>
      </c>
      <c r="G124" s="8">
        <v>-388</v>
      </c>
      <c r="H124" s="4">
        <v>45968</v>
      </c>
      <c r="I124" s="8">
        <v>1652</v>
      </c>
      <c r="J124" s="8">
        <v>293756653</v>
      </c>
      <c r="K124" s="8">
        <v>72</v>
      </c>
      <c r="N124" s="8">
        <v>1.36</v>
      </c>
      <c r="O124" s="70">
        <v>11021.41</v>
      </c>
      <c r="P124" s="8">
        <v>9961.5199999999968</v>
      </c>
      <c r="Q124" s="8">
        <v>1.6296710000000001</v>
      </c>
      <c r="R124" s="8">
        <v>11547.140000000001</v>
      </c>
      <c r="S124" s="8">
        <v>1.6296710000000001</v>
      </c>
      <c r="T124" s="81">
        <v>11021.41</v>
      </c>
      <c r="U124" s="80" t="str">
        <f t="shared" si="2"/>
        <v>12020</v>
      </c>
      <c r="V124" s="79" t="str">
        <f t="shared" si="3"/>
        <v>Acima de 120 dias</v>
      </c>
    </row>
    <row r="125" spans="1:22" x14ac:dyDescent="0.3">
      <c r="A125" s="4">
        <v>44316</v>
      </c>
      <c r="B125" s="8">
        <v>29894663000189</v>
      </c>
      <c r="C125" s="8" t="s">
        <v>96</v>
      </c>
      <c r="D125" s="4">
        <v>43843</v>
      </c>
      <c r="E125" s="8">
        <v>102.95</v>
      </c>
      <c r="F125" s="4">
        <v>44234</v>
      </c>
      <c r="G125" s="8">
        <v>-82</v>
      </c>
      <c r="H125" s="4">
        <v>45999</v>
      </c>
      <c r="I125" s="8">
        <v>1683</v>
      </c>
      <c r="J125" s="8">
        <v>293766957</v>
      </c>
      <c r="K125" s="8">
        <v>72</v>
      </c>
      <c r="N125" s="8">
        <v>1.36</v>
      </c>
      <c r="O125" s="70">
        <v>4104.4799999999996</v>
      </c>
      <c r="P125" s="8">
        <v>4652.97</v>
      </c>
      <c r="Q125" s="8">
        <v>1.6440509999999999</v>
      </c>
      <c r="R125" s="8">
        <v>4367.34</v>
      </c>
      <c r="S125" s="8">
        <v>1.6440509999999999</v>
      </c>
      <c r="T125" s="81">
        <v>4104.4799999999996</v>
      </c>
      <c r="U125" s="80" t="str">
        <f t="shared" si="2"/>
        <v>12020</v>
      </c>
      <c r="V125" s="79" t="str">
        <f t="shared" si="3"/>
        <v>61 a 90 dias</v>
      </c>
    </row>
    <row r="126" spans="1:22" x14ac:dyDescent="0.3">
      <c r="A126" s="4">
        <v>44316</v>
      </c>
      <c r="B126" s="8">
        <v>29894663000189</v>
      </c>
      <c r="C126" s="8" t="s">
        <v>96</v>
      </c>
      <c r="D126" s="4">
        <v>43843</v>
      </c>
      <c r="E126" s="8">
        <v>90.23</v>
      </c>
      <c r="F126" s="4">
        <v>43989</v>
      </c>
      <c r="G126" s="8">
        <v>-327</v>
      </c>
      <c r="H126" s="4">
        <v>45999</v>
      </c>
      <c r="I126" s="8">
        <v>1683</v>
      </c>
      <c r="J126" s="8">
        <v>293768278</v>
      </c>
      <c r="K126" s="8">
        <v>72</v>
      </c>
      <c r="N126" s="8">
        <v>1.36</v>
      </c>
      <c r="O126" s="70">
        <v>4326.4799999999996</v>
      </c>
      <c r="P126" s="8">
        <v>4078.0099999999998</v>
      </c>
      <c r="Q126" s="8">
        <v>1.634592</v>
      </c>
      <c r="R126" s="8">
        <v>4549.59</v>
      </c>
      <c r="S126" s="8">
        <v>1.634592</v>
      </c>
      <c r="T126" s="81">
        <v>4326.4799999999996</v>
      </c>
      <c r="U126" s="80" t="str">
        <f t="shared" si="2"/>
        <v>12020</v>
      </c>
      <c r="V126" s="79" t="str">
        <f t="shared" si="3"/>
        <v>Acima de 120 dias</v>
      </c>
    </row>
    <row r="127" spans="1:22" x14ac:dyDescent="0.3">
      <c r="A127" s="4">
        <v>44316</v>
      </c>
      <c r="B127" s="8">
        <v>29894663000189</v>
      </c>
      <c r="C127" s="8" t="s">
        <v>96</v>
      </c>
      <c r="D127" s="4">
        <v>43936</v>
      </c>
      <c r="E127" s="8">
        <v>201.9</v>
      </c>
      <c r="F127" s="4">
        <v>44019</v>
      </c>
      <c r="G127" s="8">
        <v>-297</v>
      </c>
      <c r="H127" s="4">
        <v>46062</v>
      </c>
      <c r="I127" s="8">
        <v>1746</v>
      </c>
      <c r="J127" s="8">
        <v>293785270</v>
      </c>
      <c r="K127" s="8">
        <v>72</v>
      </c>
      <c r="N127" s="8">
        <v>1.3599999999999999</v>
      </c>
      <c r="O127" s="70">
        <v>9639.06</v>
      </c>
      <c r="P127" s="8">
        <v>9055.44</v>
      </c>
      <c r="Q127" s="8">
        <v>1.634385</v>
      </c>
      <c r="R127" s="8">
        <v>10164.69</v>
      </c>
      <c r="S127" s="8">
        <v>1.634385</v>
      </c>
      <c r="T127" s="81">
        <v>9639.06</v>
      </c>
      <c r="U127" s="80" t="str">
        <f t="shared" si="2"/>
        <v>42020</v>
      </c>
      <c r="V127" s="79" t="str">
        <f t="shared" si="3"/>
        <v>Acima de 120 dias</v>
      </c>
    </row>
    <row r="128" spans="1:22" x14ac:dyDescent="0.3">
      <c r="A128" s="4">
        <v>44316</v>
      </c>
      <c r="B128" s="8">
        <v>29894663000189</v>
      </c>
      <c r="C128" s="8" t="s">
        <v>96</v>
      </c>
      <c r="D128" s="4">
        <v>43843</v>
      </c>
      <c r="E128" s="8">
        <v>159.16999999999999</v>
      </c>
      <c r="F128" s="4">
        <v>44019</v>
      </c>
      <c r="G128" s="8">
        <v>-297</v>
      </c>
      <c r="H128" s="4">
        <v>45999</v>
      </c>
      <c r="I128" s="8">
        <v>1683</v>
      </c>
      <c r="J128" s="8">
        <v>293868019</v>
      </c>
      <c r="K128" s="8">
        <v>72</v>
      </c>
      <c r="N128" s="8">
        <v>1.36</v>
      </c>
      <c r="O128" s="70">
        <v>7464.14</v>
      </c>
      <c r="P128" s="8">
        <v>7193.8900000000021</v>
      </c>
      <c r="Q128" s="8">
        <v>1.641114</v>
      </c>
      <c r="R128" s="8">
        <v>7866.5599999999995</v>
      </c>
      <c r="S128" s="8">
        <v>1.641114</v>
      </c>
      <c r="T128" s="81">
        <v>7464.14</v>
      </c>
      <c r="U128" s="80" t="str">
        <f t="shared" si="2"/>
        <v>12020</v>
      </c>
      <c r="V128" s="79" t="str">
        <f t="shared" si="3"/>
        <v>Acima de 120 dias</v>
      </c>
    </row>
    <row r="129" spans="1:22" x14ac:dyDescent="0.3">
      <c r="A129" s="4">
        <v>44316</v>
      </c>
      <c r="B129" s="8">
        <v>29894663000189</v>
      </c>
      <c r="C129" s="8" t="s">
        <v>96</v>
      </c>
      <c r="D129" s="4">
        <v>43903</v>
      </c>
      <c r="E129" s="8">
        <v>186</v>
      </c>
      <c r="F129" s="4">
        <v>44293</v>
      </c>
      <c r="G129" s="8">
        <v>-23</v>
      </c>
      <c r="H129" s="4">
        <v>46062</v>
      </c>
      <c r="I129" s="8">
        <v>1746</v>
      </c>
      <c r="J129" s="8">
        <v>293885763</v>
      </c>
      <c r="K129" s="8">
        <v>72</v>
      </c>
      <c r="N129" s="8">
        <v>1.36</v>
      </c>
      <c r="O129" s="70">
        <v>7198.48</v>
      </c>
      <c r="P129" s="8">
        <v>8403.1500000000015</v>
      </c>
      <c r="Q129" s="8">
        <v>1.6388320000000001</v>
      </c>
      <c r="R129" s="8">
        <v>7690.18</v>
      </c>
      <c r="S129" s="8">
        <v>1.6388320000000001</v>
      </c>
      <c r="T129" s="81">
        <v>7198.48</v>
      </c>
      <c r="U129" s="80" t="str">
        <f t="shared" si="2"/>
        <v>32020</v>
      </c>
      <c r="V129" s="79" t="str">
        <f t="shared" si="3"/>
        <v>1 a 30 dias</v>
      </c>
    </row>
    <row r="130" spans="1:22" x14ac:dyDescent="0.3">
      <c r="A130" s="4">
        <v>44316</v>
      </c>
      <c r="B130" s="8">
        <v>29894663000189</v>
      </c>
      <c r="C130" s="8" t="s">
        <v>96</v>
      </c>
      <c r="D130" s="4">
        <v>43815</v>
      </c>
      <c r="E130" s="8">
        <v>167.45</v>
      </c>
      <c r="F130" s="4">
        <v>44172</v>
      </c>
      <c r="G130" s="8">
        <v>-144</v>
      </c>
      <c r="H130" s="4">
        <v>45968</v>
      </c>
      <c r="I130" s="8">
        <v>1652</v>
      </c>
      <c r="J130" s="8">
        <v>294057144</v>
      </c>
      <c r="K130" s="8">
        <v>72</v>
      </c>
      <c r="N130" s="8">
        <v>1.3599999999999999</v>
      </c>
      <c r="O130" s="70">
        <v>6936.88</v>
      </c>
      <c r="P130" s="8">
        <v>7576.4300000000012</v>
      </c>
      <c r="Q130" s="8">
        <v>1.6487989999999999</v>
      </c>
      <c r="R130" s="8">
        <v>7359.55</v>
      </c>
      <c r="S130" s="8">
        <v>1.6487989999999999</v>
      </c>
      <c r="T130" s="81">
        <v>6936.88</v>
      </c>
      <c r="U130" s="80" t="str">
        <f t="shared" ref="U130:U193" si="4">MONTH(D130)&amp;YEAR(D130)</f>
        <v>122019</v>
      </c>
      <c r="V130" s="79" t="str">
        <f t="shared" si="3"/>
        <v>Acima de 120 dias</v>
      </c>
    </row>
    <row r="131" spans="1:22" x14ac:dyDescent="0.3">
      <c r="A131" s="4">
        <v>44316</v>
      </c>
      <c r="B131" s="8">
        <v>29894663000189</v>
      </c>
      <c r="C131" s="8" t="s">
        <v>96</v>
      </c>
      <c r="D131" s="4">
        <v>43815</v>
      </c>
      <c r="E131" s="8">
        <v>100</v>
      </c>
      <c r="F131" s="4">
        <v>43928</v>
      </c>
      <c r="G131" s="8">
        <v>-388</v>
      </c>
      <c r="H131" s="4">
        <v>45968</v>
      </c>
      <c r="I131" s="8">
        <v>1652</v>
      </c>
      <c r="J131" s="8">
        <v>294061273</v>
      </c>
      <c r="K131" s="8">
        <v>72</v>
      </c>
      <c r="N131" s="8">
        <v>1.3599999999999999</v>
      </c>
      <c r="O131" s="70">
        <v>4920.3099999999995</v>
      </c>
      <c r="P131" s="8">
        <v>4524.590000000002</v>
      </c>
      <c r="Q131" s="8">
        <v>1.675902</v>
      </c>
      <c r="R131" s="8">
        <v>5195.08</v>
      </c>
      <c r="S131" s="8">
        <v>1.675902</v>
      </c>
      <c r="T131" s="81">
        <v>4920.3099999999995</v>
      </c>
      <c r="U131" s="80" t="str">
        <f t="shared" si="4"/>
        <v>122019</v>
      </c>
      <c r="V131" s="79" t="str">
        <f t="shared" ref="V131:V194" si="5">_xlfn.IFS(G131&lt;-120,"Acima de 120 dias",G131&lt;=-90,"91 a 120 dias",G131&lt;=-61,"61 a 90 dias",G131&lt;=-31,"31 a 60 dias",G131&gt;=-30,"1 a 30 dias")</f>
        <v>Acima de 120 dias</v>
      </c>
    </row>
    <row r="132" spans="1:22" x14ac:dyDescent="0.3">
      <c r="A132" s="4">
        <v>44316</v>
      </c>
      <c r="B132" s="8">
        <v>29894663000189</v>
      </c>
      <c r="C132" s="8" t="s">
        <v>96</v>
      </c>
      <c r="D132" s="4">
        <v>43843</v>
      </c>
      <c r="E132" s="8">
        <v>243.6</v>
      </c>
      <c r="F132" s="4">
        <v>44050</v>
      </c>
      <c r="G132" s="8">
        <v>-266</v>
      </c>
      <c r="H132" s="4">
        <v>45999</v>
      </c>
      <c r="I132" s="8">
        <v>1683</v>
      </c>
      <c r="J132" s="8">
        <v>294072601</v>
      </c>
      <c r="K132" s="8">
        <v>72</v>
      </c>
      <c r="N132" s="8">
        <v>1.4950000000000001</v>
      </c>
      <c r="O132" s="70">
        <v>10392.35</v>
      </c>
      <c r="P132" s="8">
        <v>10574.439999999993</v>
      </c>
      <c r="Q132" s="8">
        <v>2.0474220000000001</v>
      </c>
      <c r="R132" s="8">
        <v>11493.48</v>
      </c>
      <c r="S132" s="8">
        <v>2.0474220000000001</v>
      </c>
      <c r="T132" s="81">
        <v>10392.35</v>
      </c>
      <c r="U132" s="80" t="str">
        <f t="shared" si="4"/>
        <v>12020</v>
      </c>
      <c r="V132" s="79" t="str">
        <f t="shared" si="5"/>
        <v>Acima de 120 dias</v>
      </c>
    </row>
    <row r="133" spans="1:22" x14ac:dyDescent="0.3">
      <c r="A133" s="4">
        <v>44316</v>
      </c>
      <c r="B133" s="8">
        <v>29894663000189</v>
      </c>
      <c r="C133" s="8" t="s">
        <v>96</v>
      </c>
      <c r="D133" s="4">
        <v>43873</v>
      </c>
      <c r="E133" s="8">
        <v>333</v>
      </c>
      <c r="F133" s="4">
        <v>44323</v>
      </c>
      <c r="G133" s="8">
        <v>7</v>
      </c>
      <c r="H133" s="4">
        <v>46029</v>
      </c>
      <c r="I133" s="8">
        <v>1713</v>
      </c>
      <c r="J133" s="8">
        <v>294080479</v>
      </c>
      <c r="K133" s="8">
        <v>72</v>
      </c>
      <c r="N133" s="8">
        <v>1.36</v>
      </c>
      <c r="O133" s="70">
        <v>12262.46</v>
      </c>
      <c r="P133" s="8">
        <v>15047.360000000006</v>
      </c>
      <c r="Q133" s="8">
        <v>1.6949920000000001</v>
      </c>
      <c r="R133" s="8">
        <v>13282.33</v>
      </c>
      <c r="S133" s="8">
        <v>1.6949920000000001</v>
      </c>
      <c r="T133" s="81">
        <v>12262.46</v>
      </c>
      <c r="U133" s="80" t="str">
        <f t="shared" si="4"/>
        <v>22020</v>
      </c>
      <c r="V133" s="79" t="str">
        <f t="shared" si="5"/>
        <v>1 a 30 dias</v>
      </c>
    </row>
    <row r="134" spans="1:22" x14ac:dyDescent="0.3">
      <c r="A134" s="4">
        <v>44316</v>
      </c>
      <c r="B134" s="8">
        <v>29894663000189</v>
      </c>
      <c r="C134" s="8" t="s">
        <v>96</v>
      </c>
      <c r="D134" s="4">
        <v>43873</v>
      </c>
      <c r="E134" s="8">
        <v>207.85</v>
      </c>
      <c r="F134" s="4">
        <v>44323</v>
      </c>
      <c r="G134" s="8">
        <v>7</v>
      </c>
      <c r="H134" s="4">
        <v>44935</v>
      </c>
      <c r="I134" s="8">
        <v>619</v>
      </c>
      <c r="J134" s="8">
        <v>294083795</v>
      </c>
      <c r="K134" s="8">
        <v>36</v>
      </c>
      <c r="N134" s="8">
        <v>1.4949999999999999</v>
      </c>
      <c r="O134" s="70">
        <v>3579.69</v>
      </c>
      <c r="P134" s="8">
        <v>5626.8100000000013</v>
      </c>
      <c r="Q134" s="8">
        <v>2.0715859999999999</v>
      </c>
      <c r="R134" s="8">
        <v>3776.19</v>
      </c>
      <c r="S134" s="8">
        <v>2.0715859999999999</v>
      </c>
      <c r="T134" s="81">
        <v>3579.69</v>
      </c>
      <c r="U134" s="80" t="str">
        <f t="shared" si="4"/>
        <v>22020</v>
      </c>
      <c r="V134" s="79" t="str">
        <f t="shared" si="5"/>
        <v>1 a 30 dias</v>
      </c>
    </row>
    <row r="135" spans="1:22" x14ac:dyDescent="0.3">
      <c r="A135" s="4">
        <v>44316</v>
      </c>
      <c r="B135" s="8">
        <v>29894663000189</v>
      </c>
      <c r="C135" s="8" t="s">
        <v>96</v>
      </c>
      <c r="D135" s="4">
        <v>43791</v>
      </c>
      <c r="E135" s="8">
        <v>80.45</v>
      </c>
      <c r="F135" s="4">
        <v>44050</v>
      </c>
      <c r="G135" s="8">
        <v>-266</v>
      </c>
      <c r="H135" s="4">
        <v>45908</v>
      </c>
      <c r="I135" s="8">
        <v>1592</v>
      </c>
      <c r="J135" s="8">
        <v>294249821</v>
      </c>
      <c r="K135" s="8">
        <v>72</v>
      </c>
      <c r="N135" s="8">
        <v>1.3460000000000001</v>
      </c>
      <c r="O135" s="70">
        <v>3570.56</v>
      </c>
      <c r="P135" s="8">
        <v>3634.9900000000011</v>
      </c>
      <c r="Q135" s="8">
        <v>1.676957</v>
      </c>
      <c r="R135" s="8">
        <v>3790</v>
      </c>
      <c r="S135" s="8">
        <v>1.676957</v>
      </c>
      <c r="T135" s="81">
        <v>3570.56</v>
      </c>
      <c r="U135" s="80" t="str">
        <f t="shared" si="4"/>
        <v>112019</v>
      </c>
      <c r="V135" s="79" t="str">
        <f t="shared" si="5"/>
        <v>Acima de 120 dias</v>
      </c>
    </row>
    <row r="136" spans="1:22" x14ac:dyDescent="0.3">
      <c r="A136" s="4">
        <v>44316</v>
      </c>
      <c r="B136" s="8">
        <v>29894663000189</v>
      </c>
      <c r="C136" s="8" t="s">
        <v>96</v>
      </c>
      <c r="D136" s="4">
        <v>43815</v>
      </c>
      <c r="E136" s="8">
        <v>97.66</v>
      </c>
      <c r="F136" s="4">
        <v>43897</v>
      </c>
      <c r="G136" s="8">
        <v>-419</v>
      </c>
      <c r="H136" s="4">
        <v>45968</v>
      </c>
      <c r="I136" s="8">
        <v>1652</v>
      </c>
      <c r="J136" s="8">
        <v>294257620</v>
      </c>
      <c r="K136" s="8">
        <v>72</v>
      </c>
      <c r="N136" s="8">
        <v>1.3599999999999999</v>
      </c>
      <c r="O136" s="70">
        <v>4942.6000000000004</v>
      </c>
      <c r="P136" s="8">
        <v>4418.6899999999996</v>
      </c>
      <c r="Q136" s="8">
        <v>1.626744</v>
      </c>
      <c r="R136" s="8">
        <v>5171.22</v>
      </c>
      <c r="S136" s="8">
        <v>1.626744</v>
      </c>
      <c r="T136" s="81">
        <v>4942.6000000000004</v>
      </c>
      <c r="U136" s="80" t="str">
        <f t="shared" si="4"/>
        <v>122019</v>
      </c>
      <c r="V136" s="79" t="str">
        <f t="shared" si="5"/>
        <v>Acima de 120 dias</v>
      </c>
    </row>
    <row r="137" spans="1:22" x14ac:dyDescent="0.3">
      <c r="A137" s="4">
        <v>44316</v>
      </c>
      <c r="B137" s="8">
        <v>29894663000189</v>
      </c>
      <c r="C137" s="8" t="s">
        <v>96</v>
      </c>
      <c r="D137" s="4">
        <v>43873</v>
      </c>
      <c r="E137" s="8">
        <v>141.72</v>
      </c>
      <c r="F137" s="4">
        <v>43958</v>
      </c>
      <c r="G137" s="8">
        <v>-358</v>
      </c>
      <c r="H137" s="4">
        <v>46029</v>
      </c>
      <c r="I137" s="8">
        <v>1713</v>
      </c>
      <c r="J137" s="8">
        <v>294277327</v>
      </c>
      <c r="K137" s="8">
        <v>72</v>
      </c>
      <c r="N137" s="8">
        <v>1.36</v>
      </c>
      <c r="O137" s="70">
        <v>6991.8399999999992</v>
      </c>
      <c r="P137" s="8">
        <v>6403.9599999999991</v>
      </c>
      <c r="Q137" s="8">
        <v>1.636104</v>
      </c>
      <c r="R137" s="8">
        <v>7353.42</v>
      </c>
      <c r="S137" s="8">
        <v>1.636104</v>
      </c>
      <c r="T137" s="81">
        <v>6991.8399999999992</v>
      </c>
      <c r="U137" s="80" t="str">
        <f t="shared" si="4"/>
        <v>22020</v>
      </c>
      <c r="V137" s="79" t="str">
        <f t="shared" si="5"/>
        <v>Acima de 120 dias</v>
      </c>
    </row>
    <row r="138" spans="1:22" x14ac:dyDescent="0.3">
      <c r="A138" s="4">
        <v>44316</v>
      </c>
      <c r="B138" s="8">
        <v>29894663000189</v>
      </c>
      <c r="C138" s="8" t="s">
        <v>96</v>
      </c>
      <c r="D138" s="4">
        <v>43873</v>
      </c>
      <c r="E138" s="8">
        <v>106.9</v>
      </c>
      <c r="F138" s="4">
        <v>43928</v>
      </c>
      <c r="G138" s="8">
        <v>-388</v>
      </c>
      <c r="H138" s="4">
        <v>46029</v>
      </c>
      <c r="I138" s="8">
        <v>1713</v>
      </c>
      <c r="J138" s="8">
        <v>294279636</v>
      </c>
      <c r="K138" s="8">
        <v>72</v>
      </c>
      <c r="N138" s="8">
        <v>1.36</v>
      </c>
      <c r="O138" s="70">
        <v>5380.6900000000005</v>
      </c>
      <c r="P138" s="8">
        <v>4830.5200000000013</v>
      </c>
      <c r="Q138" s="8">
        <v>1.636206</v>
      </c>
      <c r="R138" s="8">
        <v>5653.6200000000008</v>
      </c>
      <c r="S138" s="8">
        <v>1.636206</v>
      </c>
      <c r="T138" s="81">
        <v>5380.6900000000005</v>
      </c>
      <c r="U138" s="80" t="str">
        <f t="shared" si="4"/>
        <v>22020</v>
      </c>
      <c r="V138" s="79" t="str">
        <f t="shared" si="5"/>
        <v>Acima de 120 dias</v>
      </c>
    </row>
    <row r="139" spans="1:22" x14ac:dyDescent="0.3">
      <c r="A139" s="4">
        <v>44316</v>
      </c>
      <c r="B139" s="8">
        <v>29894663000189</v>
      </c>
      <c r="C139" s="8" t="s">
        <v>96</v>
      </c>
      <c r="D139" s="4">
        <v>43815</v>
      </c>
      <c r="E139" s="8">
        <v>182.55</v>
      </c>
      <c r="F139" s="4">
        <v>43989</v>
      </c>
      <c r="G139" s="8">
        <v>-327</v>
      </c>
      <c r="H139" s="4">
        <v>45968</v>
      </c>
      <c r="I139" s="8">
        <v>1652</v>
      </c>
      <c r="J139" s="8">
        <v>294359076</v>
      </c>
      <c r="K139" s="8">
        <v>72</v>
      </c>
      <c r="N139" s="8">
        <v>1.3599999999999999</v>
      </c>
      <c r="O139" s="70">
        <v>8677.36</v>
      </c>
      <c r="P139" s="8">
        <v>8259.67</v>
      </c>
      <c r="Q139" s="8">
        <v>1.635837</v>
      </c>
      <c r="R139" s="8">
        <v>9118.52</v>
      </c>
      <c r="S139" s="8">
        <v>1.635837</v>
      </c>
      <c r="T139" s="81">
        <v>8677.36</v>
      </c>
      <c r="U139" s="80" t="str">
        <f t="shared" si="4"/>
        <v>122019</v>
      </c>
      <c r="V139" s="79" t="str">
        <f t="shared" si="5"/>
        <v>Acima de 120 dias</v>
      </c>
    </row>
    <row r="140" spans="1:22" x14ac:dyDescent="0.3">
      <c r="A140" s="4">
        <v>44316</v>
      </c>
      <c r="B140" s="8">
        <v>29894663000189</v>
      </c>
      <c r="C140" s="8" t="s">
        <v>96</v>
      </c>
      <c r="D140" s="4">
        <v>43815</v>
      </c>
      <c r="E140" s="8">
        <v>321.73</v>
      </c>
      <c r="F140" s="4">
        <v>44111</v>
      </c>
      <c r="G140" s="8">
        <v>-205</v>
      </c>
      <c r="H140" s="4">
        <v>45937</v>
      </c>
      <c r="I140" s="8">
        <v>1621</v>
      </c>
      <c r="J140" s="8">
        <v>294452265</v>
      </c>
      <c r="K140" s="8">
        <v>72</v>
      </c>
      <c r="N140" s="8">
        <v>1.371135</v>
      </c>
      <c r="O140" s="70">
        <v>13681.89</v>
      </c>
      <c r="P140" s="8">
        <v>14387.200000000004</v>
      </c>
      <c r="Q140" s="8">
        <v>1.7104269999999999</v>
      </c>
      <c r="R140" s="8">
        <v>14595.24</v>
      </c>
      <c r="S140" s="8">
        <v>1.7104269999999999</v>
      </c>
      <c r="T140" s="81">
        <v>13681.89</v>
      </c>
      <c r="U140" s="80" t="str">
        <f t="shared" si="4"/>
        <v>122019</v>
      </c>
      <c r="V140" s="79" t="str">
        <f t="shared" si="5"/>
        <v>Acima de 120 dias</v>
      </c>
    </row>
    <row r="141" spans="1:22" x14ac:dyDescent="0.3">
      <c r="A141" s="4">
        <v>44316</v>
      </c>
      <c r="B141" s="8">
        <v>29894663000189</v>
      </c>
      <c r="C141" s="8" t="s">
        <v>96</v>
      </c>
      <c r="D141" s="4">
        <v>43815</v>
      </c>
      <c r="E141" s="8">
        <v>256.54000000000002</v>
      </c>
      <c r="F141" s="4">
        <v>44019</v>
      </c>
      <c r="G141" s="8">
        <v>-297</v>
      </c>
      <c r="H141" s="4">
        <v>45937</v>
      </c>
      <c r="I141" s="8">
        <v>1621</v>
      </c>
      <c r="J141" s="8">
        <v>294455479</v>
      </c>
      <c r="K141" s="8">
        <v>72</v>
      </c>
      <c r="N141" s="8">
        <v>1.3599999999999999</v>
      </c>
      <c r="O141" s="70">
        <v>11710.61</v>
      </c>
      <c r="P141" s="8">
        <v>11510.100000000002</v>
      </c>
      <c r="Q141" s="8">
        <v>1.6949590000000001</v>
      </c>
      <c r="R141" s="8">
        <v>12435.32</v>
      </c>
      <c r="S141" s="8">
        <v>1.6949590000000001</v>
      </c>
      <c r="T141" s="81">
        <v>11710.61</v>
      </c>
      <c r="U141" s="80" t="str">
        <f t="shared" si="4"/>
        <v>122019</v>
      </c>
      <c r="V141" s="79" t="str">
        <f t="shared" si="5"/>
        <v>Acima de 120 dias</v>
      </c>
    </row>
    <row r="142" spans="1:22" x14ac:dyDescent="0.3">
      <c r="A142" s="4">
        <v>44316</v>
      </c>
      <c r="B142" s="8">
        <v>29894663000189</v>
      </c>
      <c r="C142" s="8" t="s">
        <v>96</v>
      </c>
      <c r="D142" s="4">
        <v>43843</v>
      </c>
      <c r="E142" s="8">
        <v>163.38999999999999</v>
      </c>
      <c r="F142" s="4">
        <v>44019</v>
      </c>
      <c r="G142" s="8">
        <v>-297</v>
      </c>
      <c r="H142" s="4">
        <v>45999</v>
      </c>
      <c r="I142" s="8">
        <v>1683</v>
      </c>
      <c r="J142" s="8">
        <v>294466793</v>
      </c>
      <c r="K142" s="8">
        <v>72</v>
      </c>
      <c r="N142" s="8">
        <v>1.36</v>
      </c>
      <c r="O142" s="70">
        <v>7690.33</v>
      </c>
      <c r="P142" s="8">
        <v>7384.5800000000008</v>
      </c>
      <c r="Q142" s="8">
        <v>1.6208210000000001</v>
      </c>
      <c r="R142" s="8">
        <v>8075.11</v>
      </c>
      <c r="S142" s="8">
        <v>1.6208210000000001</v>
      </c>
      <c r="T142" s="81">
        <v>7690.33</v>
      </c>
      <c r="U142" s="80" t="str">
        <f t="shared" si="4"/>
        <v>12020</v>
      </c>
      <c r="V142" s="79" t="str">
        <f t="shared" si="5"/>
        <v>Acima de 120 dias</v>
      </c>
    </row>
    <row r="143" spans="1:22" x14ac:dyDescent="0.3">
      <c r="A143" s="4">
        <v>44316</v>
      </c>
      <c r="B143" s="8">
        <v>29894663000189</v>
      </c>
      <c r="C143" s="8" t="s">
        <v>96</v>
      </c>
      <c r="D143" s="4">
        <v>43815</v>
      </c>
      <c r="E143" s="8">
        <v>203.04</v>
      </c>
      <c r="F143" s="4">
        <v>44172</v>
      </c>
      <c r="G143" s="8">
        <v>-144</v>
      </c>
      <c r="H143" s="4">
        <v>45968</v>
      </c>
      <c r="I143" s="8">
        <v>1652</v>
      </c>
      <c r="J143" s="8">
        <v>294562717</v>
      </c>
      <c r="K143" s="8">
        <v>72</v>
      </c>
      <c r="N143" s="8">
        <v>1.3599999999999999</v>
      </c>
      <c r="O143" s="70">
        <v>8359.4600000000009</v>
      </c>
      <c r="P143" s="8">
        <v>9186.6899999999969</v>
      </c>
      <c r="Q143" s="8">
        <v>1.679732</v>
      </c>
      <c r="R143" s="8">
        <v>8923.81</v>
      </c>
      <c r="S143" s="8">
        <v>1.679732</v>
      </c>
      <c r="T143" s="81">
        <v>8359.4600000000009</v>
      </c>
      <c r="U143" s="80" t="str">
        <f t="shared" si="4"/>
        <v>122019</v>
      </c>
      <c r="V143" s="79" t="str">
        <f t="shared" si="5"/>
        <v>Acima de 120 dias</v>
      </c>
    </row>
    <row r="144" spans="1:22" x14ac:dyDescent="0.3">
      <c r="A144" s="4">
        <v>44316</v>
      </c>
      <c r="B144" s="8">
        <v>29894663000189</v>
      </c>
      <c r="C144" s="8" t="s">
        <v>96</v>
      </c>
      <c r="D144" s="4">
        <v>43903</v>
      </c>
      <c r="E144" s="8">
        <v>156.63999999999999</v>
      </c>
      <c r="F144" s="4">
        <v>43958</v>
      </c>
      <c r="G144" s="8">
        <v>-358</v>
      </c>
      <c r="H144" s="4">
        <v>45968</v>
      </c>
      <c r="I144" s="8">
        <v>1652</v>
      </c>
      <c r="J144" s="8">
        <v>294562954</v>
      </c>
      <c r="K144" s="8">
        <v>72</v>
      </c>
      <c r="N144" s="8">
        <v>1.36</v>
      </c>
      <c r="O144" s="70">
        <v>7541.94</v>
      </c>
      <c r="P144" s="8">
        <v>6896.43</v>
      </c>
      <c r="Q144" s="8">
        <v>1.682615</v>
      </c>
      <c r="R144" s="8">
        <v>7980.96</v>
      </c>
      <c r="S144" s="8">
        <v>1.682615</v>
      </c>
      <c r="T144" s="81">
        <v>7541.94</v>
      </c>
      <c r="U144" s="80" t="str">
        <f t="shared" si="4"/>
        <v>32020</v>
      </c>
      <c r="V144" s="79" t="str">
        <f t="shared" si="5"/>
        <v>Acima de 120 dias</v>
      </c>
    </row>
    <row r="145" spans="1:22" x14ac:dyDescent="0.3">
      <c r="A145" s="4">
        <v>44316</v>
      </c>
      <c r="B145" s="8">
        <v>29894663000189</v>
      </c>
      <c r="C145" s="8" t="s">
        <v>96</v>
      </c>
      <c r="D145" s="4">
        <v>43843</v>
      </c>
      <c r="E145" s="8">
        <v>107.87</v>
      </c>
      <c r="F145" s="4">
        <v>44019</v>
      </c>
      <c r="G145" s="8">
        <v>-297</v>
      </c>
      <c r="H145" s="4">
        <v>45999</v>
      </c>
      <c r="I145" s="8">
        <v>1683</v>
      </c>
      <c r="J145" s="8">
        <v>294568523</v>
      </c>
      <c r="K145" s="8">
        <v>72</v>
      </c>
      <c r="N145" s="8">
        <v>1.36</v>
      </c>
      <c r="O145" s="70">
        <v>5073.9799999999996</v>
      </c>
      <c r="P145" s="8">
        <v>4875.3100000000022</v>
      </c>
      <c r="Q145" s="8">
        <v>1.6243050000000001</v>
      </c>
      <c r="R145" s="8">
        <v>5331.1799999999994</v>
      </c>
      <c r="S145" s="8">
        <v>1.6243050000000001</v>
      </c>
      <c r="T145" s="81">
        <v>5073.9799999999996</v>
      </c>
      <c r="U145" s="80" t="str">
        <f t="shared" si="4"/>
        <v>12020</v>
      </c>
      <c r="V145" s="79" t="str">
        <f t="shared" si="5"/>
        <v>Acima de 120 dias</v>
      </c>
    </row>
    <row r="146" spans="1:22" x14ac:dyDescent="0.3">
      <c r="A146" s="4">
        <v>44316</v>
      </c>
      <c r="B146" s="8">
        <v>29894663000189</v>
      </c>
      <c r="C146" s="8" t="s">
        <v>96</v>
      </c>
      <c r="D146" s="4">
        <v>43873</v>
      </c>
      <c r="E146" s="8">
        <v>197.41</v>
      </c>
      <c r="F146" s="4">
        <v>43989</v>
      </c>
      <c r="G146" s="8">
        <v>-327</v>
      </c>
      <c r="H146" s="4">
        <v>46029</v>
      </c>
      <c r="I146" s="8">
        <v>1713</v>
      </c>
      <c r="J146" s="8">
        <v>294578293</v>
      </c>
      <c r="K146" s="8">
        <v>72</v>
      </c>
      <c r="N146" s="8">
        <v>1.36</v>
      </c>
      <c r="O146" s="70">
        <v>9516.619999999999</v>
      </c>
      <c r="P146" s="8">
        <v>8920.39</v>
      </c>
      <c r="Q146" s="8">
        <v>1.6507069999999999</v>
      </c>
      <c r="R146" s="8">
        <v>10045.57</v>
      </c>
      <c r="S146" s="8">
        <v>1.6507069999999999</v>
      </c>
      <c r="T146" s="81">
        <v>9516.619999999999</v>
      </c>
      <c r="U146" s="80" t="str">
        <f t="shared" si="4"/>
        <v>22020</v>
      </c>
      <c r="V146" s="79" t="str">
        <f t="shared" si="5"/>
        <v>Acima de 120 dias</v>
      </c>
    </row>
    <row r="147" spans="1:22" x14ac:dyDescent="0.3">
      <c r="A147" s="4">
        <v>44316</v>
      </c>
      <c r="B147" s="8">
        <v>29894663000189</v>
      </c>
      <c r="C147" s="8" t="s">
        <v>96</v>
      </c>
      <c r="D147" s="4">
        <v>43873</v>
      </c>
      <c r="E147" s="8">
        <v>127.6</v>
      </c>
      <c r="F147" s="4">
        <v>44081</v>
      </c>
      <c r="G147" s="8">
        <v>-235</v>
      </c>
      <c r="H147" s="4">
        <v>45937</v>
      </c>
      <c r="I147" s="8">
        <v>1621</v>
      </c>
      <c r="J147" s="8">
        <v>294653052</v>
      </c>
      <c r="K147" s="8">
        <v>72</v>
      </c>
      <c r="N147" s="8">
        <v>1.36</v>
      </c>
      <c r="O147" s="70">
        <v>5580.1900000000005</v>
      </c>
      <c r="P147" s="8">
        <v>5618.9</v>
      </c>
      <c r="Q147" s="8">
        <v>1.68449</v>
      </c>
      <c r="R147" s="8">
        <v>5929.99</v>
      </c>
      <c r="S147" s="8">
        <v>1.68449</v>
      </c>
      <c r="T147" s="81">
        <v>5580.1900000000005</v>
      </c>
      <c r="U147" s="80" t="str">
        <f t="shared" si="4"/>
        <v>22020</v>
      </c>
      <c r="V147" s="79" t="str">
        <f t="shared" si="5"/>
        <v>Acima de 120 dias</v>
      </c>
    </row>
    <row r="148" spans="1:22" x14ac:dyDescent="0.3">
      <c r="A148" s="4">
        <v>44316</v>
      </c>
      <c r="B148" s="8">
        <v>29894663000189</v>
      </c>
      <c r="C148" s="8" t="s">
        <v>96</v>
      </c>
      <c r="D148" s="4">
        <v>43815</v>
      </c>
      <c r="E148" s="8">
        <v>280.85000000000002</v>
      </c>
      <c r="F148" s="4">
        <v>43928</v>
      </c>
      <c r="G148" s="8">
        <v>-388</v>
      </c>
      <c r="H148" s="4">
        <v>45968</v>
      </c>
      <c r="I148" s="8">
        <v>1652</v>
      </c>
      <c r="J148" s="8">
        <v>294659512</v>
      </c>
      <c r="K148" s="8">
        <v>72</v>
      </c>
      <c r="N148" s="8">
        <v>1.3599999999999999</v>
      </c>
      <c r="O148" s="70">
        <v>13956.31</v>
      </c>
      <c r="P148" s="8">
        <v>12707.349999999999</v>
      </c>
      <c r="Q148" s="8">
        <v>1.616768</v>
      </c>
      <c r="R148" s="8">
        <v>14590.43</v>
      </c>
      <c r="S148" s="8">
        <v>1.616768</v>
      </c>
      <c r="T148" s="81">
        <v>13956.31</v>
      </c>
      <c r="U148" s="80" t="str">
        <f t="shared" si="4"/>
        <v>122019</v>
      </c>
      <c r="V148" s="79" t="str">
        <f t="shared" si="5"/>
        <v>Acima de 120 dias</v>
      </c>
    </row>
    <row r="149" spans="1:22" x14ac:dyDescent="0.3">
      <c r="A149" s="4">
        <v>44316</v>
      </c>
      <c r="B149" s="8">
        <v>29894663000189</v>
      </c>
      <c r="C149" s="8" t="s">
        <v>96</v>
      </c>
      <c r="D149" s="4">
        <v>43873</v>
      </c>
      <c r="E149" s="8">
        <v>155.28</v>
      </c>
      <c r="F149" s="4">
        <v>44323</v>
      </c>
      <c r="G149" s="8">
        <v>7</v>
      </c>
      <c r="H149" s="4">
        <v>46029</v>
      </c>
      <c r="I149" s="8">
        <v>1713</v>
      </c>
      <c r="J149" s="8">
        <v>294673240</v>
      </c>
      <c r="K149" s="8">
        <v>72</v>
      </c>
      <c r="N149" s="8">
        <v>1.36</v>
      </c>
      <c r="O149" s="70">
        <v>5765.62</v>
      </c>
      <c r="P149" s="8">
        <v>7016.65</v>
      </c>
      <c r="Q149" s="8">
        <v>1.659502</v>
      </c>
      <c r="R149" s="8">
        <v>6193.63</v>
      </c>
      <c r="S149" s="8">
        <v>1.659502</v>
      </c>
      <c r="T149" s="81">
        <v>5765.62</v>
      </c>
      <c r="U149" s="80" t="str">
        <f t="shared" si="4"/>
        <v>22020</v>
      </c>
      <c r="V149" s="79" t="str">
        <f t="shared" si="5"/>
        <v>1 a 30 dias</v>
      </c>
    </row>
    <row r="150" spans="1:22" x14ac:dyDescent="0.3">
      <c r="A150" s="4">
        <v>44316</v>
      </c>
      <c r="B150" s="8">
        <v>29894663000189</v>
      </c>
      <c r="C150" s="8" t="s">
        <v>96</v>
      </c>
      <c r="D150" s="4">
        <v>43903</v>
      </c>
      <c r="E150" s="8">
        <v>217.4</v>
      </c>
      <c r="F150" s="4">
        <v>44142</v>
      </c>
      <c r="G150" s="8">
        <v>-174</v>
      </c>
      <c r="H150" s="4">
        <v>46029</v>
      </c>
      <c r="I150" s="8">
        <v>1713</v>
      </c>
      <c r="J150" s="8">
        <v>294683963</v>
      </c>
      <c r="K150" s="8">
        <v>72</v>
      </c>
      <c r="N150" s="8">
        <v>1.36</v>
      </c>
      <c r="O150" s="70">
        <v>9309.81</v>
      </c>
      <c r="P150" s="8">
        <v>9739.5700000000015</v>
      </c>
      <c r="Q150" s="8">
        <v>1.6950700000000001</v>
      </c>
      <c r="R150" s="8">
        <v>9975.7799999999988</v>
      </c>
      <c r="S150" s="8">
        <v>1.6950700000000001</v>
      </c>
      <c r="T150" s="81">
        <v>9309.81</v>
      </c>
      <c r="U150" s="80" t="str">
        <f t="shared" si="4"/>
        <v>32020</v>
      </c>
      <c r="V150" s="79" t="str">
        <f t="shared" si="5"/>
        <v>Acima de 120 dias</v>
      </c>
    </row>
    <row r="151" spans="1:22" x14ac:dyDescent="0.3">
      <c r="A151" s="4">
        <v>44316</v>
      </c>
      <c r="B151" s="8">
        <v>29894663000189</v>
      </c>
      <c r="C151" s="8" t="s">
        <v>96</v>
      </c>
      <c r="D151" s="4">
        <v>43815</v>
      </c>
      <c r="E151" s="8">
        <v>141.65</v>
      </c>
      <c r="F151" s="4">
        <v>44111</v>
      </c>
      <c r="G151" s="8">
        <v>-205</v>
      </c>
      <c r="H151" s="4">
        <v>45937</v>
      </c>
      <c r="I151" s="8">
        <v>1621</v>
      </c>
      <c r="J151" s="8">
        <v>294754922</v>
      </c>
      <c r="K151" s="8">
        <v>72</v>
      </c>
      <c r="N151" s="8">
        <v>1.362506</v>
      </c>
      <c r="O151" s="70">
        <v>6033.95</v>
      </c>
      <c r="P151" s="8">
        <v>6350.5899999999983</v>
      </c>
      <c r="Q151" s="8">
        <v>1.701376</v>
      </c>
      <c r="R151" s="8">
        <v>6436.66</v>
      </c>
      <c r="S151" s="8">
        <v>1.701376</v>
      </c>
      <c r="T151" s="81">
        <v>6033.95</v>
      </c>
      <c r="U151" s="80" t="str">
        <f t="shared" si="4"/>
        <v>122019</v>
      </c>
      <c r="V151" s="79" t="str">
        <f t="shared" si="5"/>
        <v>Acima de 120 dias</v>
      </c>
    </row>
    <row r="152" spans="1:22" x14ac:dyDescent="0.3">
      <c r="A152" s="4">
        <v>44316</v>
      </c>
      <c r="B152" s="8">
        <v>29894663000189</v>
      </c>
      <c r="C152" s="8" t="s">
        <v>96</v>
      </c>
      <c r="D152" s="4">
        <v>43843</v>
      </c>
      <c r="E152" s="8">
        <v>217</v>
      </c>
      <c r="F152" s="4">
        <v>44050</v>
      </c>
      <c r="G152" s="8">
        <v>-266</v>
      </c>
      <c r="H152" s="4">
        <v>45999</v>
      </c>
      <c r="I152" s="8">
        <v>1683</v>
      </c>
      <c r="J152" s="8">
        <v>294772149</v>
      </c>
      <c r="K152" s="8">
        <v>72</v>
      </c>
      <c r="N152" s="8">
        <v>1.3690659999999999</v>
      </c>
      <c r="O152" s="70">
        <v>9837.9</v>
      </c>
      <c r="P152" s="8">
        <v>9780.7900000000009</v>
      </c>
      <c r="Q152" s="8">
        <v>1.7072959999999999</v>
      </c>
      <c r="R152" s="8">
        <v>10489.1</v>
      </c>
      <c r="S152" s="8">
        <v>1.7072959999999999</v>
      </c>
      <c r="T152" s="81">
        <v>9837.9</v>
      </c>
      <c r="U152" s="80" t="str">
        <f t="shared" si="4"/>
        <v>12020</v>
      </c>
      <c r="V152" s="79" t="str">
        <f t="shared" si="5"/>
        <v>Acima de 120 dias</v>
      </c>
    </row>
    <row r="153" spans="1:22" x14ac:dyDescent="0.3">
      <c r="A153" s="4">
        <v>44316</v>
      </c>
      <c r="B153" s="8">
        <v>29894663000189</v>
      </c>
      <c r="C153" s="8" t="s">
        <v>96</v>
      </c>
      <c r="D153" s="4">
        <v>43873</v>
      </c>
      <c r="E153" s="8">
        <v>263.5</v>
      </c>
      <c r="F153" s="4">
        <v>43989</v>
      </c>
      <c r="G153" s="8">
        <v>-327</v>
      </c>
      <c r="H153" s="4">
        <v>46029</v>
      </c>
      <c r="I153" s="8">
        <v>1713</v>
      </c>
      <c r="J153" s="8">
        <v>294779082</v>
      </c>
      <c r="K153" s="8">
        <v>72</v>
      </c>
      <c r="N153" s="8">
        <v>1.36</v>
      </c>
      <c r="O153" s="70">
        <v>12720.15</v>
      </c>
      <c r="P153" s="8">
        <v>11906.87</v>
      </c>
      <c r="Q153" s="8">
        <v>1.6431370000000001</v>
      </c>
      <c r="R153" s="8">
        <v>13408.7</v>
      </c>
      <c r="S153" s="8">
        <v>1.6431370000000001</v>
      </c>
      <c r="T153" s="81">
        <v>12720.15</v>
      </c>
      <c r="U153" s="80" t="str">
        <f t="shared" si="4"/>
        <v>22020</v>
      </c>
      <c r="V153" s="79" t="str">
        <f t="shared" si="5"/>
        <v>Acima de 120 dias</v>
      </c>
    </row>
    <row r="154" spans="1:22" x14ac:dyDescent="0.3">
      <c r="A154" s="4">
        <v>44316</v>
      </c>
      <c r="B154" s="8">
        <v>29894663000189</v>
      </c>
      <c r="C154" s="8" t="s">
        <v>96</v>
      </c>
      <c r="D154" s="4">
        <v>43791</v>
      </c>
      <c r="E154" s="8">
        <v>103.69</v>
      </c>
      <c r="F154" s="4">
        <v>43989</v>
      </c>
      <c r="G154" s="8">
        <v>-327</v>
      </c>
      <c r="H154" s="4">
        <v>45937</v>
      </c>
      <c r="I154" s="8">
        <v>1621</v>
      </c>
      <c r="J154" s="8">
        <v>294853177</v>
      </c>
      <c r="K154" s="8">
        <v>72</v>
      </c>
      <c r="N154" s="8">
        <v>1.3460000000000001</v>
      </c>
      <c r="O154" s="70">
        <v>4846.83</v>
      </c>
      <c r="P154" s="8">
        <v>4724.8499999999995</v>
      </c>
      <c r="Q154" s="8">
        <v>1.6829689999999999</v>
      </c>
      <c r="R154" s="8">
        <v>5142.8100000000004</v>
      </c>
      <c r="S154" s="8">
        <v>1.6829689999999999</v>
      </c>
      <c r="T154" s="81">
        <v>4846.83</v>
      </c>
      <c r="U154" s="80" t="str">
        <f t="shared" si="4"/>
        <v>112019</v>
      </c>
      <c r="V154" s="79" t="str">
        <f t="shared" si="5"/>
        <v>Acima de 120 dias</v>
      </c>
    </row>
    <row r="155" spans="1:22" x14ac:dyDescent="0.3">
      <c r="A155" s="4">
        <v>44316</v>
      </c>
      <c r="B155" s="8">
        <v>29894663000189</v>
      </c>
      <c r="C155" s="8" t="s">
        <v>96</v>
      </c>
      <c r="D155" s="4">
        <v>43791</v>
      </c>
      <c r="E155" s="8">
        <v>94.1</v>
      </c>
      <c r="F155" s="4">
        <v>43928</v>
      </c>
      <c r="G155" s="8">
        <v>-388</v>
      </c>
      <c r="H155" s="4">
        <v>45937</v>
      </c>
      <c r="I155" s="8">
        <v>1621</v>
      </c>
      <c r="J155" s="8">
        <v>294853647</v>
      </c>
      <c r="K155" s="8">
        <v>72</v>
      </c>
      <c r="N155" s="8">
        <v>1.3460000000000001</v>
      </c>
      <c r="O155" s="70">
        <v>4576.37</v>
      </c>
      <c r="P155" s="8">
        <v>4287.8899999999985</v>
      </c>
      <c r="Q155" s="8">
        <v>1.6969339999999999</v>
      </c>
      <c r="R155" s="8">
        <v>4855.3899999999994</v>
      </c>
      <c r="S155" s="8">
        <v>1.6969339999999999</v>
      </c>
      <c r="T155" s="81">
        <v>4576.37</v>
      </c>
      <c r="U155" s="80" t="str">
        <f t="shared" si="4"/>
        <v>112019</v>
      </c>
      <c r="V155" s="79" t="str">
        <f t="shared" si="5"/>
        <v>Acima de 120 dias</v>
      </c>
    </row>
    <row r="156" spans="1:22" x14ac:dyDescent="0.3">
      <c r="A156" s="4">
        <v>44316</v>
      </c>
      <c r="B156" s="8">
        <v>29894663000189</v>
      </c>
      <c r="C156" s="8" t="s">
        <v>96</v>
      </c>
      <c r="D156" s="4">
        <v>43843</v>
      </c>
      <c r="E156" s="8">
        <v>107</v>
      </c>
      <c r="F156" s="4">
        <v>44323</v>
      </c>
      <c r="G156" s="8">
        <v>7</v>
      </c>
      <c r="H156" s="4">
        <v>45999</v>
      </c>
      <c r="I156" s="8">
        <v>1683</v>
      </c>
      <c r="J156" s="8">
        <v>294864919</v>
      </c>
      <c r="K156" s="8">
        <v>72</v>
      </c>
      <c r="N156" s="8">
        <v>1.36</v>
      </c>
      <c r="O156" s="70">
        <v>3946.97</v>
      </c>
      <c r="P156" s="8">
        <v>4835.9900000000007</v>
      </c>
      <c r="Q156" s="8">
        <v>1.6418159999999999</v>
      </c>
      <c r="R156" s="8">
        <v>4218.2</v>
      </c>
      <c r="S156" s="8">
        <v>1.6418159999999999</v>
      </c>
      <c r="T156" s="81">
        <v>3946.97</v>
      </c>
      <c r="U156" s="80" t="str">
        <f t="shared" si="4"/>
        <v>12020</v>
      </c>
      <c r="V156" s="79" t="str">
        <f t="shared" si="5"/>
        <v>1 a 30 dias</v>
      </c>
    </row>
    <row r="157" spans="1:22" x14ac:dyDescent="0.3">
      <c r="A157" s="4">
        <v>44316</v>
      </c>
      <c r="B157" s="8">
        <v>29894663000189</v>
      </c>
      <c r="C157" s="8" t="s">
        <v>96</v>
      </c>
      <c r="D157" s="4">
        <v>43815</v>
      </c>
      <c r="E157" s="8">
        <v>89.76</v>
      </c>
      <c r="F157" s="4">
        <v>43928</v>
      </c>
      <c r="G157" s="8">
        <v>-388</v>
      </c>
      <c r="H157" s="4">
        <v>45968</v>
      </c>
      <c r="I157" s="8">
        <v>1652</v>
      </c>
      <c r="J157" s="8">
        <v>295062298</v>
      </c>
      <c r="K157" s="8">
        <v>72</v>
      </c>
      <c r="N157" s="8">
        <v>1.3599999999999999</v>
      </c>
      <c r="O157" s="70">
        <v>4412.66</v>
      </c>
      <c r="P157" s="8">
        <v>4061.2900000000013</v>
      </c>
      <c r="Q157" s="8">
        <v>1.681068</v>
      </c>
      <c r="R157" s="8">
        <v>4663.1099999999997</v>
      </c>
      <c r="S157" s="8">
        <v>1.681068</v>
      </c>
      <c r="T157" s="81">
        <v>4412.66</v>
      </c>
      <c r="U157" s="80" t="str">
        <f t="shared" si="4"/>
        <v>122019</v>
      </c>
      <c r="V157" s="79" t="str">
        <f t="shared" si="5"/>
        <v>Acima de 120 dias</v>
      </c>
    </row>
    <row r="158" spans="1:22" x14ac:dyDescent="0.3">
      <c r="A158" s="4">
        <v>44316</v>
      </c>
      <c r="B158" s="8">
        <v>29894663000189</v>
      </c>
      <c r="C158" s="8" t="s">
        <v>96</v>
      </c>
      <c r="D158" s="4">
        <v>43843</v>
      </c>
      <c r="E158" s="8">
        <v>135.19999999999999</v>
      </c>
      <c r="F158" s="4">
        <v>44234</v>
      </c>
      <c r="G158" s="8">
        <v>-82</v>
      </c>
      <c r="H158" s="4">
        <v>45999</v>
      </c>
      <c r="I158" s="8">
        <v>1683</v>
      </c>
      <c r="J158" s="8">
        <v>295068068</v>
      </c>
      <c r="K158" s="8">
        <v>72</v>
      </c>
      <c r="N158" s="8">
        <v>1.36</v>
      </c>
      <c r="O158" s="70">
        <v>5415.34</v>
      </c>
      <c r="P158" s="8">
        <v>6110.4999999999991</v>
      </c>
      <c r="Q158" s="8">
        <v>1.622433</v>
      </c>
      <c r="R158" s="8">
        <v>5735.5</v>
      </c>
      <c r="S158" s="8">
        <v>1.622433</v>
      </c>
      <c r="T158" s="81">
        <v>5415.34</v>
      </c>
      <c r="U158" s="80" t="str">
        <f t="shared" si="4"/>
        <v>12020</v>
      </c>
      <c r="V158" s="79" t="str">
        <f t="shared" si="5"/>
        <v>61 a 90 dias</v>
      </c>
    </row>
    <row r="159" spans="1:22" x14ac:dyDescent="0.3">
      <c r="A159" s="4">
        <v>44316</v>
      </c>
      <c r="B159" s="8">
        <v>29894663000189</v>
      </c>
      <c r="C159" s="8" t="s">
        <v>96</v>
      </c>
      <c r="D159" s="4">
        <v>43843</v>
      </c>
      <c r="E159" s="8">
        <v>124.64</v>
      </c>
      <c r="F159" s="4">
        <v>43989</v>
      </c>
      <c r="G159" s="8">
        <v>-327</v>
      </c>
      <c r="H159" s="4">
        <v>45999</v>
      </c>
      <c r="I159" s="8">
        <v>1683</v>
      </c>
      <c r="J159" s="8">
        <v>295071449</v>
      </c>
      <c r="K159" s="8">
        <v>72</v>
      </c>
      <c r="N159" s="8">
        <v>1.5039929999999999</v>
      </c>
      <c r="O159" s="70">
        <v>5563.1</v>
      </c>
      <c r="P159" s="8">
        <v>5396.12</v>
      </c>
      <c r="Q159" s="8">
        <v>2.0511849999999998</v>
      </c>
      <c r="R159" s="8">
        <v>6119.92</v>
      </c>
      <c r="S159" s="8">
        <v>2.0511849999999998</v>
      </c>
      <c r="T159" s="81">
        <v>5563.1</v>
      </c>
      <c r="U159" s="80" t="str">
        <f t="shared" si="4"/>
        <v>12020</v>
      </c>
      <c r="V159" s="79" t="str">
        <f t="shared" si="5"/>
        <v>Acima de 120 dias</v>
      </c>
    </row>
    <row r="160" spans="1:22" x14ac:dyDescent="0.3">
      <c r="A160" s="4">
        <v>44316</v>
      </c>
      <c r="B160" s="8">
        <v>29894663000189</v>
      </c>
      <c r="C160" s="8" t="s">
        <v>96</v>
      </c>
      <c r="D160" s="4">
        <v>43903</v>
      </c>
      <c r="E160" s="8">
        <v>260.36</v>
      </c>
      <c r="F160" s="4">
        <v>44019</v>
      </c>
      <c r="G160" s="8">
        <v>-297</v>
      </c>
      <c r="H160" s="4">
        <v>46029</v>
      </c>
      <c r="I160" s="8">
        <v>1713</v>
      </c>
      <c r="J160" s="8">
        <v>295082180</v>
      </c>
      <c r="K160" s="8">
        <v>72</v>
      </c>
      <c r="N160" s="8">
        <v>1.36</v>
      </c>
      <c r="O160" s="70">
        <v>12192.84</v>
      </c>
      <c r="P160" s="8">
        <v>11664.140000000001</v>
      </c>
      <c r="Q160" s="8">
        <v>1.694272</v>
      </c>
      <c r="R160" s="8">
        <v>12988.57</v>
      </c>
      <c r="S160" s="8">
        <v>1.694272</v>
      </c>
      <c r="T160" s="81">
        <v>12192.84</v>
      </c>
      <c r="U160" s="80" t="str">
        <f t="shared" si="4"/>
        <v>32020</v>
      </c>
      <c r="V160" s="79" t="str">
        <f t="shared" si="5"/>
        <v>Acima de 120 dias</v>
      </c>
    </row>
    <row r="161" spans="1:22" x14ac:dyDescent="0.3">
      <c r="A161" s="4">
        <v>44316</v>
      </c>
      <c r="B161" s="8">
        <v>29894663000189</v>
      </c>
      <c r="C161" s="8" t="s">
        <v>96</v>
      </c>
      <c r="D161" s="4">
        <v>43843</v>
      </c>
      <c r="E161" s="8">
        <v>89.38</v>
      </c>
      <c r="F161" s="4">
        <v>44050</v>
      </c>
      <c r="G161" s="8">
        <v>-266</v>
      </c>
      <c r="H161" s="4">
        <v>45999</v>
      </c>
      <c r="I161" s="8">
        <v>1683</v>
      </c>
      <c r="J161" s="8">
        <v>295178371</v>
      </c>
      <c r="K161" s="8">
        <v>72</v>
      </c>
      <c r="N161" s="8">
        <v>1.5129999999999999</v>
      </c>
      <c r="O161" s="70">
        <v>3806.05</v>
      </c>
      <c r="P161" s="8">
        <v>3859.2899999999991</v>
      </c>
      <c r="Q161" s="8">
        <v>2.0580959999999999</v>
      </c>
      <c r="R161" s="8">
        <v>4202.71</v>
      </c>
      <c r="S161" s="8">
        <v>2.0580959999999999</v>
      </c>
      <c r="T161" s="81">
        <v>3806.05</v>
      </c>
      <c r="U161" s="80" t="str">
        <f t="shared" si="4"/>
        <v>12020</v>
      </c>
      <c r="V161" s="79" t="str">
        <f t="shared" si="5"/>
        <v>Acima de 120 dias</v>
      </c>
    </row>
    <row r="162" spans="1:22" x14ac:dyDescent="0.3">
      <c r="A162" s="4">
        <v>44316</v>
      </c>
      <c r="B162" s="8">
        <v>29894663000189</v>
      </c>
      <c r="C162" s="8" t="s">
        <v>96</v>
      </c>
      <c r="D162" s="4">
        <v>43903</v>
      </c>
      <c r="E162" s="8">
        <v>216.9</v>
      </c>
      <c r="F162" s="4">
        <v>44142</v>
      </c>
      <c r="G162" s="8">
        <v>-174</v>
      </c>
      <c r="H162" s="4">
        <v>46062</v>
      </c>
      <c r="I162" s="8">
        <v>1746</v>
      </c>
      <c r="J162" s="8">
        <v>295185706</v>
      </c>
      <c r="K162" s="8">
        <v>72</v>
      </c>
      <c r="N162" s="8">
        <v>1.36</v>
      </c>
      <c r="O162" s="70">
        <v>9469.08</v>
      </c>
      <c r="P162" s="8">
        <v>9799.1999999999989</v>
      </c>
      <c r="Q162" s="8">
        <v>1.643848</v>
      </c>
      <c r="R162" s="8">
        <v>10052.269999999999</v>
      </c>
      <c r="S162" s="8">
        <v>1.643848</v>
      </c>
      <c r="T162" s="81">
        <v>9469.08</v>
      </c>
      <c r="U162" s="80" t="str">
        <f t="shared" si="4"/>
        <v>32020</v>
      </c>
      <c r="V162" s="79" t="str">
        <f t="shared" si="5"/>
        <v>Acima de 120 dias</v>
      </c>
    </row>
    <row r="163" spans="1:22" x14ac:dyDescent="0.3">
      <c r="A163" s="4">
        <v>44316</v>
      </c>
      <c r="B163" s="8">
        <v>29894663000189</v>
      </c>
      <c r="C163" s="8" t="s">
        <v>96</v>
      </c>
      <c r="D163" s="4">
        <v>43791</v>
      </c>
      <c r="E163" s="8">
        <v>264.33999999999997</v>
      </c>
      <c r="F163" s="4">
        <v>44111</v>
      </c>
      <c r="G163" s="8">
        <v>-205</v>
      </c>
      <c r="H163" s="4">
        <v>45937</v>
      </c>
      <c r="I163" s="8">
        <v>1621</v>
      </c>
      <c r="J163" s="8">
        <v>295254621</v>
      </c>
      <c r="K163" s="8">
        <v>72</v>
      </c>
      <c r="N163" s="8">
        <v>1.3460000000000001</v>
      </c>
      <c r="O163" s="70">
        <v>11281.199999999999</v>
      </c>
      <c r="P163" s="8">
        <v>12045.279999999993</v>
      </c>
      <c r="Q163" s="8">
        <v>1.6913720000000001</v>
      </c>
      <c r="R163" s="8">
        <v>12053.4</v>
      </c>
      <c r="S163" s="8">
        <v>1.6913720000000001</v>
      </c>
      <c r="T163" s="81">
        <v>11281.199999999999</v>
      </c>
      <c r="U163" s="80" t="str">
        <f t="shared" si="4"/>
        <v>112019</v>
      </c>
      <c r="V163" s="79" t="str">
        <f t="shared" si="5"/>
        <v>Acima de 120 dias</v>
      </c>
    </row>
    <row r="164" spans="1:22" x14ac:dyDescent="0.3">
      <c r="A164" s="4">
        <v>44316</v>
      </c>
      <c r="B164" s="8">
        <v>29894663000189</v>
      </c>
      <c r="C164" s="8" t="s">
        <v>96</v>
      </c>
      <c r="D164" s="4">
        <v>43815</v>
      </c>
      <c r="E164" s="8">
        <v>203.44</v>
      </c>
      <c r="F164" s="4">
        <v>44050</v>
      </c>
      <c r="G164" s="8">
        <v>-266</v>
      </c>
      <c r="H164" s="4">
        <v>45937</v>
      </c>
      <c r="I164" s="8">
        <v>1621</v>
      </c>
      <c r="J164" s="8">
        <v>295357209</v>
      </c>
      <c r="K164" s="8">
        <v>72</v>
      </c>
      <c r="N164" s="8">
        <v>1.3811260000000001</v>
      </c>
      <c r="O164" s="70">
        <v>9041.42</v>
      </c>
      <c r="P164" s="8">
        <v>9070.5100000000057</v>
      </c>
      <c r="Q164" s="8">
        <v>1.721012</v>
      </c>
      <c r="R164" s="8">
        <v>9617.82</v>
      </c>
      <c r="S164" s="8">
        <v>1.721012</v>
      </c>
      <c r="T164" s="81">
        <v>9041.42</v>
      </c>
      <c r="U164" s="80" t="str">
        <f t="shared" si="4"/>
        <v>122019</v>
      </c>
      <c r="V164" s="79" t="str">
        <f t="shared" si="5"/>
        <v>Acima de 120 dias</v>
      </c>
    </row>
    <row r="165" spans="1:22" x14ac:dyDescent="0.3">
      <c r="A165" s="4">
        <v>44316</v>
      </c>
      <c r="B165" s="8">
        <v>29894663000189</v>
      </c>
      <c r="C165" s="8" t="s">
        <v>96</v>
      </c>
      <c r="D165" s="4">
        <v>43815</v>
      </c>
      <c r="E165" s="8">
        <v>91</v>
      </c>
      <c r="F165" s="4">
        <v>44323</v>
      </c>
      <c r="G165" s="8">
        <v>7</v>
      </c>
      <c r="H165" s="4">
        <v>45968</v>
      </c>
      <c r="I165" s="8">
        <v>1652</v>
      </c>
      <c r="J165" s="8">
        <v>295362427</v>
      </c>
      <c r="K165" s="8">
        <v>72</v>
      </c>
      <c r="N165" s="8">
        <v>1.3599999999999999</v>
      </c>
      <c r="O165" s="70">
        <v>3284.95</v>
      </c>
      <c r="P165" s="8">
        <v>4117.3700000000008</v>
      </c>
      <c r="Q165" s="8">
        <v>1.688698</v>
      </c>
      <c r="R165" s="8">
        <v>3544.55</v>
      </c>
      <c r="S165" s="8">
        <v>1.688698</v>
      </c>
      <c r="T165" s="81">
        <v>3284.95</v>
      </c>
      <c r="U165" s="80" t="str">
        <f t="shared" si="4"/>
        <v>122019</v>
      </c>
      <c r="V165" s="79" t="str">
        <f t="shared" si="5"/>
        <v>1 a 30 dias</v>
      </c>
    </row>
    <row r="166" spans="1:22" x14ac:dyDescent="0.3">
      <c r="A166" s="4">
        <v>44316</v>
      </c>
      <c r="B166" s="8">
        <v>29894663000189</v>
      </c>
      <c r="C166" s="8" t="s">
        <v>96</v>
      </c>
      <c r="D166" s="4">
        <v>43815</v>
      </c>
      <c r="E166" s="8">
        <v>265.42</v>
      </c>
      <c r="F166" s="4">
        <v>44050</v>
      </c>
      <c r="G166" s="8">
        <v>-266</v>
      </c>
      <c r="H166" s="4">
        <v>45968</v>
      </c>
      <c r="I166" s="8">
        <v>1652</v>
      </c>
      <c r="J166" s="8">
        <v>295364218</v>
      </c>
      <c r="K166" s="8">
        <v>72</v>
      </c>
      <c r="N166" s="8">
        <v>1.3599999999999999</v>
      </c>
      <c r="O166" s="70">
        <v>11967.900000000001</v>
      </c>
      <c r="P166" s="8">
        <v>12009.150000000001</v>
      </c>
      <c r="Q166" s="8">
        <v>1.6897009999999999</v>
      </c>
      <c r="R166" s="8">
        <v>12727.169999999998</v>
      </c>
      <c r="S166" s="8">
        <v>1.6897009999999999</v>
      </c>
      <c r="T166" s="81">
        <v>11967.900000000001</v>
      </c>
      <c r="U166" s="80" t="str">
        <f t="shared" si="4"/>
        <v>122019</v>
      </c>
      <c r="V166" s="79" t="str">
        <f t="shared" si="5"/>
        <v>Acima de 120 dias</v>
      </c>
    </row>
    <row r="167" spans="1:22" x14ac:dyDescent="0.3">
      <c r="A167" s="4">
        <v>44316</v>
      </c>
      <c r="B167" s="8">
        <v>29894663000189</v>
      </c>
      <c r="C167" s="8" t="s">
        <v>96</v>
      </c>
      <c r="D167" s="4">
        <v>43873</v>
      </c>
      <c r="E167" s="8">
        <v>98.9</v>
      </c>
      <c r="F167" s="4">
        <v>44234</v>
      </c>
      <c r="G167" s="8">
        <v>-82</v>
      </c>
      <c r="H167" s="4">
        <v>45999</v>
      </c>
      <c r="I167" s="8">
        <v>1683</v>
      </c>
      <c r="J167" s="8">
        <v>295369839</v>
      </c>
      <c r="K167" s="8">
        <v>72</v>
      </c>
      <c r="N167" s="8">
        <v>1.3701862984911739</v>
      </c>
      <c r="O167" s="70">
        <v>3889.48</v>
      </c>
      <c r="P167" s="8">
        <v>4418.1100000000006</v>
      </c>
      <c r="Q167" s="8">
        <v>1.708321</v>
      </c>
      <c r="R167" s="8">
        <v>4186.12</v>
      </c>
      <c r="S167" s="8">
        <v>1.708321</v>
      </c>
      <c r="T167" s="81">
        <v>3889.48</v>
      </c>
      <c r="U167" s="80" t="str">
        <f t="shared" si="4"/>
        <v>22020</v>
      </c>
      <c r="V167" s="79" t="str">
        <f t="shared" si="5"/>
        <v>61 a 90 dias</v>
      </c>
    </row>
    <row r="168" spans="1:22" x14ac:dyDescent="0.3">
      <c r="A168" s="4">
        <v>44316</v>
      </c>
      <c r="B168" s="8">
        <v>29894663000189</v>
      </c>
      <c r="C168" s="8" t="s">
        <v>96</v>
      </c>
      <c r="D168" s="4">
        <v>43791</v>
      </c>
      <c r="E168" s="8">
        <v>150.5</v>
      </c>
      <c r="F168" s="4">
        <v>43868</v>
      </c>
      <c r="G168" s="8">
        <v>-448</v>
      </c>
      <c r="H168" s="4">
        <v>45937</v>
      </c>
      <c r="I168" s="8">
        <v>1621</v>
      </c>
      <c r="J168" s="8">
        <v>295450026</v>
      </c>
      <c r="K168" s="8">
        <v>72</v>
      </c>
      <c r="N168" s="8">
        <v>1.3460000000000001</v>
      </c>
      <c r="O168" s="70">
        <v>7739.25</v>
      </c>
      <c r="P168" s="8">
        <v>6857.87</v>
      </c>
      <c r="Q168" s="8">
        <v>1.5989059999999999</v>
      </c>
      <c r="R168" s="8">
        <v>8066.54</v>
      </c>
      <c r="S168" s="8">
        <v>1.5989059999999999</v>
      </c>
      <c r="T168" s="81">
        <v>7739.25</v>
      </c>
      <c r="U168" s="80" t="str">
        <f t="shared" si="4"/>
        <v>112019</v>
      </c>
      <c r="V168" s="79" t="str">
        <f t="shared" si="5"/>
        <v>Acima de 120 dias</v>
      </c>
    </row>
    <row r="169" spans="1:22" x14ac:dyDescent="0.3">
      <c r="A169" s="4">
        <v>44316</v>
      </c>
      <c r="B169" s="8">
        <v>29894663000189</v>
      </c>
      <c r="C169" s="8" t="s">
        <v>96</v>
      </c>
      <c r="D169" s="4">
        <v>43843</v>
      </c>
      <c r="E169" s="8">
        <v>279.33</v>
      </c>
      <c r="F169" s="4">
        <v>43897</v>
      </c>
      <c r="G169" s="8">
        <v>-419</v>
      </c>
      <c r="H169" s="4">
        <v>45999</v>
      </c>
      <c r="I169" s="8">
        <v>1683</v>
      </c>
      <c r="J169" s="8">
        <v>295459757</v>
      </c>
      <c r="K169" s="8">
        <v>72</v>
      </c>
      <c r="N169" s="8">
        <v>1.36</v>
      </c>
      <c r="O169" s="70">
        <v>14297.71</v>
      </c>
      <c r="P169" s="8">
        <v>12624.629999999996</v>
      </c>
      <c r="Q169" s="8">
        <v>1.607108</v>
      </c>
      <c r="R169" s="8">
        <v>14922.41</v>
      </c>
      <c r="S169" s="8">
        <v>1.607108</v>
      </c>
      <c r="T169" s="81">
        <v>14297.71</v>
      </c>
      <c r="U169" s="80" t="str">
        <f t="shared" si="4"/>
        <v>12020</v>
      </c>
      <c r="V169" s="79" t="str">
        <f t="shared" si="5"/>
        <v>Acima de 120 dias</v>
      </c>
    </row>
    <row r="170" spans="1:22" x14ac:dyDescent="0.3">
      <c r="A170" s="4">
        <v>44316</v>
      </c>
      <c r="B170" s="8">
        <v>29894663000189</v>
      </c>
      <c r="C170" s="8" t="s">
        <v>96</v>
      </c>
      <c r="D170" s="4">
        <v>43815</v>
      </c>
      <c r="E170" s="8">
        <v>124.23</v>
      </c>
      <c r="F170" s="4">
        <v>43837</v>
      </c>
      <c r="G170" s="8">
        <v>-479</v>
      </c>
      <c r="H170" s="4">
        <v>45968</v>
      </c>
      <c r="I170" s="8">
        <v>1652</v>
      </c>
      <c r="J170" s="8">
        <v>295462664</v>
      </c>
      <c r="K170" s="8">
        <v>72</v>
      </c>
      <c r="N170" s="8">
        <v>1.3599999999999999</v>
      </c>
      <c r="O170" s="70">
        <v>6479.18</v>
      </c>
      <c r="P170" s="8">
        <v>5620.94</v>
      </c>
      <c r="Q170" s="8">
        <v>1.681845</v>
      </c>
      <c r="R170" s="8">
        <v>6826.55</v>
      </c>
      <c r="S170" s="8">
        <v>1.681845</v>
      </c>
      <c r="T170" s="81">
        <v>6479.18</v>
      </c>
      <c r="U170" s="80" t="str">
        <f t="shared" si="4"/>
        <v>122019</v>
      </c>
      <c r="V170" s="79" t="str">
        <f t="shared" si="5"/>
        <v>Acima de 120 dias</v>
      </c>
    </row>
    <row r="171" spans="1:22" x14ac:dyDescent="0.3">
      <c r="A171" s="4">
        <v>44316</v>
      </c>
      <c r="B171" s="8">
        <v>29894663000189</v>
      </c>
      <c r="C171" s="8" t="s">
        <v>96</v>
      </c>
      <c r="D171" s="4">
        <v>43815</v>
      </c>
      <c r="E171" s="8">
        <v>434.07</v>
      </c>
      <c r="F171" s="4">
        <v>43989</v>
      </c>
      <c r="G171" s="8">
        <v>-327</v>
      </c>
      <c r="H171" s="4">
        <v>45968</v>
      </c>
      <c r="I171" s="8">
        <v>1652</v>
      </c>
      <c r="J171" s="8">
        <v>295561209</v>
      </c>
      <c r="K171" s="8">
        <v>72</v>
      </c>
      <c r="N171" s="8">
        <v>1.3599999999999999</v>
      </c>
      <c r="O171" s="70">
        <v>20488.870000000003</v>
      </c>
      <c r="P171" s="8">
        <v>19639.889999999989</v>
      </c>
      <c r="Q171" s="8">
        <v>1.676105</v>
      </c>
      <c r="R171" s="8">
        <v>21682.23</v>
      </c>
      <c r="S171" s="8">
        <v>1.676105</v>
      </c>
      <c r="T171" s="81">
        <v>20488.870000000003</v>
      </c>
      <c r="U171" s="80" t="str">
        <f t="shared" si="4"/>
        <v>122019</v>
      </c>
      <c r="V171" s="79" t="str">
        <f t="shared" si="5"/>
        <v>Acima de 120 dias</v>
      </c>
    </row>
    <row r="172" spans="1:22" x14ac:dyDescent="0.3">
      <c r="A172" s="4">
        <v>44316</v>
      </c>
      <c r="B172" s="8">
        <v>29894663000189</v>
      </c>
      <c r="C172" s="8" t="s">
        <v>96</v>
      </c>
      <c r="D172" s="4">
        <v>43843</v>
      </c>
      <c r="E172" s="8">
        <v>142.88999999999999</v>
      </c>
      <c r="F172" s="4">
        <v>43989</v>
      </c>
      <c r="G172" s="8">
        <v>-327</v>
      </c>
      <c r="H172" s="4">
        <v>45999</v>
      </c>
      <c r="I172" s="8">
        <v>1683</v>
      </c>
      <c r="J172" s="8">
        <v>295567378</v>
      </c>
      <c r="K172" s="8">
        <v>72</v>
      </c>
      <c r="N172" s="8">
        <v>1.36</v>
      </c>
      <c r="O172" s="70">
        <v>6868.68</v>
      </c>
      <c r="P172" s="8">
        <v>6458.08</v>
      </c>
      <c r="Q172" s="8">
        <v>1.6205989999999999</v>
      </c>
      <c r="R172" s="8">
        <v>7204.84</v>
      </c>
      <c r="S172" s="8">
        <v>1.6205989999999999</v>
      </c>
      <c r="T172" s="81">
        <v>6868.68</v>
      </c>
      <c r="U172" s="80" t="str">
        <f t="shared" si="4"/>
        <v>12020</v>
      </c>
      <c r="V172" s="79" t="str">
        <f t="shared" si="5"/>
        <v>Acima de 120 dias</v>
      </c>
    </row>
    <row r="173" spans="1:22" x14ac:dyDescent="0.3">
      <c r="A173" s="4">
        <v>44316</v>
      </c>
      <c r="B173" s="8">
        <v>29894663000189</v>
      </c>
      <c r="C173" s="8" t="s">
        <v>96</v>
      </c>
      <c r="D173" s="4">
        <v>43873</v>
      </c>
      <c r="E173" s="8">
        <v>185.4</v>
      </c>
      <c r="F173" s="4">
        <v>44323</v>
      </c>
      <c r="G173" s="8">
        <v>7</v>
      </c>
      <c r="H173" s="4">
        <v>44935</v>
      </c>
      <c r="I173" s="8">
        <v>619</v>
      </c>
      <c r="J173" s="8">
        <v>295586995</v>
      </c>
      <c r="K173" s="8">
        <v>36</v>
      </c>
      <c r="N173" s="8">
        <v>1.4949999999999999</v>
      </c>
      <c r="O173" s="70">
        <v>3194.86</v>
      </c>
      <c r="P173" s="8">
        <v>5019.03</v>
      </c>
      <c r="Q173" s="8">
        <v>2.0652840000000001</v>
      </c>
      <c r="R173" s="8">
        <v>3368.33</v>
      </c>
      <c r="S173" s="8">
        <v>2.0652840000000001</v>
      </c>
      <c r="T173" s="81">
        <v>3194.86</v>
      </c>
      <c r="U173" s="80" t="str">
        <f t="shared" si="4"/>
        <v>22020</v>
      </c>
      <c r="V173" s="79" t="str">
        <f t="shared" si="5"/>
        <v>1 a 30 dias</v>
      </c>
    </row>
    <row r="174" spans="1:22" x14ac:dyDescent="0.3">
      <c r="A174" s="4">
        <v>44316</v>
      </c>
      <c r="B174" s="8">
        <v>29894663000189</v>
      </c>
      <c r="C174" s="8" t="s">
        <v>96</v>
      </c>
      <c r="D174" s="4">
        <v>43791</v>
      </c>
      <c r="E174" s="8">
        <v>255.78</v>
      </c>
      <c r="F174" s="4">
        <v>44142</v>
      </c>
      <c r="G174" s="8">
        <v>-174</v>
      </c>
      <c r="H174" s="4">
        <v>44841</v>
      </c>
      <c r="I174" s="8">
        <v>525</v>
      </c>
      <c r="J174" s="8">
        <v>295653644</v>
      </c>
      <c r="K174" s="8">
        <v>36</v>
      </c>
      <c r="N174" s="8">
        <v>1.3460000000000001</v>
      </c>
      <c r="O174" s="70">
        <v>5530.04</v>
      </c>
      <c r="P174" s="8">
        <v>7124.8900000000021</v>
      </c>
      <c r="Q174" s="8">
        <v>1.7235510000000001</v>
      </c>
      <c r="R174" s="8">
        <v>5653.23</v>
      </c>
      <c r="S174" s="8">
        <v>1.7235510000000001</v>
      </c>
      <c r="T174" s="81">
        <v>5530.04</v>
      </c>
      <c r="U174" s="80" t="str">
        <f t="shared" si="4"/>
        <v>112019</v>
      </c>
      <c r="V174" s="79" t="str">
        <f t="shared" si="5"/>
        <v>Acima de 120 dias</v>
      </c>
    </row>
    <row r="175" spans="1:22" x14ac:dyDescent="0.3">
      <c r="A175" s="4">
        <v>44316</v>
      </c>
      <c r="B175" s="8">
        <v>29894663000189</v>
      </c>
      <c r="C175" s="8" t="s">
        <v>96</v>
      </c>
      <c r="D175" s="4">
        <v>43815</v>
      </c>
      <c r="E175" s="8">
        <v>189.26</v>
      </c>
      <c r="F175" s="4">
        <v>44172</v>
      </c>
      <c r="G175" s="8">
        <v>-144</v>
      </c>
      <c r="H175" s="4">
        <v>45968</v>
      </c>
      <c r="I175" s="8">
        <v>1652</v>
      </c>
      <c r="J175" s="8">
        <v>295657075</v>
      </c>
      <c r="K175" s="8">
        <v>72</v>
      </c>
      <c r="N175" s="8">
        <v>1.3599999999999999</v>
      </c>
      <c r="O175" s="70">
        <v>7851.93</v>
      </c>
      <c r="P175" s="8">
        <v>8563.3200000000033</v>
      </c>
      <c r="Q175" s="8">
        <v>1.641459</v>
      </c>
      <c r="R175" s="8">
        <v>8318.18</v>
      </c>
      <c r="S175" s="8">
        <v>1.641459</v>
      </c>
      <c r="T175" s="81">
        <v>7851.93</v>
      </c>
      <c r="U175" s="80" t="str">
        <f t="shared" si="4"/>
        <v>122019</v>
      </c>
      <c r="V175" s="79" t="str">
        <f t="shared" si="5"/>
        <v>Acima de 120 dias</v>
      </c>
    </row>
    <row r="176" spans="1:22" x14ac:dyDescent="0.3">
      <c r="A176" s="4">
        <v>44316</v>
      </c>
      <c r="B176" s="8">
        <v>29894663000189</v>
      </c>
      <c r="C176" s="8" t="s">
        <v>96</v>
      </c>
      <c r="D176" s="4">
        <v>43815</v>
      </c>
      <c r="E176" s="8">
        <v>286.10000000000002</v>
      </c>
      <c r="F176" s="4">
        <v>44172</v>
      </c>
      <c r="G176" s="8">
        <v>-144</v>
      </c>
      <c r="H176" s="4">
        <v>45968</v>
      </c>
      <c r="I176" s="8">
        <v>1652</v>
      </c>
      <c r="J176" s="8">
        <v>295663522</v>
      </c>
      <c r="K176" s="8">
        <v>72</v>
      </c>
      <c r="N176" s="8">
        <v>1.3599999999999999</v>
      </c>
      <c r="O176" s="70">
        <v>11765.07</v>
      </c>
      <c r="P176" s="8">
        <v>12944.860000000002</v>
      </c>
      <c r="Q176" s="8">
        <v>1.6857409999999999</v>
      </c>
      <c r="R176" s="8">
        <v>12574.390000000001</v>
      </c>
      <c r="S176" s="8">
        <v>1.6857409999999999</v>
      </c>
      <c r="T176" s="81">
        <v>11765.07</v>
      </c>
      <c r="U176" s="80" t="str">
        <f t="shared" si="4"/>
        <v>122019</v>
      </c>
      <c r="V176" s="79" t="str">
        <f t="shared" si="5"/>
        <v>Acima de 120 dias</v>
      </c>
    </row>
    <row r="177" spans="1:22" x14ac:dyDescent="0.3">
      <c r="A177" s="4">
        <v>44316</v>
      </c>
      <c r="B177" s="8">
        <v>29894663000189</v>
      </c>
      <c r="C177" s="8" t="s">
        <v>96</v>
      </c>
      <c r="D177" s="4">
        <v>43903</v>
      </c>
      <c r="E177" s="8">
        <v>108.97</v>
      </c>
      <c r="F177" s="4">
        <v>44262</v>
      </c>
      <c r="G177" s="8">
        <v>-54</v>
      </c>
      <c r="H177" s="4">
        <v>46029</v>
      </c>
      <c r="I177" s="8">
        <v>1713</v>
      </c>
      <c r="J177" s="8">
        <v>295674517</v>
      </c>
      <c r="K177" s="8">
        <v>72</v>
      </c>
      <c r="N177" s="8">
        <v>1.36</v>
      </c>
      <c r="O177" s="70">
        <v>4249.3999999999996</v>
      </c>
      <c r="P177" s="8">
        <v>4881.8600000000015</v>
      </c>
      <c r="Q177" s="8">
        <v>1.6750609999999999</v>
      </c>
      <c r="R177" s="8">
        <v>4564.42</v>
      </c>
      <c r="S177" s="8">
        <v>1.6750609999999999</v>
      </c>
      <c r="T177" s="81">
        <v>4249.3999999999996</v>
      </c>
      <c r="U177" s="80" t="str">
        <f t="shared" si="4"/>
        <v>32020</v>
      </c>
      <c r="V177" s="79" t="str">
        <f t="shared" si="5"/>
        <v>31 a 60 dias</v>
      </c>
    </row>
    <row r="178" spans="1:22" x14ac:dyDescent="0.3">
      <c r="A178" s="4">
        <v>44316</v>
      </c>
      <c r="B178" s="8">
        <v>29894663000189</v>
      </c>
      <c r="C178" s="8" t="s">
        <v>96</v>
      </c>
      <c r="D178" s="4">
        <v>43815</v>
      </c>
      <c r="E178" s="8">
        <v>83.04</v>
      </c>
      <c r="F178" s="4">
        <v>43868</v>
      </c>
      <c r="G178" s="8">
        <v>-448</v>
      </c>
      <c r="H178" s="4">
        <v>45968</v>
      </c>
      <c r="I178" s="8">
        <v>1652</v>
      </c>
      <c r="J178" s="8">
        <v>295759436</v>
      </c>
      <c r="K178" s="8">
        <v>72</v>
      </c>
      <c r="N178" s="8">
        <v>1.3599999999999999</v>
      </c>
      <c r="O178" s="70">
        <v>4273.41</v>
      </c>
      <c r="P178" s="8">
        <v>3757.22</v>
      </c>
      <c r="Q178" s="8">
        <v>1.6445050000000001</v>
      </c>
      <c r="R178" s="8">
        <v>4480.08</v>
      </c>
      <c r="S178" s="8">
        <v>1.6445050000000001</v>
      </c>
      <c r="T178" s="81">
        <v>4273.41</v>
      </c>
      <c r="U178" s="80" t="str">
        <f t="shared" si="4"/>
        <v>122019</v>
      </c>
      <c r="V178" s="79" t="str">
        <f t="shared" si="5"/>
        <v>Acima de 120 dias</v>
      </c>
    </row>
    <row r="179" spans="1:22" x14ac:dyDescent="0.3">
      <c r="A179" s="4">
        <v>44316</v>
      </c>
      <c r="B179" s="8">
        <v>29894663000189</v>
      </c>
      <c r="C179" s="8" t="s">
        <v>96</v>
      </c>
      <c r="D179" s="4">
        <v>43815</v>
      </c>
      <c r="E179" s="8">
        <v>139.99</v>
      </c>
      <c r="F179" s="4">
        <v>43897</v>
      </c>
      <c r="G179" s="8">
        <v>-419</v>
      </c>
      <c r="H179" s="4">
        <v>45968</v>
      </c>
      <c r="I179" s="8">
        <v>1652</v>
      </c>
      <c r="J179" s="8">
        <v>295858458</v>
      </c>
      <c r="K179" s="8">
        <v>72</v>
      </c>
      <c r="N179" s="8">
        <v>1.3599999999999999</v>
      </c>
      <c r="O179" s="70">
        <v>7064.5</v>
      </c>
      <c r="P179" s="8">
        <v>6333.9600000000009</v>
      </c>
      <c r="Q179" s="8">
        <v>1.6442829999999999</v>
      </c>
      <c r="R179" s="8">
        <v>7412.6299999999992</v>
      </c>
      <c r="S179" s="8">
        <v>1.6442829999999999</v>
      </c>
      <c r="T179" s="81">
        <v>7064.5</v>
      </c>
      <c r="U179" s="80" t="str">
        <f t="shared" si="4"/>
        <v>122019</v>
      </c>
      <c r="V179" s="79" t="str">
        <f t="shared" si="5"/>
        <v>Acima de 120 dias</v>
      </c>
    </row>
    <row r="180" spans="1:22" x14ac:dyDescent="0.3">
      <c r="A180" s="4">
        <v>44316</v>
      </c>
      <c r="B180" s="8">
        <v>29894663000189</v>
      </c>
      <c r="C180" s="8" t="s">
        <v>96</v>
      </c>
      <c r="D180" s="4">
        <v>43815</v>
      </c>
      <c r="E180" s="8">
        <v>112.62</v>
      </c>
      <c r="F180" s="4">
        <v>44081</v>
      </c>
      <c r="G180" s="8">
        <v>-235</v>
      </c>
      <c r="H180" s="4">
        <v>45968</v>
      </c>
      <c r="I180" s="8">
        <v>1652</v>
      </c>
      <c r="J180" s="8">
        <v>295859346</v>
      </c>
      <c r="K180" s="8">
        <v>72</v>
      </c>
      <c r="N180" s="8">
        <v>1.3599999999999999</v>
      </c>
      <c r="O180" s="70">
        <v>5014.71</v>
      </c>
      <c r="P180" s="8">
        <v>5095.6399999999994</v>
      </c>
      <c r="Q180" s="8">
        <v>1.6366289999999999</v>
      </c>
      <c r="R180" s="8">
        <v>5287.64</v>
      </c>
      <c r="S180" s="8">
        <v>1.6366289999999999</v>
      </c>
      <c r="T180" s="81">
        <v>5014.71</v>
      </c>
      <c r="U180" s="80" t="str">
        <f t="shared" si="4"/>
        <v>122019</v>
      </c>
      <c r="V180" s="79" t="str">
        <f t="shared" si="5"/>
        <v>Acima de 120 dias</v>
      </c>
    </row>
    <row r="181" spans="1:22" x14ac:dyDescent="0.3">
      <c r="A181" s="4">
        <v>44316</v>
      </c>
      <c r="B181" s="8">
        <v>29894663000189</v>
      </c>
      <c r="C181" s="8" t="s">
        <v>96</v>
      </c>
      <c r="D181" s="4">
        <v>43873</v>
      </c>
      <c r="E181" s="8">
        <v>86.59</v>
      </c>
      <c r="F181" s="4">
        <v>43928</v>
      </c>
      <c r="G181" s="8">
        <v>-388</v>
      </c>
      <c r="H181" s="4">
        <v>46029</v>
      </c>
      <c r="I181" s="8">
        <v>1713</v>
      </c>
      <c r="J181" s="8">
        <v>295881175</v>
      </c>
      <c r="K181" s="8">
        <v>72</v>
      </c>
      <c r="N181" s="8">
        <v>1.3691684505666588</v>
      </c>
      <c r="O181" s="70">
        <v>4305.2</v>
      </c>
      <c r="P181" s="8">
        <v>3902.0000000000005</v>
      </c>
      <c r="Q181" s="8">
        <v>1.7072080000000001</v>
      </c>
      <c r="R181" s="8">
        <v>4571.8100000000004</v>
      </c>
      <c r="S181" s="8">
        <v>1.7072080000000001</v>
      </c>
      <c r="T181" s="81">
        <v>4305.2</v>
      </c>
      <c r="U181" s="80" t="str">
        <f t="shared" si="4"/>
        <v>22020</v>
      </c>
      <c r="V181" s="79" t="str">
        <f t="shared" si="5"/>
        <v>Acima de 120 dias</v>
      </c>
    </row>
    <row r="182" spans="1:22" x14ac:dyDescent="0.3">
      <c r="A182" s="4">
        <v>44316</v>
      </c>
      <c r="B182" s="8">
        <v>29894663000189</v>
      </c>
      <c r="C182" s="8" t="s">
        <v>96</v>
      </c>
      <c r="D182" s="4">
        <v>43791</v>
      </c>
      <c r="E182" s="8">
        <v>118.92</v>
      </c>
      <c r="F182" s="4">
        <v>43837</v>
      </c>
      <c r="G182" s="8">
        <v>-479</v>
      </c>
      <c r="H182" s="4">
        <v>45937</v>
      </c>
      <c r="I182" s="8">
        <v>1621</v>
      </c>
      <c r="J182" s="8">
        <v>295950933</v>
      </c>
      <c r="K182" s="8">
        <v>72</v>
      </c>
      <c r="N182" s="8">
        <v>1.3460000000000001</v>
      </c>
      <c r="O182" s="70">
        <v>6196.88</v>
      </c>
      <c r="P182" s="8">
        <v>5418.8499999999985</v>
      </c>
      <c r="Q182" s="8">
        <v>1.6374150000000001</v>
      </c>
      <c r="R182" s="8">
        <v>6492.89</v>
      </c>
      <c r="S182" s="8">
        <v>1.6374150000000001</v>
      </c>
      <c r="T182" s="81">
        <v>6196.88</v>
      </c>
      <c r="U182" s="80" t="str">
        <f t="shared" si="4"/>
        <v>112019</v>
      </c>
      <c r="V182" s="79" t="str">
        <f t="shared" si="5"/>
        <v>Acima de 120 dias</v>
      </c>
    </row>
    <row r="183" spans="1:22" x14ac:dyDescent="0.3">
      <c r="A183" s="4">
        <v>44316</v>
      </c>
      <c r="B183" s="8">
        <v>29894663000189</v>
      </c>
      <c r="C183" s="8" t="s">
        <v>96</v>
      </c>
      <c r="D183" s="4">
        <v>43815</v>
      </c>
      <c r="E183" s="8">
        <v>105.31</v>
      </c>
      <c r="F183" s="4">
        <v>43897</v>
      </c>
      <c r="G183" s="8">
        <v>-419</v>
      </c>
      <c r="H183" s="4">
        <v>45968</v>
      </c>
      <c r="I183" s="8">
        <v>1652</v>
      </c>
      <c r="J183" s="8">
        <v>295955534</v>
      </c>
      <c r="K183" s="8">
        <v>72</v>
      </c>
      <c r="N183" s="8">
        <v>1.3599999999999999</v>
      </c>
      <c r="O183" s="70">
        <v>5323.71</v>
      </c>
      <c r="P183" s="8">
        <v>4764.8600000000006</v>
      </c>
      <c r="Q183" s="8">
        <v>1.6336299999999999</v>
      </c>
      <c r="R183" s="8">
        <v>5576.2800000000007</v>
      </c>
      <c r="S183" s="8">
        <v>1.6336299999999999</v>
      </c>
      <c r="T183" s="81">
        <v>5323.71</v>
      </c>
      <c r="U183" s="80" t="str">
        <f t="shared" si="4"/>
        <v>122019</v>
      </c>
      <c r="V183" s="79" t="str">
        <f t="shared" si="5"/>
        <v>Acima de 120 dias</v>
      </c>
    </row>
    <row r="184" spans="1:22" x14ac:dyDescent="0.3">
      <c r="A184" s="4">
        <v>44316</v>
      </c>
      <c r="B184" s="8">
        <v>29894663000189</v>
      </c>
      <c r="C184" s="8" t="s">
        <v>96</v>
      </c>
      <c r="D184" s="4">
        <v>43873</v>
      </c>
      <c r="E184" s="8">
        <v>138.1</v>
      </c>
      <c r="F184" s="4">
        <v>44172</v>
      </c>
      <c r="G184" s="8">
        <v>-144</v>
      </c>
      <c r="H184" s="4">
        <v>46029</v>
      </c>
      <c r="I184" s="8">
        <v>1713</v>
      </c>
      <c r="J184" s="8">
        <v>295972895</v>
      </c>
      <c r="K184" s="8">
        <v>72</v>
      </c>
      <c r="N184" s="8">
        <v>1.36</v>
      </c>
      <c r="O184" s="70">
        <v>5835.1200000000008</v>
      </c>
      <c r="P184" s="8">
        <v>6240.3400000000029</v>
      </c>
      <c r="Q184" s="8">
        <v>1.6454500000000001</v>
      </c>
      <c r="R184" s="8">
        <v>6198.8600000000006</v>
      </c>
      <c r="S184" s="8">
        <v>1.6454500000000001</v>
      </c>
      <c r="T184" s="81">
        <v>5835.1200000000008</v>
      </c>
      <c r="U184" s="80" t="str">
        <f t="shared" si="4"/>
        <v>22020</v>
      </c>
      <c r="V184" s="79" t="str">
        <f t="shared" si="5"/>
        <v>Acima de 120 dias</v>
      </c>
    </row>
    <row r="185" spans="1:22" x14ac:dyDescent="0.3">
      <c r="A185" s="4">
        <v>44316</v>
      </c>
      <c r="B185" s="8">
        <v>29894663000189</v>
      </c>
      <c r="C185" s="8" t="s">
        <v>96</v>
      </c>
      <c r="D185" s="4">
        <v>43873</v>
      </c>
      <c r="E185" s="8">
        <v>166.85</v>
      </c>
      <c r="F185" s="4">
        <v>43989</v>
      </c>
      <c r="G185" s="8">
        <v>-327</v>
      </c>
      <c r="H185" s="4">
        <v>46029</v>
      </c>
      <c r="I185" s="8">
        <v>1713</v>
      </c>
      <c r="J185" s="8">
        <v>295978168</v>
      </c>
      <c r="K185" s="8">
        <v>72</v>
      </c>
      <c r="N185" s="8">
        <v>1.36</v>
      </c>
      <c r="O185" s="70">
        <v>8054.46</v>
      </c>
      <c r="P185" s="8">
        <v>7539.52</v>
      </c>
      <c r="Q185" s="8">
        <v>1.643138</v>
      </c>
      <c r="R185" s="8">
        <v>8490.44</v>
      </c>
      <c r="S185" s="8">
        <v>1.643138</v>
      </c>
      <c r="T185" s="81">
        <v>8054.46</v>
      </c>
      <c r="U185" s="80" t="str">
        <f t="shared" si="4"/>
        <v>22020</v>
      </c>
      <c r="V185" s="79" t="str">
        <f t="shared" si="5"/>
        <v>Acima de 120 dias</v>
      </c>
    </row>
    <row r="186" spans="1:22" x14ac:dyDescent="0.3">
      <c r="A186" s="4">
        <v>44316</v>
      </c>
      <c r="B186" s="8">
        <v>29894663000189</v>
      </c>
      <c r="C186" s="8" t="s">
        <v>96</v>
      </c>
      <c r="D186" s="4">
        <v>43873</v>
      </c>
      <c r="E186" s="8">
        <v>442.92</v>
      </c>
      <c r="F186" s="4">
        <v>44262</v>
      </c>
      <c r="G186" s="8">
        <v>-54</v>
      </c>
      <c r="H186" s="4">
        <v>46029</v>
      </c>
      <c r="I186" s="8">
        <v>1713</v>
      </c>
      <c r="J186" s="8">
        <v>296073648</v>
      </c>
      <c r="K186" s="8">
        <v>72</v>
      </c>
      <c r="N186" s="8">
        <v>1.36</v>
      </c>
      <c r="O186" s="70">
        <v>17377.579999999998</v>
      </c>
      <c r="P186" s="8">
        <v>20014.330000000002</v>
      </c>
      <c r="Q186" s="8">
        <v>1.647608</v>
      </c>
      <c r="R186" s="8">
        <v>18552.55</v>
      </c>
      <c r="S186" s="8">
        <v>1.647608</v>
      </c>
      <c r="T186" s="81">
        <v>17377.579999999998</v>
      </c>
      <c r="U186" s="80" t="str">
        <f t="shared" si="4"/>
        <v>22020</v>
      </c>
      <c r="V186" s="79" t="str">
        <f t="shared" si="5"/>
        <v>31 a 60 dias</v>
      </c>
    </row>
    <row r="187" spans="1:22" x14ac:dyDescent="0.3">
      <c r="A187" s="4">
        <v>44316</v>
      </c>
      <c r="B187" s="8">
        <v>29894663000189</v>
      </c>
      <c r="C187" s="8" t="s">
        <v>96</v>
      </c>
      <c r="D187" s="4">
        <v>43873</v>
      </c>
      <c r="E187" s="8">
        <v>217.1</v>
      </c>
      <c r="F187" s="4">
        <v>43989</v>
      </c>
      <c r="G187" s="8">
        <v>-327</v>
      </c>
      <c r="H187" s="4">
        <v>46029</v>
      </c>
      <c r="I187" s="8">
        <v>1713</v>
      </c>
      <c r="J187" s="8">
        <v>296077267</v>
      </c>
      <c r="K187" s="8">
        <v>72</v>
      </c>
      <c r="N187" s="8">
        <v>1.36</v>
      </c>
      <c r="O187" s="70">
        <v>10509.04</v>
      </c>
      <c r="P187" s="8">
        <v>9810.15</v>
      </c>
      <c r="Q187" s="8">
        <v>1.6279980000000001</v>
      </c>
      <c r="R187" s="8">
        <v>11047.52</v>
      </c>
      <c r="S187" s="8">
        <v>1.6279980000000001</v>
      </c>
      <c r="T187" s="81">
        <v>10509.04</v>
      </c>
      <c r="U187" s="80" t="str">
        <f t="shared" si="4"/>
        <v>22020</v>
      </c>
      <c r="V187" s="79" t="str">
        <f t="shared" si="5"/>
        <v>Acima de 120 dias</v>
      </c>
    </row>
    <row r="188" spans="1:22" x14ac:dyDescent="0.3">
      <c r="A188" s="4">
        <v>44316</v>
      </c>
      <c r="B188" s="8">
        <v>29894663000189</v>
      </c>
      <c r="C188" s="8" t="s">
        <v>96</v>
      </c>
      <c r="D188" s="4">
        <v>43903</v>
      </c>
      <c r="E188" s="8">
        <v>332.8</v>
      </c>
      <c r="F188" s="4">
        <v>43958</v>
      </c>
      <c r="G188" s="8">
        <v>-358</v>
      </c>
      <c r="H188" s="4">
        <v>46029</v>
      </c>
      <c r="I188" s="8">
        <v>1713</v>
      </c>
      <c r="J188" s="8">
        <v>296083824</v>
      </c>
      <c r="K188" s="8">
        <v>72</v>
      </c>
      <c r="N188" s="8">
        <v>1.36</v>
      </c>
      <c r="O188" s="70">
        <v>16247.72</v>
      </c>
      <c r="P188" s="8">
        <v>14909.510000000004</v>
      </c>
      <c r="Q188" s="8">
        <v>1.6953320000000001</v>
      </c>
      <c r="R188" s="8">
        <v>17267.940000000002</v>
      </c>
      <c r="S188" s="8">
        <v>1.6953320000000001</v>
      </c>
      <c r="T188" s="81">
        <v>16247.72</v>
      </c>
      <c r="U188" s="80" t="str">
        <f t="shared" si="4"/>
        <v>32020</v>
      </c>
      <c r="V188" s="79" t="str">
        <f t="shared" si="5"/>
        <v>Acima de 120 dias</v>
      </c>
    </row>
    <row r="189" spans="1:22" x14ac:dyDescent="0.3">
      <c r="A189" s="4">
        <v>44316</v>
      </c>
      <c r="B189" s="8">
        <v>29894663000189</v>
      </c>
      <c r="C189" s="8" t="s">
        <v>96</v>
      </c>
      <c r="D189" s="4">
        <v>43791</v>
      </c>
      <c r="E189" s="8">
        <v>150.30000000000001</v>
      </c>
      <c r="F189" s="4">
        <v>44111</v>
      </c>
      <c r="G189" s="8">
        <v>-205</v>
      </c>
      <c r="H189" s="4">
        <v>45937</v>
      </c>
      <c r="I189" s="8">
        <v>1621</v>
      </c>
      <c r="J189" s="8">
        <v>296151297</v>
      </c>
      <c r="K189" s="8">
        <v>72</v>
      </c>
      <c r="N189" s="8">
        <v>1.3460000000000001</v>
      </c>
      <c r="O189" s="70">
        <v>6460.1100000000006</v>
      </c>
      <c r="P189" s="8">
        <v>6848.8000000000011</v>
      </c>
      <c r="Q189" s="8">
        <v>1.6533260000000001</v>
      </c>
      <c r="R189" s="8">
        <v>6853.3899999999994</v>
      </c>
      <c r="S189" s="8">
        <v>1.6533260000000001</v>
      </c>
      <c r="T189" s="81">
        <v>6460.1100000000006</v>
      </c>
      <c r="U189" s="80" t="str">
        <f t="shared" si="4"/>
        <v>112019</v>
      </c>
      <c r="V189" s="79" t="str">
        <f t="shared" si="5"/>
        <v>Acima de 120 dias</v>
      </c>
    </row>
    <row r="190" spans="1:22" x14ac:dyDescent="0.3">
      <c r="A190" s="4">
        <v>44316</v>
      </c>
      <c r="B190" s="8">
        <v>29894663000189</v>
      </c>
      <c r="C190" s="8" t="s">
        <v>96</v>
      </c>
      <c r="D190" s="4">
        <v>43791</v>
      </c>
      <c r="E190" s="8">
        <v>159.01</v>
      </c>
      <c r="F190" s="4">
        <v>44050</v>
      </c>
      <c r="G190" s="8">
        <v>-266</v>
      </c>
      <c r="H190" s="4">
        <v>45937</v>
      </c>
      <c r="I190" s="8">
        <v>1621</v>
      </c>
      <c r="J190" s="8">
        <v>296154819</v>
      </c>
      <c r="K190" s="8">
        <v>72</v>
      </c>
      <c r="N190" s="8">
        <v>1.3460000000000001</v>
      </c>
      <c r="O190" s="70">
        <v>7104.25</v>
      </c>
      <c r="P190" s="8">
        <v>7245.6500000000005</v>
      </c>
      <c r="Q190" s="8">
        <v>1.6912670000000001</v>
      </c>
      <c r="R190" s="8">
        <v>7568.59</v>
      </c>
      <c r="S190" s="8">
        <v>1.6912670000000001</v>
      </c>
      <c r="T190" s="81">
        <v>7104.25</v>
      </c>
      <c r="U190" s="80" t="str">
        <f t="shared" si="4"/>
        <v>112019</v>
      </c>
      <c r="V190" s="79" t="str">
        <f t="shared" si="5"/>
        <v>Acima de 120 dias</v>
      </c>
    </row>
    <row r="191" spans="1:22" x14ac:dyDescent="0.3">
      <c r="A191" s="4">
        <v>44316</v>
      </c>
      <c r="B191" s="8">
        <v>29894663000189</v>
      </c>
      <c r="C191" s="8" t="s">
        <v>96</v>
      </c>
      <c r="D191" s="4">
        <v>43843</v>
      </c>
      <c r="E191" s="8">
        <v>87</v>
      </c>
      <c r="F191" s="4">
        <v>43989</v>
      </c>
      <c r="G191" s="8">
        <v>-327</v>
      </c>
      <c r="H191" s="4">
        <v>45968</v>
      </c>
      <c r="I191" s="8">
        <v>1652</v>
      </c>
      <c r="J191" s="8">
        <v>296158421</v>
      </c>
      <c r="K191" s="8">
        <v>72</v>
      </c>
      <c r="N191" s="8">
        <v>1.36</v>
      </c>
      <c r="O191" s="70">
        <v>4127.34</v>
      </c>
      <c r="P191" s="8">
        <v>3899.1000000000013</v>
      </c>
      <c r="Q191" s="8">
        <v>1.6471279999999999</v>
      </c>
      <c r="R191" s="8">
        <v>4345.7199999999993</v>
      </c>
      <c r="S191" s="8">
        <v>1.6471279999999999</v>
      </c>
      <c r="T191" s="81">
        <v>4127.34</v>
      </c>
      <c r="U191" s="80" t="str">
        <f t="shared" si="4"/>
        <v>12020</v>
      </c>
      <c r="V191" s="79" t="str">
        <f t="shared" si="5"/>
        <v>Acima de 120 dias</v>
      </c>
    </row>
    <row r="192" spans="1:22" x14ac:dyDescent="0.3">
      <c r="A192" s="4">
        <v>44316</v>
      </c>
      <c r="B192" s="8">
        <v>29894663000189</v>
      </c>
      <c r="C192" s="8" t="s">
        <v>96</v>
      </c>
      <c r="D192" s="4">
        <v>43843</v>
      </c>
      <c r="E192" s="8">
        <v>244.98</v>
      </c>
      <c r="F192" s="4">
        <v>44111</v>
      </c>
      <c r="G192" s="8">
        <v>-205</v>
      </c>
      <c r="H192" s="4">
        <v>45999</v>
      </c>
      <c r="I192" s="8">
        <v>1683</v>
      </c>
      <c r="J192" s="8">
        <v>296166040</v>
      </c>
      <c r="K192" s="8">
        <v>72</v>
      </c>
      <c r="N192" s="8">
        <v>1.36</v>
      </c>
      <c r="O192" s="70">
        <v>10788.01</v>
      </c>
      <c r="P192" s="8">
        <v>11072.189999999999</v>
      </c>
      <c r="Q192" s="8">
        <v>1.624498</v>
      </c>
      <c r="R192" s="8">
        <v>11372.54</v>
      </c>
      <c r="S192" s="8">
        <v>1.624498</v>
      </c>
      <c r="T192" s="81">
        <v>10788.01</v>
      </c>
      <c r="U192" s="80" t="str">
        <f t="shared" si="4"/>
        <v>12020</v>
      </c>
      <c r="V192" s="79" t="str">
        <f t="shared" si="5"/>
        <v>Acima de 120 dias</v>
      </c>
    </row>
    <row r="193" spans="1:22" x14ac:dyDescent="0.3">
      <c r="A193" s="4">
        <v>44316</v>
      </c>
      <c r="B193" s="8">
        <v>29894663000189</v>
      </c>
      <c r="C193" s="8" t="s">
        <v>96</v>
      </c>
      <c r="D193" s="4">
        <v>43843</v>
      </c>
      <c r="E193" s="8">
        <v>102</v>
      </c>
      <c r="F193" s="4">
        <v>43868</v>
      </c>
      <c r="G193" s="8">
        <v>-448</v>
      </c>
      <c r="H193" s="4">
        <v>45999</v>
      </c>
      <c r="I193" s="8">
        <v>1683</v>
      </c>
      <c r="J193" s="8">
        <v>296168239</v>
      </c>
      <c r="K193" s="8">
        <v>72</v>
      </c>
      <c r="N193" s="8">
        <v>1.36</v>
      </c>
      <c r="O193" s="70">
        <v>5306.2</v>
      </c>
      <c r="P193" s="8">
        <v>4610.0200000000013</v>
      </c>
      <c r="Q193" s="8">
        <v>1.6261410000000001</v>
      </c>
      <c r="R193" s="8">
        <v>5551.09</v>
      </c>
      <c r="S193" s="8">
        <v>1.6261410000000001</v>
      </c>
      <c r="T193" s="81">
        <v>5306.2</v>
      </c>
      <c r="U193" s="80" t="str">
        <f t="shared" si="4"/>
        <v>12020</v>
      </c>
      <c r="V193" s="79" t="str">
        <f t="shared" si="5"/>
        <v>Acima de 120 dias</v>
      </c>
    </row>
    <row r="194" spans="1:22" x14ac:dyDescent="0.3">
      <c r="A194" s="4">
        <v>44316</v>
      </c>
      <c r="B194" s="8">
        <v>29894663000189</v>
      </c>
      <c r="C194" s="8" t="s">
        <v>96</v>
      </c>
      <c r="D194" s="4">
        <v>43873</v>
      </c>
      <c r="E194" s="8">
        <v>166.65</v>
      </c>
      <c r="F194" s="4">
        <v>43989</v>
      </c>
      <c r="G194" s="8">
        <v>-327</v>
      </c>
      <c r="H194" s="4">
        <v>46029</v>
      </c>
      <c r="I194" s="8">
        <v>1713</v>
      </c>
      <c r="J194" s="8">
        <v>296178952</v>
      </c>
      <c r="K194" s="8">
        <v>72</v>
      </c>
      <c r="N194" s="8">
        <v>1.36</v>
      </c>
      <c r="O194" s="70">
        <v>8044.81</v>
      </c>
      <c r="P194" s="8">
        <v>7530.4699999999993</v>
      </c>
      <c r="Q194" s="8">
        <v>1.6430929999999999</v>
      </c>
      <c r="R194" s="8">
        <v>8480.31</v>
      </c>
      <c r="S194" s="8">
        <v>1.6430929999999999</v>
      </c>
      <c r="T194" s="81">
        <v>8044.81</v>
      </c>
      <c r="U194" s="80" t="str">
        <f t="shared" ref="U194:U257" si="6">MONTH(D194)&amp;YEAR(D194)</f>
        <v>22020</v>
      </c>
      <c r="V194" s="79" t="str">
        <f t="shared" si="5"/>
        <v>Acima de 120 dias</v>
      </c>
    </row>
    <row r="195" spans="1:22" x14ac:dyDescent="0.3">
      <c r="A195" s="4">
        <v>44316</v>
      </c>
      <c r="B195" s="8">
        <v>29894663000189</v>
      </c>
      <c r="C195" s="8" t="s">
        <v>96</v>
      </c>
      <c r="D195" s="4">
        <v>43843</v>
      </c>
      <c r="E195" s="8">
        <v>195.37</v>
      </c>
      <c r="F195" s="4">
        <v>43958</v>
      </c>
      <c r="G195" s="8">
        <v>-358</v>
      </c>
      <c r="H195" s="4">
        <v>45999</v>
      </c>
      <c r="I195" s="8">
        <v>1683</v>
      </c>
      <c r="J195" s="8">
        <v>296179111</v>
      </c>
      <c r="K195" s="8">
        <v>72</v>
      </c>
      <c r="N195" s="8">
        <v>1.5054540000000001</v>
      </c>
      <c r="O195" s="70">
        <v>8913.2000000000007</v>
      </c>
      <c r="P195" s="8">
        <v>8454.619999999999</v>
      </c>
      <c r="Q195" s="8">
        <v>2.0527169999999999</v>
      </c>
      <c r="R195" s="8">
        <v>9785.74</v>
      </c>
      <c r="S195" s="8">
        <v>2.0527169999999999</v>
      </c>
      <c r="T195" s="81">
        <v>8913.2000000000007</v>
      </c>
      <c r="U195" s="80" t="str">
        <f t="shared" si="6"/>
        <v>12020</v>
      </c>
      <c r="V195" s="79" t="str">
        <f t="shared" ref="V195:V258" si="7">_xlfn.IFS(G195&lt;-120,"Acima de 120 dias",G195&lt;=-90,"91 a 120 dias",G195&lt;=-61,"61 a 90 dias",G195&lt;=-31,"31 a 60 dias",G195&gt;=-30,"1 a 30 dias")</f>
        <v>Acima de 120 dias</v>
      </c>
    </row>
    <row r="196" spans="1:22" x14ac:dyDescent="0.3">
      <c r="A196" s="4">
        <v>44316</v>
      </c>
      <c r="B196" s="8">
        <v>29894663000189</v>
      </c>
      <c r="C196" s="8" t="s">
        <v>96</v>
      </c>
      <c r="D196" s="4">
        <v>43903</v>
      </c>
      <c r="E196" s="8">
        <v>382.65</v>
      </c>
      <c r="F196" s="4">
        <v>44019</v>
      </c>
      <c r="G196" s="8">
        <v>-297</v>
      </c>
      <c r="H196" s="4">
        <v>46029</v>
      </c>
      <c r="I196" s="8">
        <v>1713</v>
      </c>
      <c r="J196" s="8">
        <v>296185205</v>
      </c>
      <c r="K196" s="8">
        <v>72</v>
      </c>
      <c r="N196" s="8">
        <v>1.3766651261370326</v>
      </c>
      <c r="O196" s="70">
        <v>17851.82</v>
      </c>
      <c r="P196" s="8">
        <v>17057.760000000002</v>
      </c>
      <c r="Q196" s="8">
        <v>1.7149939999999999</v>
      </c>
      <c r="R196" s="8">
        <v>19027.77</v>
      </c>
      <c r="S196" s="8">
        <v>1.7149939999999999</v>
      </c>
      <c r="T196" s="81">
        <v>17851.82</v>
      </c>
      <c r="U196" s="80" t="str">
        <f t="shared" si="6"/>
        <v>32020</v>
      </c>
      <c r="V196" s="79" t="str">
        <f t="shared" si="7"/>
        <v>Acima de 120 dias</v>
      </c>
    </row>
    <row r="197" spans="1:22" x14ac:dyDescent="0.3">
      <c r="A197" s="4">
        <v>44316</v>
      </c>
      <c r="B197" s="8">
        <v>29894663000189</v>
      </c>
      <c r="C197" s="8" t="s">
        <v>96</v>
      </c>
      <c r="D197" s="4">
        <v>43791</v>
      </c>
      <c r="E197" s="8">
        <v>397.75</v>
      </c>
      <c r="F197" s="4">
        <v>43958</v>
      </c>
      <c r="G197" s="8">
        <v>-358</v>
      </c>
      <c r="H197" s="4">
        <v>44172</v>
      </c>
      <c r="I197" s="8">
        <v>-144</v>
      </c>
      <c r="J197" s="8">
        <v>296250155</v>
      </c>
      <c r="K197" s="8">
        <v>15</v>
      </c>
      <c r="N197" s="8">
        <v>1.4950000000000001</v>
      </c>
      <c r="O197" s="70">
        <v>3182</v>
      </c>
      <c r="P197" s="8">
        <v>4694.18</v>
      </c>
      <c r="Q197" s="8">
        <v>1.8993850000000001</v>
      </c>
      <c r="R197" s="8">
        <v>3182</v>
      </c>
      <c r="S197" s="8">
        <v>1.8993850000000001</v>
      </c>
      <c r="T197" s="81">
        <v>3182</v>
      </c>
      <c r="U197" s="80" t="str">
        <f t="shared" si="6"/>
        <v>112019</v>
      </c>
      <c r="V197" s="79" t="str">
        <f t="shared" si="7"/>
        <v>Acima de 120 dias</v>
      </c>
    </row>
    <row r="198" spans="1:22" x14ac:dyDescent="0.3">
      <c r="A198" s="4">
        <v>44316</v>
      </c>
      <c r="B198" s="8">
        <v>29894663000189</v>
      </c>
      <c r="C198" s="8" t="s">
        <v>96</v>
      </c>
      <c r="D198" s="4">
        <v>43815</v>
      </c>
      <c r="E198" s="8">
        <v>167.39</v>
      </c>
      <c r="F198" s="4">
        <v>43958</v>
      </c>
      <c r="G198" s="8">
        <v>-358</v>
      </c>
      <c r="H198" s="4">
        <v>45937</v>
      </c>
      <c r="I198" s="8">
        <v>1621</v>
      </c>
      <c r="J198" s="8">
        <v>296253492</v>
      </c>
      <c r="K198" s="8">
        <v>72</v>
      </c>
      <c r="N198" s="8">
        <v>1.3599999999999999</v>
      </c>
      <c r="O198" s="70">
        <v>7994</v>
      </c>
      <c r="P198" s="8">
        <v>7510.2500000000018</v>
      </c>
      <c r="Q198" s="8">
        <v>1.6813210000000001</v>
      </c>
      <c r="R198" s="8">
        <v>8448.76</v>
      </c>
      <c r="S198" s="8">
        <v>1.6813210000000001</v>
      </c>
      <c r="T198" s="81">
        <v>7994</v>
      </c>
      <c r="U198" s="80" t="str">
        <f t="shared" si="6"/>
        <v>122019</v>
      </c>
      <c r="V198" s="79" t="str">
        <f t="shared" si="7"/>
        <v>Acima de 120 dias</v>
      </c>
    </row>
    <row r="199" spans="1:22" x14ac:dyDescent="0.3">
      <c r="A199" s="4">
        <v>44316</v>
      </c>
      <c r="B199" s="8">
        <v>29894663000189</v>
      </c>
      <c r="C199" s="8" t="s">
        <v>96</v>
      </c>
      <c r="D199" s="4">
        <v>43873</v>
      </c>
      <c r="E199" s="8">
        <v>235.83</v>
      </c>
      <c r="F199" s="4">
        <v>44019</v>
      </c>
      <c r="G199" s="8">
        <v>-297</v>
      </c>
      <c r="H199" s="4">
        <v>46029</v>
      </c>
      <c r="I199" s="8">
        <v>1713</v>
      </c>
      <c r="J199" s="8">
        <v>296282813</v>
      </c>
      <c r="K199" s="8">
        <v>72</v>
      </c>
      <c r="N199" s="8">
        <v>1.36</v>
      </c>
      <c r="O199" s="70">
        <v>11044.970000000001</v>
      </c>
      <c r="P199" s="8">
        <v>10656.500000000004</v>
      </c>
      <c r="Q199" s="8">
        <v>1.69381</v>
      </c>
      <c r="R199" s="8">
        <v>11764.849999999999</v>
      </c>
      <c r="S199" s="8">
        <v>1.69381</v>
      </c>
      <c r="T199" s="81">
        <v>11044.970000000001</v>
      </c>
      <c r="U199" s="80" t="str">
        <f t="shared" si="6"/>
        <v>22020</v>
      </c>
      <c r="V199" s="79" t="str">
        <f t="shared" si="7"/>
        <v>Acima de 120 dias</v>
      </c>
    </row>
    <row r="200" spans="1:22" x14ac:dyDescent="0.3">
      <c r="A200" s="4">
        <v>44316</v>
      </c>
      <c r="B200" s="8">
        <v>29894663000189</v>
      </c>
      <c r="C200" s="8" t="s">
        <v>96</v>
      </c>
      <c r="D200" s="4">
        <v>43873</v>
      </c>
      <c r="E200" s="8">
        <v>286</v>
      </c>
      <c r="F200" s="4">
        <v>43897</v>
      </c>
      <c r="G200" s="8">
        <v>-419</v>
      </c>
      <c r="H200" s="4">
        <v>45937</v>
      </c>
      <c r="I200" s="8">
        <v>1621</v>
      </c>
      <c r="J200" s="8">
        <v>296354518</v>
      </c>
      <c r="K200" s="8">
        <v>72</v>
      </c>
      <c r="N200" s="8">
        <v>1.36</v>
      </c>
      <c r="O200" s="70">
        <v>14207.07</v>
      </c>
      <c r="P200" s="8">
        <v>12594.070000000002</v>
      </c>
      <c r="Q200" s="8">
        <v>1.691586</v>
      </c>
      <c r="R200" s="8">
        <v>15007.34</v>
      </c>
      <c r="S200" s="8">
        <v>1.691586</v>
      </c>
      <c r="T200" s="81">
        <v>14207.07</v>
      </c>
      <c r="U200" s="80" t="str">
        <f t="shared" si="6"/>
        <v>22020</v>
      </c>
      <c r="V200" s="79" t="str">
        <f t="shared" si="7"/>
        <v>Acima de 120 dias</v>
      </c>
    </row>
    <row r="201" spans="1:22" x14ac:dyDescent="0.3">
      <c r="A201" s="4">
        <v>44316</v>
      </c>
      <c r="B201" s="8">
        <v>29894663000189</v>
      </c>
      <c r="C201" s="8" t="s">
        <v>96</v>
      </c>
      <c r="D201" s="4">
        <v>43815</v>
      </c>
      <c r="E201" s="8">
        <v>158.35</v>
      </c>
      <c r="F201" s="4">
        <v>44234</v>
      </c>
      <c r="G201" s="8">
        <v>-82</v>
      </c>
      <c r="H201" s="4">
        <v>45968</v>
      </c>
      <c r="I201" s="8">
        <v>1652</v>
      </c>
      <c r="J201" s="8">
        <v>296362346</v>
      </c>
      <c r="K201" s="8">
        <v>72</v>
      </c>
      <c r="N201" s="8">
        <v>1.5094480000000001</v>
      </c>
      <c r="O201" s="70">
        <v>5741.62</v>
      </c>
      <c r="P201" s="8">
        <v>6852.9000000000024</v>
      </c>
      <c r="Q201" s="8">
        <v>2.058408</v>
      </c>
      <c r="R201" s="8">
        <v>6427</v>
      </c>
      <c r="S201" s="8">
        <v>2.058408</v>
      </c>
      <c r="T201" s="81">
        <v>5741.62</v>
      </c>
      <c r="U201" s="80" t="str">
        <f t="shared" si="6"/>
        <v>122019</v>
      </c>
      <c r="V201" s="79" t="str">
        <f t="shared" si="7"/>
        <v>61 a 90 dias</v>
      </c>
    </row>
    <row r="202" spans="1:22" x14ac:dyDescent="0.3">
      <c r="A202" s="4">
        <v>44316</v>
      </c>
      <c r="B202" s="8">
        <v>29894663000189</v>
      </c>
      <c r="C202" s="8" t="s">
        <v>96</v>
      </c>
      <c r="D202" s="4">
        <v>43873</v>
      </c>
      <c r="E202" s="8">
        <v>104.82</v>
      </c>
      <c r="F202" s="4">
        <v>44081</v>
      </c>
      <c r="G202" s="8">
        <v>-235</v>
      </c>
      <c r="H202" s="4">
        <v>46029</v>
      </c>
      <c r="I202" s="8">
        <v>1713</v>
      </c>
      <c r="J202" s="8">
        <v>296576227</v>
      </c>
      <c r="K202" s="8">
        <v>72</v>
      </c>
      <c r="N202" s="8">
        <v>1.36</v>
      </c>
      <c r="O202" s="70">
        <v>4758.9799999999996</v>
      </c>
      <c r="P202" s="8">
        <v>4736.5699999999988</v>
      </c>
      <c r="Q202" s="8">
        <v>1.6285160000000001</v>
      </c>
      <c r="R202" s="8">
        <v>5019.51</v>
      </c>
      <c r="S202" s="8">
        <v>1.6285160000000001</v>
      </c>
      <c r="T202" s="81">
        <v>4758.9799999999996</v>
      </c>
      <c r="U202" s="80" t="str">
        <f t="shared" si="6"/>
        <v>22020</v>
      </c>
      <c r="V202" s="79" t="str">
        <f t="shared" si="7"/>
        <v>Acima de 120 dias</v>
      </c>
    </row>
    <row r="203" spans="1:22" x14ac:dyDescent="0.3">
      <c r="A203" s="4">
        <v>44316</v>
      </c>
      <c r="B203" s="8">
        <v>29894663000189</v>
      </c>
      <c r="C203" s="8" t="s">
        <v>96</v>
      </c>
      <c r="D203" s="4">
        <v>43903</v>
      </c>
      <c r="E203" s="8">
        <v>399.3</v>
      </c>
      <c r="F203" s="4">
        <v>43989</v>
      </c>
      <c r="G203" s="8">
        <v>-327</v>
      </c>
      <c r="H203" s="4">
        <v>46029</v>
      </c>
      <c r="I203" s="8">
        <v>1713</v>
      </c>
      <c r="J203" s="8">
        <v>296583725</v>
      </c>
      <c r="K203" s="8">
        <v>72</v>
      </c>
      <c r="N203" s="8">
        <v>1.36</v>
      </c>
      <c r="O203" s="70">
        <v>19095.47</v>
      </c>
      <c r="P203" s="8">
        <v>17888.679999999993</v>
      </c>
      <c r="Q203" s="8">
        <v>1.6952130000000001</v>
      </c>
      <c r="R203" s="8">
        <v>20319.14</v>
      </c>
      <c r="S203" s="8">
        <v>1.6952130000000001</v>
      </c>
      <c r="T203" s="81">
        <v>19095.47</v>
      </c>
      <c r="U203" s="80" t="str">
        <f t="shared" si="6"/>
        <v>32020</v>
      </c>
      <c r="V203" s="79" t="str">
        <f t="shared" si="7"/>
        <v>Acima de 120 dias</v>
      </c>
    </row>
    <row r="204" spans="1:22" x14ac:dyDescent="0.3">
      <c r="A204" s="4">
        <v>44316</v>
      </c>
      <c r="B204" s="8">
        <v>29894663000189</v>
      </c>
      <c r="C204" s="8" t="s">
        <v>96</v>
      </c>
      <c r="D204" s="4">
        <v>43873</v>
      </c>
      <c r="E204" s="8">
        <v>133.29</v>
      </c>
      <c r="F204" s="4">
        <v>44323</v>
      </c>
      <c r="G204" s="8">
        <v>7</v>
      </c>
      <c r="H204" s="4">
        <v>46029</v>
      </c>
      <c r="I204" s="8">
        <v>1713</v>
      </c>
      <c r="J204" s="8">
        <v>296665618</v>
      </c>
      <c r="K204" s="8">
        <v>72</v>
      </c>
      <c r="N204" s="8">
        <v>1.36</v>
      </c>
      <c r="O204" s="70">
        <v>4975.78</v>
      </c>
      <c r="P204" s="8">
        <v>6022.9700000000021</v>
      </c>
      <c r="Q204" s="8">
        <v>1.6366419999999999</v>
      </c>
      <c r="R204" s="8">
        <v>5316.5</v>
      </c>
      <c r="S204" s="8">
        <v>1.6366419999999999</v>
      </c>
      <c r="T204" s="81">
        <v>4975.78</v>
      </c>
      <c r="U204" s="80" t="str">
        <f t="shared" si="6"/>
        <v>22020</v>
      </c>
      <c r="V204" s="79" t="str">
        <f t="shared" si="7"/>
        <v>1 a 30 dias</v>
      </c>
    </row>
    <row r="205" spans="1:22" x14ac:dyDescent="0.3">
      <c r="A205" s="4">
        <v>44316</v>
      </c>
      <c r="B205" s="8">
        <v>29894663000189</v>
      </c>
      <c r="C205" s="8" t="s">
        <v>96</v>
      </c>
      <c r="D205" s="4">
        <v>43903</v>
      </c>
      <c r="E205" s="8">
        <v>94.2</v>
      </c>
      <c r="F205" s="4">
        <v>44172</v>
      </c>
      <c r="G205" s="8">
        <v>-144</v>
      </c>
      <c r="H205" s="4">
        <v>46029</v>
      </c>
      <c r="I205" s="8">
        <v>1713</v>
      </c>
      <c r="J205" s="8">
        <v>296682185</v>
      </c>
      <c r="K205" s="8">
        <v>72</v>
      </c>
      <c r="N205" s="8">
        <v>1.36</v>
      </c>
      <c r="O205" s="70">
        <v>3937.3500000000004</v>
      </c>
      <c r="P205" s="8">
        <v>4220.1899999999996</v>
      </c>
      <c r="Q205" s="8">
        <v>1.6980440000000001</v>
      </c>
      <c r="R205" s="8">
        <v>4228.34</v>
      </c>
      <c r="S205" s="8">
        <v>1.6980440000000001</v>
      </c>
      <c r="T205" s="81">
        <v>3937.3500000000004</v>
      </c>
      <c r="U205" s="80" t="str">
        <f t="shared" si="6"/>
        <v>32020</v>
      </c>
      <c r="V205" s="79" t="str">
        <f t="shared" si="7"/>
        <v>Acima de 120 dias</v>
      </c>
    </row>
    <row r="206" spans="1:22" x14ac:dyDescent="0.3">
      <c r="A206" s="4">
        <v>44316</v>
      </c>
      <c r="B206" s="8">
        <v>29894663000189</v>
      </c>
      <c r="C206" s="8" t="s">
        <v>96</v>
      </c>
      <c r="D206" s="4">
        <v>43873</v>
      </c>
      <c r="E206" s="8">
        <v>236.29</v>
      </c>
      <c r="F206" s="4">
        <v>44234</v>
      </c>
      <c r="G206" s="8">
        <v>-82</v>
      </c>
      <c r="H206" s="4">
        <v>45999</v>
      </c>
      <c r="I206" s="8">
        <v>1683</v>
      </c>
      <c r="J206" s="8">
        <v>296768032</v>
      </c>
      <c r="K206" s="8">
        <v>72</v>
      </c>
      <c r="N206" s="8">
        <v>1.36</v>
      </c>
      <c r="O206" s="70">
        <v>9457.0399999999991</v>
      </c>
      <c r="P206" s="8">
        <v>10587.789999999999</v>
      </c>
      <c r="Q206" s="8">
        <v>1.626037</v>
      </c>
      <c r="R206" s="8">
        <v>10023.950000000001</v>
      </c>
      <c r="S206" s="8">
        <v>1.626037</v>
      </c>
      <c r="T206" s="81">
        <v>9457.0399999999991</v>
      </c>
      <c r="U206" s="80" t="str">
        <f t="shared" si="6"/>
        <v>22020</v>
      </c>
      <c r="V206" s="79" t="str">
        <f t="shared" si="7"/>
        <v>61 a 90 dias</v>
      </c>
    </row>
    <row r="207" spans="1:22" x14ac:dyDescent="0.3">
      <c r="A207" s="4">
        <v>44316</v>
      </c>
      <c r="B207" s="8">
        <v>29894663000189</v>
      </c>
      <c r="C207" s="8" t="s">
        <v>96</v>
      </c>
      <c r="D207" s="4">
        <v>43843</v>
      </c>
      <c r="E207" s="8">
        <v>1034.8900000000001</v>
      </c>
      <c r="F207" s="4">
        <v>44172</v>
      </c>
      <c r="G207" s="8">
        <v>-144</v>
      </c>
      <c r="H207" s="4">
        <v>45999</v>
      </c>
      <c r="I207" s="8">
        <v>1683</v>
      </c>
      <c r="J207" s="8">
        <v>296768794</v>
      </c>
      <c r="K207" s="8">
        <v>72</v>
      </c>
      <c r="N207" s="8">
        <v>1.36</v>
      </c>
      <c r="O207" s="70">
        <v>43439.14</v>
      </c>
      <c r="P207" s="8">
        <v>46773.020000000004</v>
      </c>
      <c r="Q207" s="8">
        <v>1.6316839999999999</v>
      </c>
      <c r="R207" s="8">
        <v>45972.119999999995</v>
      </c>
      <c r="S207" s="8">
        <v>1.6316839999999999</v>
      </c>
      <c r="T207" s="81">
        <v>43439.14</v>
      </c>
      <c r="U207" s="80" t="str">
        <f t="shared" si="6"/>
        <v>12020</v>
      </c>
      <c r="V207" s="79" t="str">
        <f t="shared" si="7"/>
        <v>Acima de 120 dias</v>
      </c>
    </row>
    <row r="208" spans="1:22" x14ac:dyDescent="0.3">
      <c r="A208" s="4">
        <v>44316</v>
      </c>
      <c r="B208" s="8">
        <v>29894663000189</v>
      </c>
      <c r="C208" s="8" t="s">
        <v>96</v>
      </c>
      <c r="D208" s="4">
        <v>43903</v>
      </c>
      <c r="E208" s="8">
        <v>194.4</v>
      </c>
      <c r="F208" s="4">
        <v>44142</v>
      </c>
      <c r="G208" s="8">
        <v>-174</v>
      </c>
      <c r="H208" s="4">
        <v>46029</v>
      </c>
      <c r="I208" s="8">
        <v>1713</v>
      </c>
      <c r="J208" s="8">
        <v>296779442</v>
      </c>
      <c r="K208" s="8">
        <v>72</v>
      </c>
      <c r="N208" s="8">
        <v>1.36</v>
      </c>
      <c r="O208" s="70">
        <v>8415.26</v>
      </c>
      <c r="P208" s="8">
        <v>8709.0899999999983</v>
      </c>
      <c r="Q208" s="8">
        <v>1.6414690000000001</v>
      </c>
      <c r="R208" s="8">
        <v>8920.41</v>
      </c>
      <c r="S208" s="8">
        <v>1.6414690000000001</v>
      </c>
      <c r="T208" s="81">
        <v>8415.26</v>
      </c>
      <c r="U208" s="80" t="str">
        <f t="shared" si="6"/>
        <v>32020</v>
      </c>
      <c r="V208" s="79" t="str">
        <f t="shared" si="7"/>
        <v>Acima de 120 dias</v>
      </c>
    </row>
    <row r="209" spans="1:22" x14ac:dyDescent="0.3">
      <c r="A209" s="4">
        <v>44316</v>
      </c>
      <c r="B209" s="8">
        <v>29894663000189</v>
      </c>
      <c r="C209" s="8" t="s">
        <v>96</v>
      </c>
      <c r="D209" s="4">
        <v>43791</v>
      </c>
      <c r="E209" s="8">
        <v>446</v>
      </c>
      <c r="F209" s="4">
        <v>44354</v>
      </c>
      <c r="G209" s="8">
        <v>0</v>
      </c>
      <c r="H209" s="4">
        <v>45937</v>
      </c>
      <c r="I209" s="8">
        <v>1621</v>
      </c>
      <c r="J209" s="8">
        <v>296852531</v>
      </c>
      <c r="K209" s="8">
        <v>72</v>
      </c>
      <c r="N209" s="8">
        <v>1.3460000000000001</v>
      </c>
      <c r="O209" s="70">
        <v>15499.31</v>
      </c>
      <c r="P209" s="8">
        <v>20322.990000000002</v>
      </c>
      <c r="Q209" s="8">
        <v>1.6819470000000001</v>
      </c>
      <c r="R209" s="8">
        <v>16768.78</v>
      </c>
      <c r="S209" s="8">
        <v>1.6819470000000001</v>
      </c>
      <c r="T209" s="70">
        <v>15499.31</v>
      </c>
      <c r="U209" s="80" t="str">
        <f t="shared" si="6"/>
        <v>112019</v>
      </c>
      <c r="V209" s="79" t="str">
        <f t="shared" si="7"/>
        <v>1 a 30 dias</v>
      </c>
    </row>
    <row r="210" spans="1:22" x14ac:dyDescent="0.3">
      <c r="A210" s="4">
        <v>44316</v>
      </c>
      <c r="B210" s="8">
        <v>29894663000189</v>
      </c>
      <c r="C210" s="8" t="s">
        <v>96</v>
      </c>
      <c r="D210" s="4">
        <v>43815</v>
      </c>
      <c r="E210" s="8">
        <v>179</v>
      </c>
      <c r="F210" s="4">
        <v>44081</v>
      </c>
      <c r="G210" s="8">
        <v>-235</v>
      </c>
      <c r="H210" s="4">
        <v>45937</v>
      </c>
      <c r="I210" s="8">
        <v>1621</v>
      </c>
      <c r="J210" s="8">
        <v>296852849</v>
      </c>
      <c r="K210" s="8">
        <v>72</v>
      </c>
      <c r="N210" s="8">
        <v>1.3599999999999999</v>
      </c>
      <c r="O210" s="70">
        <v>7819.74</v>
      </c>
      <c r="P210" s="8">
        <v>8031.1600000000035</v>
      </c>
      <c r="Q210" s="8">
        <v>1.6902710000000001</v>
      </c>
      <c r="R210" s="8">
        <v>8318.73</v>
      </c>
      <c r="S210" s="8">
        <v>1.6902710000000001</v>
      </c>
      <c r="T210" s="81">
        <v>7819.74</v>
      </c>
      <c r="U210" s="80" t="str">
        <f t="shared" si="6"/>
        <v>122019</v>
      </c>
      <c r="V210" s="79" t="str">
        <f t="shared" si="7"/>
        <v>Acima de 120 dias</v>
      </c>
    </row>
    <row r="211" spans="1:22" x14ac:dyDescent="0.3">
      <c r="A211" s="4">
        <v>44316</v>
      </c>
      <c r="B211" s="8">
        <v>29894663000189</v>
      </c>
      <c r="C211" s="8" t="s">
        <v>96</v>
      </c>
      <c r="D211" s="4">
        <v>43815</v>
      </c>
      <c r="E211" s="8">
        <v>283.23</v>
      </c>
      <c r="F211" s="4">
        <v>44081</v>
      </c>
      <c r="G211" s="8">
        <v>-235</v>
      </c>
      <c r="H211" s="4">
        <v>45968</v>
      </c>
      <c r="I211" s="8">
        <v>1652</v>
      </c>
      <c r="J211" s="8">
        <v>296862325</v>
      </c>
      <c r="K211" s="8">
        <v>72</v>
      </c>
      <c r="N211" s="8">
        <v>1.3599999999999999</v>
      </c>
      <c r="O211" s="70">
        <v>12516.85</v>
      </c>
      <c r="P211" s="8">
        <v>12815.029999999997</v>
      </c>
      <c r="Q211" s="8">
        <v>1.6770879999999999</v>
      </c>
      <c r="R211" s="8">
        <v>13297.93</v>
      </c>
      <c r="S211" s="8">
        <v>1.6770879999999999</v>
      </c>
      <c r="T211" s="81">
        <v>12516.85</v>
      </c>
      <c r="U211" s="80" t="str">
        <f t="shared" si="6"/>
        <v>122019</v>
      </c>
      <c r="V211" s="79" t="str">
        <f t="shared" si="7"/>
        <v>Acima de 120 dias</v>
      </c>
    </row>
    <row r="212" spans="1:22" x14ac:dyDescent="0.3">
      <c r="A212" s="4">
        <v>44316</v>
      </c>
      <c r="B212" s="8">
        <v>29894663000189</v>
      </c>
      <c r="C212" s="8" t="s">
        <v>96</v>
      </c>
      <c r="D212" s="4">
        <v>43843</v>
      </c>
      <c r="E212" s="8">
        <v>170.2</v>
      </c>
      <c r="F212" s="4">
        <v>43897</v>
      </c>
      <c r="G212" s="8">
        <v>-419</v>
      </c>
      <c r="H212" s="4">
        <v>45968</v>
      </c>
      <c r="I212" s="8">
        <v>1652</v>
      </c>
      <c r="J212" s="8">
        <v>296865138</v>
      </c>
      <c r="K212" s="8">
        <v>72</v>
      </c>
      <c r="N212" s="8">
        <v>1.36</v>
      </c>
      <c r="O212" s="70">
        <v>8528.75</v>
      </c>
      <c r="P212" s="8">
        <v>7627.8900000000012</v>
      </c>
      <c r="Q212" s="8">
        <v>1.687243</v>
      </c>
      <c r="R212" s="8">
        <v>9012.2999999999993</v>
      </c>
      <c r="S212" s="8">
        <v>1.687243</v>
      </c>
      <c r="T212" s="81">
        <v>8528.75</v>
      </c>
      <c r="U212" s="80" t="str">
        <f t="shared" si="6"/>
        <v>12020</v>
      </c>
      <c r="V212" s="79" t="str">
        <f t="shared" si="7"/>
        <v>Acima de 120 dias</v>
      </c>
    </row>
    <row r="213" spans="1:22" x14ac:dyDescent="0.3">
      <c r="A213" s="4">
        <v>44316</v>
      </c>
      <c r="B213" s="8">
        <v>29894663000189</v>
      </c>
      <c r="C213" s="8" t="s">
        <v>96</v>
      </c>
      <c r="D213" s="4">
        <v>43843</v>
      </c>
      <c r="E213" s="8">
        <v>485</v>
      </c>
      <c r="F213" s="4">
        <v>43868</v>
      </c>
      <c r="G213" s="8">
        <v>-448</v>
      </c>
      <c r="H213" s="4">
        <v>45968</v>
      </c>
      <c r="I213" s="8">
        <v>1652</v>
      </c>
      <c r="J213" s="8">
        <v>296958646</v>
      </c>
      <c r="K213" s="8">
        <v>72</v>
      </c>
      <c r="N213" s="8">
        <v>1.36</v>
      </c>
      <c r="O213" s="70">
        <v>24967.599999999999</v>
      </c>
      <c r="P213" s="8">
        <v>21736.430000000004</v>
      </c>
      <c r="Q213" s="8">
        <v>1.6424399999999999</v>
      </c>
      <c r="R213" s="8">
        <v>26166.240000000002</v>
      </c>
      <c r="S213" s="8">
        <v>1.6424399999999999</v>
      </c>
      <c r="T213" s="81">
        <v>24967.599999999999</v>
      </c>
      <c r="U213" s="80" t="str">
        <f t="shared" si="6"/>
        <v>12020</v>
      </c>
      <c r="V213" s="79" t="str">
        <f t="shared" si="7"/>
        <v>Acima de 120 dias</v>
      </c>
    </row>
    <row r="214" spans="1:22" x14ac:dyDescent="0.3">
      <c r="A214" s="4">
        <v>44316</v>
      </c>
      <c r="B214" s="8">
        <v>29894663000189</v>
      </c>
      <c r="C214" s="8" t="s">
        <v>96</v>
      </c>
      <c r="D214" s="4">
        <v>43843</v>
      </c>
      <c r="E214" s="8">
        <v>205.76</v>
      </c>
      <c r="F214" s="4">
        <v>43989</v>
      </c>
      <c r="G214" s="8">
        <v>-327</v>
      </c>
      <c r="H214" s="4">
        <v>45968</v>
      </c>
      <c r="I214" s="8">
        <v>1652</v>
      </c>
      <c r="J214" s="8">
        <v>296959952</v>
      </c>
      <c r="K214" s="8">
        <v>72</v>
      </c>
      <c r="N214" s="8">
        <v>1.36</v>
      </c>
      <c r="O214" s="70">
        <v>9787.27</v>
      </c>
      <c r="P214" s="8">
        <v>9221.6400000000031</v>
      </c>
      <c r="Q214" s="8">
        <v>1.631999</v>
      </c>
      <c r="R214" s="8">
        <v>10277.9</v>
      </c>
      <c r="S214" s="8">
        <v>1.631999</v>
      </c>
      <c r="T214" s="81">
        <v>9787.27</v>
      </c>
      <c r="U214" s="80" t="str">
        <f t="shared" si="6"/>
        <v>12020</v>
      </c>
      <c r="V214" s="79" t="str">
        <f t="shared" si="7"/>
        <v>Acima de 120 dias</v>
      </c>
    </row>
    <row r="215" spans="1:22" x14ac:dyDescent="0.3">
      <c r="A215" s="4">
        <v>44316</v>
      </c>
      <c r="B215" s="8">
        <v>29894663000189</v>
      </c>
      <c r="C215" s="8" t="s">
        <v>96</v>
      </c>
      <c r="D215" s="4">
        <v>43843</v>
      </c>
      <c r="E215" s="8">
        <v>267.54000000000002</v>
      </c>
      <c r="F215" s="4">
        <v>43958</v>
      </c>
      <c r="G215" s="8">
        <v>-358</v>
      </c>
      <c r="H215" s="4">
        <v>45999</v>
      </c>
      <c r="I215" s="8">
        <v>1683</v>
      </c>
      <c r="J215" s="8">
        <v>296968092</v>
      </c>
      <c r="K215" s="8">
        <v>72</v>
      </c>
      <c r="N215" s="8">
        <v>1.36</v>
      </c>
      <c r="O215" s="70">
        <v>13125.7</v>
      </c>
      <c r="P215" s="8">
        <v>12091.779999999999</v>
      </c>
      <c r="Q215" s="8">
        <v>1.621645</v>
      </c>
      <c r="R215" s="8">
        <v>13757.45</v>
      </c>
      <c r="S215" s="8">
        <v>1.621645</v>
      </c>
      <c r="T215" s="81">
        <v>13125.7</v>
      </c>
      <c r="U215" s="80" t="str">
        <f t="shared" si="6"/>
        <v>12020</v>
      </c>
      <c r="V215" s="79" t="str">
        <f t="shared" si="7"/>
        <v>Acima de 120 dias</v>
      </c>
    </row>
    <row r="216" spans="1:22" x14ac:dyDescent="0.3">
      <c r="A216" s="4">
        <v>44316</v>
      </c>
      <c r="B216" s="8">
        <v>29894663000189</v>
      </c>
      <c r="C216" s="8" t="s">
        <v>96</v>
      </c>
      <c r="D216" s="4">
        <v>43873</v>
      </c>
      <c r="E216" s="8">
        <v>299.3</v>
      </c>
      <c r="F216" s="4">
        <v>44172</v>
      </c>
      <c r="G216" s="8">
        <v>-144</v>
      </c>
      <c r="H216" s="4">
        <v>45999</v>
      </c>
      <c r="I216" s="8">
        <v>1683</v>
      </c>
      <c r="J216" s="8">
        <v>297072740</v>
      </c>
      <c r="K216" s="8">
        <v>72</v>
      </c>
      <c r="N216" s="8">
        <v>1.3729714724949</v>
      </c>
      <c r="O216" s="70">
        <v>12362.029999999999</v>
      </c>
      <c r="P216" s="8">
        <v>13359.4</v>
      </c>
      <c r="Q216" s="8">
        <v>1.711276</v>
      </c>
      <c r="R216" s="8">
        <v>13259.099999999999</v>
      </c>
      <c r="S216" s="8">
        <v>1.711276</v>
      </c>
      <c r="T216" s="81">
        <v>12362.029999999999</v>
      </c>
      <c r="U216" s="80" t="str">
        <f t="shared" si="6"/>
        <v>22020</v>
      </c>
      <c r="V216" s="79" t="str">
        <f t="shared" si="7"/>
        <v>Acima de 120 dias</v>
      </c>
    </row>
    <row r="217" spans="1:22" x14ac:dyDescent="0.3">
      <c r="A217" s="4">
        <v>44316</v>
      </c>
      <c r="B217" s="8">
        <v>29894663000189</v>
      </c>
      <c r="C217" s="8" t="s">
        <v>96</v>
      </c>
      <c r="D217" s="4">
        <v>43873</v>
      </c>
      <c r="E217" s="8">
        <v>222.1</v>
      </c>
      <c r="F217" s="4">
        <v>44142</v>
      </c>
      <c r="G217" s="8">
        <v>-174</v>
      </c>
      <c r="H217" s="4">
        <v>46029</v>
      </c>
      <c r="I217" s="8">
        <v>1713</v>
      </c>
      <c r="J217" s="8">
        <v>297075135</v>
      </c>
      <c r="K217" s="8">
        <v>72</v>
      </c>
      <c r="N217" s="8">
        <v>1.36</v>
      </c>
      <c r="O217" s="70">
        <v>9622.06</v>
      </c>
      <c r="P217" s="8">
        <v>10036.099999999997</v>
      </c>
      <c r="Q217" s="8">
        <v>1.6374660000000001</v>
      </c>
      <c r="R217" s="8">
        <v>10191.480000000001</v>
      </c>
      <c r="S217" s="8">
        <v>1.6374660000000001</v>
      </c>
      <c r="T217" s="81">
        <v>9622.06</v>
      </c>
      <c r="U217" s="80" t="str">
        <f t="shared" si="6"/>
        <v>22020</v>
      </c>
      <c r="V217" s="79" t="str">
        <f t="shared" si="7"/>
        <v>Acima de 120 dias</v>
      </c>
    </row>
    <row r="218" spans="1:22" x14ac:dyDescent="0.3">
      <c r="A218" s="4">
        <v>44316</v>
      </c>
      <c r="B218" s="8">
        <v>29894663000189</v>
      </c>
      <c r="C218" s="8" t="s">
        <v>96</v>
      </c>
      <c r="D218" s="4">
        <v>43903</v>
      </c>
      <c r="E218" s="8">
        <v>168.16</v>
      </c>
      <c r="F218" s="4">
        <v>44293</v>
      </c>
      <c r="G218" s="8">
        <v>-23</v>
      </c>
      <c r="H218" s="4">
        <v>46029</v>
      </c>
      <c r="I218" s="8">
        <v>1713</v>
      </c>
      <c r="J218" s="8">
        <v>297076959</v>
      </c>
      <c r="K218" s="8">
        <v>72</v>
      </c>
      <c r="N218" s="8">
        <v>1.36</v>
      </c>
      <c r="O218" s="70">
        <v>6398.87</v>
      </c>
      <c r="P218" s="8">
        <v>7533.5999999999976</v>
      </c>
      <c r="Q218" s="8">
        <v>1.66858</v>
      </c>
      <c r="R218" s="8">
        <v>6875.5999999999995</v>
      </c>
      <c r="S218" s="8">
        <v>1.66858</v>
      </c>
      <c r="T218" s="81">
        <v>6398.87</v>
      </c>
      <c r="U218" s="80" t="str">
        <f t="shared" si="6"/>
        <v>32020</v>
      </c>
      <c r="V218" s="79" t="str">
        <f t="shared" si="7"/>
        <v>1 a 30 dias</v>
      </c>
    </row>
    <row r="219" spans="1:22" x14ac:dyDescent="0.3">
      <c r="A219" s="4">
        <v>44316</v>
      </c>
      <c r="B219" s="8">
        <v>29894663000189</v>
      </c>
      <c r="C219" s="8" t="s">
        <v>96</v>
      </c>
      <c r="D219" s="4">
        <v>43903</v>
      </c>
      <c r="E219" s="8">
        <v>177</v>
      </c>
      <c r="F219" s="4">
        <v>44019</v>
      </c>
      <c r="G219" s="8">
        <v>-297</v>
      </c>
      <c r="H219" s="4">
        <v>46029</v>
      </c>
      <c r="I219" s="8">
        <v>1713</v>
      </c>
      <c r="J219" s="8">
        <v>297077842</v>
      </c>
      <c r="K219" s="8">
        <v>72</v>
      </c>
      <c r="N219" s="8">
        <v>1.36</v>
      </c>
      <c r="O219" s="70">
        <v>8384.61</v>
      </c>
      <c r="P219" s="8">
        <v>7929.5700000000006</v>
      </c>
      <c r="Q219" s="8">
        <v>1.6320220000000001</v>
      </c>
      <c r="R219" s="8">
        <v>8829.9599999999991</v>
      </c>
      <c r="S219" s="8">
        <v>1.6320220000000001</v>
      </c>
      <c r="T219" s="81">
        <v>8384.61</v>
      </c>
      <c r="U219" s="80" t="str">
        <f t="shared" si="6"/>
        <v>32020</v>
      </c>
      <c r="V219" s="79" t="str">
        <f t="shared" si="7"/>
        <v>Acima de 120 dias</v>
      </c>
    </row>
    <row r="220" spans="1:22" x14ac:dyDescent="0.3">
      <c r="A220" s="4">
        <v>44316</v>
      </c>
      <c r="B220" s="8">
        <v>29894663000189</v>
      </c>
      <c r="C220" s="8" t="s">
        <v>96</v>
      </c>
      <c r="D220" s="4">
        <v>43903</v>
      </c>
      <c r="E220" s="8">
        <v>204.3</v>
      </c>
      <c r="F220" s="4">
        <v>44050</v>
      </c>
      <c r="G220" s="8">
        <v>-266</v>
      </c>
      <c r="H220" s="4">
        <v>44568</v>
      </c>
      <c r="I220" s="8">
        <v>252</v>
      </c>
      <c r="J220" s="8">
        <v>297082324</v>
      </c>
      <c r="K220" s="8">
        <v>24</v>
      </c>
      <c r="N220" s="8">
        <v>1.4949999999999999</v>
      </c>
      <c r="O220" s="70">
        <v>3535.8199999999997</v>
      </c>
      <c r="P220" s="8">
        <v>3806.2799999999997</v>
      </c>
      <c r="Q220" s="8">
        <v>2.069439</v>
      </c>
      <c r="R220" s="8">
        <v>3573.59</v>
      </c>
      <c r="S220" s="8">
        <v>2.069439</v>
      </c>
      <c r="T220" s="81">
        <v>3535.8199999999997</v>
      </c>
      <c r="U220" s="80" t="str">
        <f t="shared" si="6"/>
        <v>32020</v>
      </c>
      <c r="V220" s="79" t="str">
        <f t="shared" si="7"/>
        <v>Acima de 120 dias</v>
      </c>
    </row>
    <row r="221" spans="1:22" x14ac:dyDescent="0.3">
      <c r="A221" s="4">
        <v>44316</v>
      </c>
      <c r="B221" s="8">
        <v>29894663000189</v>
      </c>
      <c r="C221" s="8" t="s">
        <v>96</v>
      </c>
      <c r="D221" s="4">
        <v>43791</v>
      </c>
      <c r="E221" s="8">
        <v>277.89</v>
      </c>
      <c r="F221" s="4">
        <v>43837</v>
      </c>
      <c r="G221" s="8">
        <v>-479</v>
      </c>
      <c r="H221" s="4">
        <v>45937</v>
      </c>
      <c r="I221" s="8">
        <v>1621</v>
      </c>
      <c r="J221" s="8">
        <v>297152336</v>
      </c>
      <c r="K221" s="8">
        <v>72</v>
      </c>
      <c r="N221" s="8">
        <v>1.3460000000000001</v>
      </c>
      <c r="O221" s="70">
        <v>14362.86</v>
      </c>
      <c r="P221" s="8">
        <v>12662.67</v>
      </c>
      <c r="Q221" s="8">
        <v>1.6903109999999999</v>
      </c>
      <c r="R221" s="8">
        <v>15172.279999999999</v>
      </c>
      <c r="S221" s="8">
        <v>1.6903109999999999</v>
      </c>
      <c r="T221" s="81">
        <v>14362.86</v>
      </c>
      <c r="U221" s="80" t="str">
        <f t="shared" si="6"/>
        <v>112019</v>
      </c>
      <c r="V221" s="79" t="str">
        <f t="shared" si="7"/>
        <v>Acima de 120 dias</v>
      </c>
    </row>
    <row r="222" spans="1:22" x14ac:dyDescent="0.3">
      <c r="A222" s="4">
        <v>44316</v>
      </c>
      <c r="B222" s="8">
        <v>29894663000189</v>
      </c>
      <c r="C222" s="8" t="s">
        <v>96</v>
      </c>
      <c r="D222" s="4">
        <v>43815</v>
      </c>
      <c r="E222" s="8">
        <v>132</v>
      </c>
      <c r="F222" s="4">
        <v>44019</v>
      </c>
      <c r="G222" s="8">
        <v>-297</v>
      </c>
      <c r="H222" s="4">
        <v>45968</v>
      </c>
      <c r="I222" s="8">
        <v>1652</v>
      </c>
      <c r="J222" s="8">
        <v>297158274</v>
      </c>
      <c r="K222" s="8">
        <v>72</v>
      </c>
      <c r="N222" s="8">
        <v>1.3599999999999999</v>
      </c>
      <c r="O222" s="70">
        <v>6142.44</v>
      </c>
      <c r="P222" s="8">
        <v>5972.53</v>
      </c>
      <c r="Q222" s="8">
        <v>1.635947</v>
      </c>
      <c r="R222" s="8">
        <v>6461.49</v>
      </c>
      <c r="S222" s="8">
        <v>1.635947</v>
      </c>
      <c r="T222" s="81">
        <v>6142.44</v>
      </c>
      <c r="U222" s="80" t="str">
        <f t="shared" si="6"/>
        <v>122019</v>
      </c>
      <c r="V222" s="79" t="str">
        <f t="shared" si="7"/>
        <v>Acima de 120 dias</v>
      </c>
    </row>
    <row r="223" spans="1:22" x14ac:dyDescent="0.3">
      <c r="A223" s="4">
        <v>44316</v>
      </c>
      <c r="B223" s="8">
        <v>29894663000189</v>
      </c>
      <c r="C223" s="8" t="s">
        <v>96</v>
      </c>
      <c r="D223" s="4">
        <v>43843</v>
      </c>
      <c r="E223" s="8">
        <v>162.5</v>
      </c>
      <c r="F223" s="4">
        <v>44323</v>
      </c>
      <c r="G223" s="8">
        <v>7</v>
      </c>
      <c r="H223" s="4">
        <v>45999</v>
      </c>
      <c r="I223" s="8">
        <v>1683</v>
      </c>
      <c r="J223" s="8">
        <v>297165463</v>
      </c>
      <c r="K223" s="8">
        <v>72</v>
      </c>
      <c r="N223" s="8">
        <v>1.36</v>
      </c>
      <c r="O223" s="70">
        <v>5994.11</v>
      </c>
      <c r="P223" s="8">
        <v>7344.37</v>
      </c>
      <c r="Q223" s="8">
        <v>1.6419189999999999</v>
      </c>
      <c r="R223" s="8">
        <v>6406.13</v>
      </c>
      <c r="S223" s="8">
        <v>1.6419189999999999</v>
      </c>
      <c r="T223" s="81">
        <v>5994.11</v>
      </c>
      <c r="U223" s="80" t="str">
        <f t="shared" si="6"/>
        <v>12020</v>
      </c>
      <c r="V223" s="79" t="str">
        <f t="shared" si="7"/>
        <v>1 a 30 dias</v>
      </c>
    </row>
    <row r="224" spans="1:22" x14ac:dyDescent="0.3">
      <c r="A224" s="4">
        <v>44316</v>
      </c>
      <c r="B224" s="8">
        <v>29894663000189</v>
      </c>
      <c r="C224" s="8" t="s">
        <v>96</v>
      </c>
      <c r="D224" s="4">
        <v>43873</v>
      </c>
      <c r="E224" s="8">
        <v>436.02</v>
      </c>
      <c r="F224" s="4">
        <v>43989</v>
      </c>
      <c r="G224" s="8">
        <v>-327</v>
      </c>
      <c r="H224" s="4">
        <v>45999</v>
      </c>
      <c r="I224" s="8">
        <v>1683</v>
      </c>
      <c r="J224" s="8">
        <v>297166850</v>
      </c>
      <c r="K224" s="8">
        <v>72</v>
      </c>
      <c r="N224" s="8">
        <v>1.36</v>
      </c>
      <c r="O224" s="70">
        <v>20781.419999999998</v>
      </c>
      <c r="P224" s="8">
        <v>19537.410000000003</v>
      </c>
      <c r="Q224" s="8">
        <v>1.6685289999999999</v>
      </c>
      <c r="R224" s="8">
        <v>21985.11</v>
      </c>
      <c r="S224" s="8">
        <v>1.6685289999999999</v>
      </c>
      <c r="T224" s="81">
        <v>20781.419999999998</v>
      </c>
      <c r="U224" s="80" t="str">
        <f t="shared" si="6"/>
        <v>22020</v>
      </c>
      <c r="V224" s="79" t="str">
        <f t="shared" si="7"/>
        <v>Acima de 120 dias</v>
      </c>
    </row>
    <row r="225" spans="1:22" x14ac:dyDescent="0.3">
      <c r="A225" s="4">
        <v>44316</v>
      </c>
      <c r="B225" s="8">
        <v>29894663000189</v>
      </c>
      <c r="C225" s="8" t="s">
        <v>96</v>
      </c>
      <c r="D225" s="4">
        <v>43873</v>
      </c>
      <c r="E225" s="8">
        <v>208.52</v>
      </c>
      <c r="F225" s="4">
        <v>44262</v>
      </c>
      <c r="G225" s="8">
        <v>-54</v>
      </c>
      <c r="H225" s="4">
        <v>46029</v>
      </c>
      <c r="I225" s="8">
        <v>1713</v>
      </c>
      <c r="J225" s="8">
        <v>297175734</v>
      </c>
      <c r="K225" s="8">
        <v>72</v>
      </c>
      <c r="N225" s="8">
        <v>1.36</v>
      </c>
      <c r="O225" s="70">
        <v>8166.4500000000007</v>
      </c>
      <c r="P225" s="8">
        <v>9422.4499999999989</v>
      </c>
      <c r="Q225" s="8">
        <v>1.655702</v>
      </c>
      <c r="R225" s="8">
        <v>8734.26</v>
      </c>
      <c r="S225" s="8">
        <v>1.655702</v>
      </c>
      <c r="T225" s="81">
        <v>8166.4500000000007</v>
      </c>
      <c r="U225" s="80" t="str">
        <f t="shared" si="6"/>
        <v>22020</v>
      </c>
      <c r="V225" s="79" t="str">
        <f t="shared" si="7"/>
        <v>31 a 60 dias</v>
      </c>
    </row>
    <row r="226" spans="1:22" x14ac:dyDescent="0.3">
      <c r="A226" s="4">
        <v>44316</v>
      </c>
      <c r="B226" s="8">
        <v>29894663000189</v>
      </c>
      <c r="C226" s="8" t="s">
        <v>96</v>
      </c>
      <c r="D226" s="4">
        <v>43873</v>
      </c>
      <c r="E226" s="8">
        <v>114</v>
      </c>
      <c r="F226" s="4">
        <v>44203</v>
      </c>
      <c r="G226" s="8">
        <v>-113</v>
      </c>
      <c r="H226" s="4">
        <v>46029</v>
      </c>
      <c r="I226" s="8">
        <v>1713</v>
      </c>
      <c r="J226" s="8">
        <v>297179448</v>
      </c>
      <c r="K226" s="8">
        <v>72</v>
      </c>
      <c r="N226" s="8">
        <v>1.3752711356931449</v>
      </c>
      <c r="O226" s="70">
        <v>4635.8600000000006</v>
      </c>
      <c r="P226" s="8">
        <v>5127.6899999999996</v>
      </c>
      <c r="Q226" s="8">
        <v>1.713573</v>
      </c>
      <c r="R226" s="8">
        <v>4986.26</v>
      </c>
      <c r="S226" s="8">
        <v>1.713573</v>
      </c>
      <c r="T226" s="81">
        <v>4635.8600000000006</v>
      </c>
      <c r="U226" s="80" t="str">
        <f t="shared" si="6"/>
        <v>22020</v>
      </c>
      <c r="V226" s="79" t="str">
        <f t="shared" si="7"/>
        <v>91 a 120 dias</v>
      </c>
    </row>
    <row r="227" spans="1:22" x14ac:dyDescent="0.3">
      <c r="A227" s="4">
        <v>44316</v>
      </c>
      <c r="B227" s="8">
        <v>29894663000189</v>
      </c>
      <c r="C227" s="8" t="s">
        <v>96</v>
      </c>
      <c r="D227" s="4">
        <v>43791</v>
      </c>
      <c r="E227" s="8">
        <v>153</v>
      </c>
      <c r="F227" s="4">
        <v>43868</v>
      </c>
      <c r="G227" s="8">
        <v>-448</v>
      </c>
      <c r="H227" s="4">
        <v>45937</v>
      </c>
      <c r="I227" s="8">
        <v>1621</v>
      </c>
      <c r="J227" s="8">
        <v>297252154</v>
      </c>
      <c r="K227" s="8">
        <v>72</v>
      </c>
      <c r="N227" s="8">
        <v>1.3460000000000001</v>
      </c>
      <c r="O227" s="70">
        <v>7786.11</v>
      </c>
      <c r="P227" s="8">
        <v>6971.77</v>
      </c>
      <c r="Q227" s="8">
        <v>1.664758</v>
      </c>
      <c r="R227" s="8">
        <v>8200.5499999999993</v>
      </c>
      <c r="S227" s="8">
        <v>1.664758</v>
      </c>
      <c r="T227" s="81">
        <v>7786.11</v>
      </c>
      <c r="U227" s="80" t="str">
        <f t="shared" si="6"/>
        <v>112019</v>
      </c>
      <c r="V227" s="79" t="str">
        <f t="shared" si="7"/>
        <v>Acima de 120 dias</v>
      </c>
    </row>
    <row r="228" spans="1:22" x14ac:dyDescent="0.3">
      <c r="A228" s="4">
        <v>44316</v>
      </c>
      <c r="B228" s="8">
        <v>29894663000189</v>
      </c>
      <c r="C228" s="8" t="s">
        <v>96</v>
      </c>
      <c r="D228" s="4">
        <v>43815</v>
      </c>
      <c r="E228" s="8">
        <v>158.66999999999999</v>
      </c>
      <c r="F228" s="4">
        <v>44111</v>
      </c>
      <c r="G228" s="8">
        <v>-205</v>
      </c>
      <c r="H228" s="4">
        <v>45968</v>
      </c>
      <c r="I228" s="8">
        <v>1652</v>
      </c>
      <c r="J228" s="8">
        <v>297252406</v>
      </c>
      <c r="K228" s="8">
        <v>72</v>
      </c>
      <c r="N228" s="8">
        <v>1.3599999999999999</v>
      </c>
      <c r="O228" s="70">
        <v>6876.86</v>
      </c>
      <c r="P228" s="8">
        <v>7179.19</v>
      </c>
      <c r="Q228" s="8">
        <v>1.6591990000000001</v>
      </c>
      <c r="R228" s="8">
        <v>7291.0199999999995</v>
      </c>
      <c r="S228" s="8">
        <v>1.6591990000000001</v>
      </c>
      <c r="T228" s="81">
        <v>6876.86</v>
      </c>
      <c r="U228" s="80" t="str">
        <f t="shared" si="6"/>
        <v>122019</v>
      </c>
      <c r="V228" s="79" t="str">
        <f t="shared" si="7"/>
        <v>Acima de 120 dias</v>
      </c>
    </row>
    <row r="229" spans="1:22" x14ac:dyDescent="0.3">
      <c r="A229" s="4">
        <v>44316</v>
      </c>
      <c r="B229" s="8">
        <v>29894663000189</v>
      </c>
      <c r="C229" s="8" t="s">
        <v>96</v>
      </c>
      <c r="D229" s="4">
        <v>43843</v>
      </c>
      <c r="E229" s="8">
        <v>296.20999999999998</v>
      </c>
      <c r="F229" s="4">
        <v>43958</v>
      </c>
      <c r="G229" s="8">
        <v>-358</v>
      </c>
      <c r="H229" s="4">
        <v>45999</v>
      </c>
      <c r="I229" s="8">
        <v>1683</v>
      </c>
      <c r="J229" s="8">
        <v>297269069</v>
      </c>
      <c r="K229" s="8">
        <v>72</v>
      </c>
      <c r="N229" s="8">
        <v>1.4950000000000001</v>
      </c>
      <c r="O229" s="70">
        <v>13668.789999999999</v>
      </c>
      <c r="P229" s="8">
        <v>12858.160000000002</v>
      </c>
      <c r="Q229" s="8">
        <v>1.982853</v>
      </c>
      <c r="R229" s="8">
        <v>14864.279999999999</v>
      </c>
      <c r="S229" s="8">
        <v>1.982853</v>
      </c>
      <c r="T229" s="81">
        <v>13668.789999999999</v>
      </c>
      <c r="U229" s="80" t="str">
        <f t="shared" si="6"/>
        <v>12020</v>
      </c>
      <c r="V229" s="79" t="str">
        <f t="shared" si="7"/>
        <v>Acima de 120 dias</v>
      </c>
    </row>
    <row r="230" spans="1:22" x14ac:dyDescent="0.3">
      <c r="A230" s="4">
        <v>44316</v>
      </c>
      <c r="B230" s="8">
        <v>29894663000189</v>
      </c>
      <c r="C230" s="8" t="s">
        <v>96</v>
      </c>
      <c r="D230" s="4">
        <v>43873</v>
      </c>
      <c r="E230" s="8">
        <v>176.2</v>
      </c>
      <c r="F230" s="4">
        <v>43958</v>
      </c>
      <c r="G230" s="8">
        <v>-358</v>
      </c>
      <c r="H230" s="4">
        <v>45999</v>
      </c>
      <c r="I230" s="8">
        <v>1683</v>
      </c>
      <c r="J230" s="8">
        <v>297271704</v>
      </c>
      <c r="K230" s="8">
        <v>72</v>
      </c>
      <c r="N230" s="8">
        <v>1.3669489944310123</v>
      </c>
      <c r="O230" s="70">
        <v>8520.3700000000008</v>
      </c>
      <c r="P230" s="8">
        <v>7878.909999999998</v>
      </c>
      <c r="Q230" s="8">
        <v>1.704912</v>
      </c>
      <c r="R230" s="8">
        <v>9049.08</v>
      </c>
      <c r="S230" s="8">
        <v>1.704912</v>
      </c>
      <c r="T230" s="81">
        <v>8520.3700000000008</v>
      </c>
      <c r="U230" s="80" t="str">
        <f t="shared" si="6"/>
        <v>22020</v>
      </c>
      <c r="V230" s="79" t="str">
        <f t="shared" si="7"/>
        <v>Acima de 120 dias</v>
      </c>
    </row>
    <row r="231" spans="1:22" x14ac:dyDescent="0.3">
      <c r="A231" s="4">
        <v>44316</v>
      </c>
      <c r="B231" s="8">
        <v>29894663000189</v>
      </c>
      <c r="C231" s="8" t="s">
        <v>96</v>
      </c>
      <c r="D231" s="4">
        <v>43903</v>
      </c>
      <c r="E231" s="8">
        <v>410.9</v>
      </c>
      <c r="F231" s="4">
        <v>43989</v>
      </c>
      <c r="G231" s="8">
        <v>-327</v>
      </c>
      <c r="H231" s="4">
        <v>44902</v>
      </c>
      <c r="I231" s="8">
        <v>586</v>
      </c>
      <c r="J231" s="8">
        <v>297279091</v>
      </c>
      <c r="K231" s="8">
        <v>36</v>
      </c>
      <c r="N231" s="8">
        <v>1.4949999999999999</v>
      </c>
      <c r="O231" s="70">
        <v>11332.49</v>
      </c>
      <c r="P231" s="8">
        <v>10631.63</v>
      </c>
      <c r="Q231" s="8">
        <v>2.0596130000000001</v>
      </c>
      <c r="R231" s="8">
        <v>11680.58</v>
      </c>
      <c r="S231" s="8">
        <v>2.0596130000000001</v>
      </c>
      <c r="T231" s="81">
        <v>11332.49</v>
      </c>
      <c r="U231" s="80" t="str">
        <f t="shared" si="6"/>
        <v>32020</v>
      </c>
      <c r="V231" s="79" t="str">
        <f t="shared" si="7"/>
        <v>Acima de 120 dias</v>
      </c>
    </row>
    <row r="232" spans="1:22" x14ac:dyDescent="0.3">
      <c r="A232" s="4">
        <v>44316</v>
      </c>
      <c r="B232" s="8">
        <v>29894663000189</v>
      </c>
      <c r="C232" s="8" t="s">
        <v>96</v>
      </c>
      <c r="D232" s="4">
        <v>43873</v>
      </c>
      <c r="E232" s="8">
        <v>394.53</v>
      </c>
      <c r="F232" s="4">
        <v>43989</v>
      </c>
      <c r="G232" s="8">
        <v>-327</v>
      </c>
      <c r="H232" s="4">
        <v>46029</v>
      </c>
      <c r="I232" s="8">
        <v>1713</v>
      </c>
      <c r="J232" s="8">
        <v>297279994</v>
      </c>
      <c r="K232" s="8">
        <v>72</v>
      </c>
      <c r="N232" s="8">
        <v>1.36</v>
      </c>
      <c r="O232" s="70">
        <v>18867.37</v>
      </c>
      <c r="P232" s="8">
        <v>17827.749999999996</v>
      </c>
      <c r="Q232" s="8">
        <v>1.6952069999999999</v>
      </c>
      <c r="R232" s="8">
        <v>20076.38</v>
      </c>
      <c r="S232" s="8">
        <v>1.6952069999999999</v>
      </c>
      <c r="T232" s="81">
        <v>18867.37</v>
      </c>
      <c r="U232" s="80" t="str">
        <f t="shared" si="6"/>
        <v>22020</v>
      </c>
      <c r="V232" s="79" t="str">
        <f t="shared" si="7"/>
        <v>Acima de 120 dias</v>
      </c>
    </row>
    <row r="233" spans="1:22" x14ac:dyDescent="0.3">
      <c r="A233" s="4">
        <v>44316</v>
      </c>
      <c r="B233" s="8">
        <v>29894663000189</v>
      </c>
      <c r="C233" s="8" t="s">
        <v>96</v>
      </c>
      <c r="D233" s="4">
        <v>43791</v>
      </c>
      <c r="E233" s="8">
        <v>376</v>
      </c>
      <c r="F233" s="4">
        <v>44323</v>
      </c>
      <c r="G233" s="8">
        <v>7</v>
      </c>
      <c r="H233" s="4">
        <v>45937</v>
      </c>
      <c r="I233" s="8">
        <v>1621</v>
      </c>
      <c r="J233" s="8">
        <v>297353553</v>
      </c>
      <c r="K233" s="8">
        <v>72</v>
      </c>
      <c r="N233" s="8">
        <v>1.3460000000000001</v>
      </c>
      <c r="O233" s="70">
        <v>13429.17</v>
      </c>
      <c r="P233" s="8">
        <v>17133.240000000002</v>
      </c>
      <c r="Q233" s="8">
        <v>1.6864680000000001</v>
      </c>
      <c r="R233" s="8">
        <v>14512.89</v>
      </c>
      <c r="S233" s="8">
        <v>1.6864680000000001</v>
      </c>
      <c r="T233" s="81">
        <v>13429.17</v>
      </c>
      <c r="U233" s="80" t="str">
        <f t="shared" si="6"/>
        <v>112019</v>
      </c>
      <c r="V233" s="79" t="str">
        <f t="shared" si="7"/>
        <v>1 a 30 dias</v>
      </c>
    </row>
    <row r="234" spans="1:22" x14ac:dyDescent="0.3">
      <c r="A234" s="4">
        <v>44316</v>
      </c>
      <c r="B234" s="8">
        <v>29894663000189</v>
      </c>
      <c r="C234" s="8" t="s">
        <v>96</v>
      </c>
      <c r="D234" s="4">
        <v>43815</v>
      </c>
      <c r="E234" s="8">
        <v>84.48</v>
      </c>
      <c r="F234" s="4">
        <v>43868</v>
      </c>
      <c r="G234" s="8">
        <v>-448</v>
      </c>
      <c r="H234" s="4">
        <v>45968</v>
      </c>
      <c r="I234" s="8">
        <v>1652</v>
      </c>
      <c r="J234" s="8">
        <v>297357295</v>
      </c>
      <c r="K234" s="8">
        <v>72</v>
      </c>
      <c r="N234" s="8">
        <v>1.3599999999999999</v>
      </c>
      <c r="O234" s="70">
        <v>4356.08</v>
      </c>
      <c r="P234" s="8">
        <v>3822.4300000000007</v>
      </c>
      <c r="Q234" s="8">
        <v>1.6322920000000001</v>
      </c>
      <c r="R234" s="8">
        <v>4557.8100000000004</v>
      </c>
      <c r="S234" s="8">
        <v>1.6322920000000001</v>
      </c>
      <c r="T234" s="81">
        <v>4356.08</v>
      </c>
      <c r="U234" s="80" t="str">
        <f t="shared" si="6"/>
        <v>122019</v>
      </c>
      <c r="V234" s="79" t="str">
        <f t="shared" si="7"/>
        <v>Acima de 120 dias</v>
      </c>
    </row>
    <row r="235" spans="1:22" x14ac:dyDescent="0.3">
      <c r="A235" s="4">
        <v>44316</v>
      </c>
      <c r="B235" s="8">
        <v>29894663000189</v>
      </c>
      <c r="C235" s="8" t="s">
        <v>96</v>
      </c>
      <c r="D235" s="4">
        <v>43903</v>
      </c>
      <c r="E235" s="8">
        <v>464.2</v>
      </c>
      <c r="F235" s="4">
        <v>43958</v>
      </c>
      <c r="G235" s="8">
        <v>-358</v>
      </c>
      <c r="H235" s="4">
        <v>46062</v>
      </c>
      <c r="I235" s="8">
        <v>1746</v>
      </c>
      <c r="J235" s="8">
        <v>297386848</v>
      </c>
      <c r="K235" s="8">
        <v>72</v>
      </c>
      <c r="N235" s="8">
        <v>1.36</v>
      </c>
      <c r="O235" s="70">
        <v>23124.71</v>
      </c>
      <c r="P235" s="8">
        <v>20971.769999999997</v>
      </c>
      <c r="Q235" s="8">
        <v>1.626098</v>
      </c>
      <c r="R235" s="8">
        <v>24298.629999999997</v>
      </c>
      <c r="S235" s="8">
        <v>1.626098</v>
      </c>
      <c r="T235" s="81">
        <v>23124.71</v>
      </c>
      <c r="U235" s="80" t="str">
        <f t="shared" si="6"/>
        <v>32020</v>
      </c>
      <c r="V235" s="79" t="str">
        <f t="shared" si="7"/>
        <v>Acima de 120 dias</v>
      </c>
    </row>
    <row r="236" spans="1:22" x14ac:dyDescent="0.3">
      <c r="A236" s="4">
        <v>44316</v>
      </c>
      <c r="B236" s="8">
        <v>29894663000189</v>
      </c>
      <c r="C236" s="8" t="s">
        <v>96</v>
      </c>
      <c r="D236" s="4">
        <v>43791</v>
      </c>
      <c r="E236" s="8">
        <v>159.47</v>
      </c>
      <c r="F236" s="4">
        <v>43868</v>
      </c>
      <c r="G236" s="8">
        <v>-448</v>
      </c>
      <c r="H236" s="4">
        <v>45937</v>
      </c>
      <c r="I236" s="8">
        <v>1621</v>
      </c>
      <c r="J236" s="8">
        <v>297450056</v>
      </c>
      <c r="K236" s="8">
        <v>72</v>
      </c>
      <c r="N236" s="8">
        <v>1.3460000000000001</v>
      </c>
      <c r="O236" s="70">
        <v>8200.5400000000009</v>
      </c>
      <c r="P236" s="8">
        <v>7266.5899999999992</v>
      </c>
      <c r="Q236" s="8">
        <v>1.5988849999999999</v>
      </c>
      <c r="R236" s="8">
        <v>8547.27</v>
      </c>
      <c r="S236" s="8">
        <v>1.5988849999999999</v>
      </c>
      <c r="T236" s="81">
        <v>8200.5400000000009</v>
      </c>
      <c r="U236" s="80" t="str">
        <f t="shared" si="6"/>
        <v>112019</v>
      </c>
      <c r="V236" s="79" t="str">
        <f t="shared" si="7"/>
        <v>Acima de 120 dias</v>
      </c>
    </row>
    <row r="237" spans="1:22" x14ac:dyDescent="0.3">
      <c r="A237" s="4">
        <v>44316</v>
      </c>
      <c r="B237" s="8">
        <v>29894663000189</v>
      </c>
      <c r="C237" s="8" t="s">
        <v>96</v>
      </c>
      <c r="D237" s="4">
        <v>43791</v>
      </c>
      <c r="E237" s="8">
        <v>111.05</v>
      </c>
      <c r="F237" s="4">
        <v>43928</v>
      </c>
      <c r="G237" s="8">
        <v>-388</v>
      </c>
      <c r="H237" s="4">
        <v>45937</v>
      </c>
      <c r="I237" s="8">
        <v>1621</v>
      </c>
      <c r="J237" s="8">
        <v>297451344</v>
      </c>
      <c r="K237" s="8">
        <v>72</v>
      </c>
      <c r="N237" s="8">
        <v>1.3460000000000001</v>
      </c>
      <c r="O237" s="70">
        <v>5459.44</v>
      </c>
      <c r="P237" s="8">
        <v>5060.1899999999996</v>
      </c>
      <c r="Q237" s="8">
        <v>1.6309469999999999</v>
      </c>
      <c r="R237" s="8">
        <v>5729.99</v>
      </c>
      <c r="S237" s="8">
        <v>1.6309469999999999</v>
      </c>
      <c r="T237" s="81">
        <v>5459.44</v>
      </c>
      <c r="U237" s="80" t="str">
        <f t="shared" si="6"/>
        <v>112019</v>
      </c>
      <c r="V237" s="79" t="str">
        <f t="shared" si="7"/>
        <v>Acima de 120 dias</v>
      </c>
    </row>
    <row r="238" spans="1:22" x14ac:dyDescent="0.3">
      <c r="A238" s="4">
        <v>44316</v>
      </c>
      <c r="B238" s="8">
        <v>29894663000189</v>
      </c>
      <c r="C238" s="8" t="s">
        <v>96</v>
      </c>
      <c r="D238" s="4">
        <v>43873</v>
      </c>
      <c r="E238" s="8">
        <v>286.10000000000002</v>
      </c>
      <c r="F238" s="4">
        <v>44142</v>
      </c>
      <c r="G238" s="8">
        <v>-174</v>
      </c>
      <c r="H238" s="4">
        <v>45999</v>
      </c>
      <c r="I238" s="8">
        <v>1683</v>
      </c>
      <c r="J238" s="8">
        <v>297466204</v>
      </c>
      <c r="K238" s="8">
        <v>72</v>
      </c>
      <c r="N238" s="8">
        <v>1.36</v>
      </c>
      <c r="O238" s="70">
        <v>12001.08</v>
      </c>
      <c r="P238" s="8">
        <v>12819.720000000001</v>
      </c>
      <c r="Q238" s="8">
        <v>1.634871</v>
      </c>
      <c r="R238" s="8">
        <v>12709.210000000001</v>
      </c>
      <c r="S238" s="8">
        <v>1.634871</v>
      </c>
      <c r="T238" s="81">
        <v>12001.08</v>
      </c>
      <c r="U238" s="80" t="str">
        <f t="shared" si="6"/>
        <v>22020</v>
      </c>
      <c r="V238" s="79" t="str">
        <f t="shared" si="7"/>
        <v>Acima de 120 dias</v>
      </c>
    </row>
    <row r="239" spans="1:22" x14ac:dyDescent="0.3">
      <c r="A239" s="4">
        <v>44316</v>
      </c>
      <c r="B239" s="8">
        <v>29894663000189</v>
      </c>
      <c r="C239" s="8" t="s">
        <v>96</v>
      </c>
      <c r="D239" s="4">
        <v>43873</v>
      </c>
      <c r="E239" s="8">
        <v>264</v>
      </c>
      <c r="F239" s="4">
        <v>43958</v>
      </c>
      <c r="G239" s="8">
        <v>-358</v>
      </c>
      <c r="H239" s="4">
        <v>46029</v>
      </c>
      <c r="I239" s="8">
        <v>1713</v>
      </c>
      <c r="J239" s="8">
        <v>297472151</v>
      </c>
      <c r="K239" s="8">
        <v>72</v>
      </c>
      <c r="N239" s="8">
        <v>1.36</v>
      </c>
      <c r="O239" s="70">
        <v>12930.76</v>
      </c>
      <c r="P239" s="8">
        <v>11929.43</v>
      </c>
      <c r="Q239" s="8">
        <v>1.676925</v>
      </c>
      <c r="R239" s="8">
        <v>13698.14</v>
      </c>
      <c r="S239" s="8">
        <v>1.676925</v>
      </c>
      <c r="T239" s="81">
        <v>12930.76</v>
      </c>
      <c r="U239" s="80" t="str">
        <f t="shared" si="6"/>
        <v>22020</v>
      </c>
      <c r="V239" s="79" t="str">
        <f t="shared" si="7"/>
        <v>Acima de 120 dias</v>
      </c>
    </row>
    <row r="240" spans="1:22" x14ac:dyDescent="0.3">
      <c r="A240" s="4">
        <v>44316</v>
      </c>
      <c r="B240" s="8">
        <v>29894663000189</v>
      </c>
      <c r="C240" s="8" t="s">
        <v>96</v>
      </c>
      <c r="D240" s="4">
        <v>43791</v>
      </c>
      <c r="E240" s="8">
        <v>324</v>
      </c>
      <c r="F240" s="4">
        <v>43897</v>
      </c>
      <c r="G240" s="8">
        <v>-419</v>
      </c>
      <c r="H240" s="4">
        <v>45937</v>
      </c>
      <c r="I240" s="8">
        <v>1621</v>
      </c>
      <c r="J240" s="8">
        <v>297553510</v>
      </c>
      <c r="K240" s="8">
        <v>72</v>
      </c>
      <c r="N240" s="8">
        <v>1.3460000000000001</v>
      </c>
      <c r="O240" s="70">
        <v>16081.4</v>
      </c>
      <c r="P240" s="8">
        <v>14763.760000000004</v>
      </c>
      <c r="Q240" s="8">
        <v>1.6967719999999999</v>
      </c>
      <c r="R240" s="8">
        <v>17041.75</v>
      </c>
      <c r="S240" s="8">
        <v>1.6967719999999999</v>
      </c>
      <c r="T240" s="81">
        <v>16081.4</v>
      </c>
      <c r="U240" s="80" t="str">
        <f t="shared" si="6"/>
        <v>112019</v>
      </c>
      <c r="V240" s="79" t="str">
        <f t="shared" si="7"/>
        <v>Acima de 120 dias</v>
      </c>
    </row>
    <row r="241" spans="1:22" x14ac:dyDescent="0.3">
      <c r="A241" s="4">
        <v>44316</v>
      </c>
      <c r="B241" s="8">
        <v>29894663000189</v>
      </c>
      <c r="C241" s="8" t="s">
        <v>96</v>
      </c>
      <c r="D241" s="4">
        <v>43791</v>
      </c>
      <c r="E241" s="8">
        <v>100.35</v>
      </c>
      <c r="F241" s="4">
        <v>44172</v>
      </c>
      <c r="G241" s="8">
        <v>-144</v>
      </c>
      <c r="H241" s="4">
        <v>45937</v>
      </c>
      <c r="I241" s="8">
        <v>1621</v>
      </c>
      <c r="J241" s="8">
        <v>297555182</v>
      </c>
      <c r="K241" s="8">
        <v>72</v>
      </c>
      <c r="N241" s="8">
        <v>1.3460000000000001</v>
      </c>
      <c r="O241" s="70">
        <v>4083.3199999999997</v>
      </c>
      <c r="P241" s="8">
        <v>4572.6099999999997</v>
      </c>
      <c r="Q241" s="8">
        <v>1.6896530000000001</v>
      </c>
      <c r="R241" s="8">
        <v>4375.08</v>
      </c>
      <c r="S241" s="8">
        <v>1.6896530000000001</v>
      </c>
      <c r="T241" s="81">
        <v>4083.3199999999997</v>
      </c>
      <c r="U241" s="80" t="str">
        <f t="shared" si="6"/>
        <v>112019</v>
      </c>
      <c r="V241" s="79" t="str">
        <f t="shared" si="7"/>
        <v>Acima de 120 dias</v>
      </c>
    </row>
    <row r="242" spans="1:22" x14ac:dyDescent="0.3">
      <c r="A242" s="4">
        <v>44316</v>
      </c>
      <c r="B242" s="8">
        <v>29894663000189</v>
      </c>
      <c r="C242" s="8" t="s">
        <v>96</v>
      </c>
      <c r="D242" s="4">
        <v>43873</v>
      </c>
      <c r="E242" s="8">
        <v>88.34</v>
      </c>
      <c r="F242" s="4">
        <v>43928</v>
      </c>
      <c r="G242" s="8">
        <v>-388</v>
      </c>
      <c r="H242" s="4">
        <v>46029</v>
      </c>
      <c r="I242" s="8">
        <v>1713</v>
      </c>
      <c r="J242" s="8">
        <v>297576182</v>
      </c>
      <c r="K242" s="8">
        <v>72</v>
      </c>
      <c r="N242" s="8">
        <v>1.36</v>
      </c>
      <c r="O242" s="70">
        <v>4448.74</v>
      </c>
      <c r="P242" s="8">
        <v>3991.8400000000011</v>
      </c>
      <c r="Q242" s="8">
        <v>1.6333420000000001</v>
      </c>
      <c r="R242" s="8">
        <v>4672.01</v>
      </c>
      <c r="S242" s="8">
        <v>1.6333420000000001</v>
      </c>
      <c r="T242" s="81">
        <v>4448.74</v>
      </c>
      <c r="U242" s="80" t="str">
        <f t="shared" si="6"/>
        <v>22020</v>
      </c>
      <c r="V242" s="79" t="str">
        <f t="shared" si="7"/>
        <v>Acima de 120 dias</v>
      </c>
    </row>
    <row r="243" spans="1:22" x14ac:dyDescent="0.3">
      <c r="A243" s="4">
        <v>44316</v>
      </c>
      <c r="B243" s="8">
        <v>29894663000189</v>
      </c>
      <c r="C243" s="8" t="s">
        <v>96</v>
      </c>
      <c r="D243" s="4">
        <v>43903</v>
      </c>
      <c r="E243" s="8">
        <v>124.03</v>
      </c>
      <c r="F243" s="4">
        <v>44019</v>
      </c>
      <c r="G243" s="8">
        <v>-297</v>
      </c>
      <c r="H243" s="4">
        <v>46029</v>
      </c>
      <c r="I243" s="8">
        <v>1713</v>
      </c>
      <c r="J243" s="8">
        <v>297580962</v>
      </c>
      <c r="K243" s="8">
        <v>72</v>
      </c>
      <c r="N243" s="8">
        <v>1.36</v>
      </c>
      <c r="O243" s="70">
        <v>5808.43</v>
      </c>
      <c r="P243" s="8">
        <v>5556.579999999999</v>
      </c>
      <c r="Q243" s="8">
        <v>1.694221</v>
      </c>
      <c r="R243" s="8">
        <v>6187.46</v>
      </c>
      <c r="S243" s="8">
        <v>1.694221</v>
      </c>
      <c r="T243" s="81">
        <v>5808.43</v>
      </c>
      <c r="U243" s="80" t="str">
        <f t="shared" si="6"/>
        <v>32020</v>
      </c>
      <c r="V243" s="79" t="str">
        <f t="shared" si="7"/>
        <v>Acima de 120 dias</v>
      </c>
    </row>
    <row r="244" spans="1:22" x14ac:dyDescent="0.3">
      <c r="A244" s="4">
        <v>44316</v>
      </c>
      <c r="B244" s="8">
        <v>29894663000189</v>
      </c>
      <c r="C244" s="8" t="s">
        <v>96</v>
      </c>
      <c r="D244" s="4">
        <v>43873</v>
      </c>
      <c r="E244" s="8">
        <v>150.55000000000001</v>
      </c>
      <c r="F244" s="4">
        <v>44050</v>
      </c>
      <c r="G244" s="8">
        <v>-266</v>
      </c>
      <c r="H244" s="4">
        <v>46029</v>
      </c>
      <c r="I244" s="8">
        <v>1713</v>
      </c>
      <c r="J244" s="8">
        <v>297674671</v>
      </c>
      <c r="K244" s="8">
        <v>72</v>
      </c>
      <c r="N244" s="8">
        <v>1.36</v>
      </c>
      <c r="O244" s="70">
        <v>6973.84</v>
      </c>
      <c r="P244" s="8">
        <v>6802.97</v>
      </c>
      <c r="Q244" s="8">
        <v>1.637572</v>
      </c>
      <c r="R244" s="8">
        <v>7359.93</v>
      </c>
      <c r="S244" s="8">
        <v>1.637572</v>
      </c>
      <c r="T244" s="81">
        <v>6973.84</v>
      </c>
      <c r="U244" s="80" t="str">
        <f t="shared" si="6"/>
        <v>22020</v>
      </c>
      <c r="V244" s="79" t="str">
        <f t="shared" si="7"/>
        <v>Acima de 120 dias</v>
      </c>
    </row>
    <row r="245" spans="1:22" x14ac:dyDescent="0.3">
      <c r="A245" s="4">
        <v>44316</v>
      </c>
      <c r="B245" s="8">
        <v>29894663000189</v>
      </c>
      <c r="C245" s="8" t="s">
        <v>96</v>
      </c>
      <c r="D245" s="4">
        <v>43843</v>
      </c>
      <c r="E245" s="8">
        <v>174.28</v>
      </c>
      <c r="F245" s="4">
        <v>43958</v>
      </c>
      <c r="G245" s="8">
        <v>-358</v>
      </c>
      <c r="H245" s="4">
        <v>45937</v>
      </c>
      <c r="I245" s="8">
        <v>1621</v>
      </c>
      <c r="J245" s="8">
        <v>297754086</v>
      </c>
      <c r="K245" s="8">
        <v>72</v>
      </c>
      <c r="N245" s="8">
        <v>1.36</v>
      </c>
      <c r="O245" s="70">
        <v>8321.3799999999992</v>
      </c>
      <c r="P245" s="8">
        <v>7743.8100000000022</v>
      </c>
      <c r="Q245" s="8">
        <v>1.682547</v>
      </c>
      <c r="R245" s="8">
        <v>8796.4599999999991</v>
      </c>
      <c r="S245" s="8">
        <v>1.682547</v>
      </c>
      <c r="T245" s="81">
        <v>8321.3799999999992</v>
      </c>
      <c r="U245" s="80" t="str">
        <f t="shared" si="6"/>
        <v>12020</v>
      </c>
      <c r="V245" s="79" t="str">
        <f t="shared" si="7"/>
        <v>Acima de 120 dias</v>
      </c>
    </row>
    <row r="246" spans="1:22" x14ac:dyDescent="0.3">
      <c r="A246" s="4">
        <v>44316</v>
      </c>
      <c r="B246" s="8">
        <v>29894663000189</v>
      </c>
      <c r="C246" s="8" t="s">
        <v>96</v>
      </c>
      <c r="D246" s="4">
        <v>43815</v>
      </c>
      <c r="E246" s="8">
        <v>149.65</v>
      </c>
      <c r="F246" s="4">
        <v>43868</v>
      </c>
      <c r="G246" s="8">
        <v>-448</v>
      </c>
      <c r="H246" s="4">
        <v>45968</v>
      </c>
      <c r="I246" s="8">
        <v>1652</v>
      </c>
      <c r="J246" s="8">
        <v>297757190</v>
      </c>
      <c r="K246" s="8">
        <v>72</v>
      </c>
      <c r="N246" s="8">
        <v>1.3599999999999999</v>
      </c>
      <c r="O246" s="70">
        <v>7703.08</v>
      </c>
      <c r="P246" s="8">
        <v>6771.06</v>
      </c>
      <c r="Q246" s="8">
        <v>1.6430769999999999</v>
      </c>
      <c r="R246" s="8">
        <v>8073.77</v>
      </c>
      <c r="S246" s="8">
        <v>1.6430769999999999</v>
      </c>
      <c r="T246" s="81">
        <v>7703.08</v>
      </c>
      <c r="U246" s="80" t="str">
        <f t="shared" si="6"/>
        <v>122019</v>
      </c>
      <c r="V246" s="79" t="str">
        <f t="shared" si="7"/>
        <v>Acima de 120 dias</v>
      </c>
    </row>
    <row r="247" spans="1:22" x14ac:dyDescent="0.3">
      <c r="A247" s="4">
        <v>44316</v>
      </c>
      <c r="B247" s="8">
        <v>29894663000189</v>
      </c>
      <c r="C247" s="8" t="s">
        <v>96</v>
      </c>
      <c r="D247" s="4">
        <v>43843</v>
      </c>
      <c r="E247" s="8">
        <v>85.96</v>
      </c>
      <c r="F247" s="4">
        <v>43868</v>
      </c>
      <c r="G247" s="8">
        <v>-448</v>
      </c>
      <c r="H247" s="4">
        <v>45968</v>
      </c>
      <c r="I247" s="8">
        <v>1652</v>
      </c>
      <c r="J247" s="8">
        <v>297759138</v>
      </c>
      <c r="K247" s="8">
        <v>72</v>
      </c>
      <c r="N247" s="8">
        <v>1.36</v>
      </c>
      <c r="O247" s="70">
        <v>4425.95</v>
      </c>
      <c r="P247" s="8">
        <v>3852.4700000000003</v>
      </c>
      <c r="Q247" s="8">
        <v>1.6413610000000001</v>
      </c>
      <c r="R247" s="8">
        <v>4637.62</v>
      </c>
      <c r="S247" s="8">
        <v>1.6413610000000001</v>
      </c>
      <c r="T247" s="81">
        <v>4425.95</v>
      </c>
      <c r="U247" s="80" t="str">
        <f t="shared" si="6"/>
        <v>12020</v>
      </c>
      <c r="V247" s="79" t="str">
        <f t="shared" si="7"/>
        <v>Acima de 120 dias</v>
      </c>
    </row>
    <row r="248" spans="1:22" x14ac:dyDescent="0.3">
      <c r="A248" s="4">
        <v>44316</v>
      </c>
      <c r="B248" s="8">
        <v>29894663000189</v>
      </c>
      <c r="C248" s="8" t="s">
        <v>96</v>
      </c>
      <c r="D248" s="4">
        <v>43843</v>
      </c>
      <c r="E248" s="8">
        <v>80.87</v>
      </c>
      <c r="F248" s="4">
        <v>44323</v>
      </c>
      <c r="G248" s="8">
        <v>7</v>
      </c>
      <c r="H248" s="4">
        <v>45999</v>
      </c>
      <c r="I248" s="8">
        <v>1683</v>
      </c>
      <c r="J248" s="8">
        <v>297769987</v>
      </c>
      <c r="K248" s="8">
        <v>72</v>
      </c>
      <c r="N248" s="8">
        <v>1.36</v>
      </c>
      <c r="O248" s="70">
        <v>2976.49</v>
      </c>
      <c r="P248" s="8">
        <v>3655.0499999999997</v>
      </c>
      <c r="Q248" s="8">
        <v>1.651462</v>
      </c>
      <c r="R248" s="8">
        <v>3188.04</v>
      </c>
      <c r="S248" s="8">
        <v>1.651462</v>
      </c>
      <c r="T248" s="81">
        <v>2976.49</v>
      </c>
      <c r="U248" s="80" t="str">
        <f t="shared" si="6"/>
        <v>12020</v>
      </c>
      <c r="V248" s="79" t="str">
        <f t="shared" si="7"/>
        <v>1 a 30 dias</v>
      </c>
    </row>
    <row r="249" spans="1:22" x14ac:dyDescent="0.3">
      <c r="A249" s="4">
        <v>44316</v>
      </c>
      <c r="B249" s="8">
        <v>29894663000189</v>
      </c>
      <c r="C249" s="8" t="s">
        <v>96</v>
      </c>
      <c r="D249" s="4">
        <v>43815</v>
      </c>
      <c r="E249" s="8">
        <v>186</v>
      </c>
      <c r="F249" s="4">
        <v>44081</v>
      </c>
      <c r="G249" s="8">
        <v>-235</v>
      </c>
      <c r="H249" s="4">
        <v>45937</v>
      </c>
      <c r="I249" s="8">
        <v>1621</v>
      </c>
      <c r="J249" s="8">
        <v>297853212</v>
      </c>
      <c r="K249" s="8">
        <v>72</v>
      </c>
      <c r="N249" s="8">
        <v>1.3599999999999999</v>
      </c>
      <c r="O249" s="70">
        <v>8127.56</v>
      </c>
      <c r="P249" s="8">
        <v>8345.2000000000007</v>
      </c>
      <c r="Q249" s="8">
        <v>1.688858</v>
      </c>
      <c r="R249" s="8">
        <v>8644.02</v>
      </c>
      <c r="S249" s="8">
        <v>1.688858</v>
      </c>
      <c r="T249" s="81">
        <v>8127.56</v>
      </c>
      <c r="U249" s="80" t="str">
        <f t="shared" si="6"/>
        <v>122019</v>
      </c>
      <c r="V249" s="79" t="str">
        <f t="shared" si="7"/>
        <v>Acima de 120 dias</v>
      </c>
    </row>
    <row r="250" spans="1:22" x14ac:dyDescent="0.3">
      <c r="A250" s="4">
        <v>44316</v>
      </c>
      <c r="B250" s="8">
        <v>29894663000189</v>
      </c>
      <c r="C250" s="8" t="s">
        <v>96</v>
      </c>
      <c r="D250" s="4">
        <v>43815</v>
      </c>
      <c r="E250" s="8">
        <v>108.63</v>
      </c>
      <c r="F250" s="4">
        <v>43868</v>
      </c>
      <c r="G250" s="8">
        <v>-448</v>
      </c>
      <c r="H250" s="4">
        <v>45968</v>
      </c>
      <c r="I250" s="8">
        <v>1652</v>
      </c>
      <c r="J250" s="8">
        <v>297855676</v>
      </c>
      <c r="K250" s="8">
        <v>72</v>
      </c>
      <c r="N250" s="8">
        <v>1.3599999999999999</v>
      </c>
      <c r="O250" s="70">
        <v>5591.4400000000005</v>
      </c>
      <c r="P250" s="8">
        <v>4915.0900000000011</v>
      </c>
      <c r="Q250" s="8">
        <v>1.643219</v>
      </c>
      <c r="R250" s="8">
        <v>5860.7</v>
      </c>
      <c r="S250" s="8">
        <v>1.643219</v>
      </c>
      <c r="T250" s="81">
        <v>5591.4400000000005</v>
      </c>
      <c r="U250" s="80" t="str">
        <f t="shared" si="6"/>
        <v>122019</v>
      </c>
      <c r="V250" s="79" t="str">
        <f t="shared" si="7"/>
        <v>Acima de 120 dias</v>
      </c>
    </row>
    <row r="251" spans="1:22" x14ac:dyDescent="0.3">
      <c r="A251" s="4">
        <v>44316</v>
      </c>
      <c r="B251" s="8">
        <v>29894663000189</v>
      </c>
      <c r="C251" s="8" t="s">
        <v>96</v>
      </c>
      <c r="D251" s="4">
        <v>43843</v>
      </c>
      <c r="E251" s="8">
        <v>82</v>
      </c>
      <c r="F251" s="4">
        <v>44111</v>
      </c>
      <c r="G251" s="8">
        <v>-205</v>
      </c>
      <c r="H251" s="4">
        <v>45999</v>
      </c>
      <c r="I251" s="8">
        <v>1683</v>
      </c>
      <c r="J251" s="8">
        <v>297871029</v>
      </c>
      <c r="K251" s="8">
        <v>72</v>
      </c>
      <c r="N251" s="8">
        <v>1.36957</v>
      </c>
      <c r="O251" s="70">
        <v>3553.26</v>
      </c>
      <c r="P251" s="8">
        <v>3695.39</v>
      </c>
      <c r="Q251" s="8">
        <v>1.707746</v>
      </c>
      <c r="R251" s="8">
        <v>3799.24</v>
      </c>
      <c r="S251" s="8">
        <v>1.707746</v>
      </c>
      <c r="T251" s="81">
        <v>3553.26</v>
      </c>
      <c r="U251" s="80" t="str">
        <f t="shared" si="6"/>
        <v>12020</v>
      </c>
      <c r="V251" s="79" t="str">
        <f t="shared" si="7"/>
        <v>Acima de 120 dias</v>
      </c>
    </row>
    <row r="252" spans="1:22" x14ac:dyDescent="0.3">
      <c r="A252" s="4">
        <v>44316</v>
      </c>
      <c r="B252" s="8">
        <v>29894663000189</v>
      </c>
      <c r="C252" s="8" t="s">
        <v>96</v>
      </c>
      <c r="D252" s="4">
        <v>43903</v>
      </c>
      <c r="E252" s="8">
        <v>285.29000000000002</v>
      </c>
      <c r="F252" s="4">
        <v>43928</v>
      </c>
      <c r="G252" s="8">
        <v>-388</v>
      </c>
      <c r="H252" s="4">
        <v>45999</v>
      </c>
      <c r="I252" s="8">
        <v>1683</v>
      </c>
      <c r="J252" s="8">
        <v>297968413</v>
      </c>
      <c r="K252" s="8">
        <v>72</v>
      </c>
      <c r="N252" s="8">
        <v>1.36</v>
      </c>
      <c r="O252" s="70">
        <v>14240.949999999999</v>
      </c>
      <c r="P252" s="8">
        <v>12671.47</v>
      </c>
      <c r="Q252" s="8">
        <v>1.63836</v>
      </c>
      <c r="R252" s="8">
        <v>14955.539999999999</v>
      </c>
      <c r="S252" s="8">
        <v>1.63836</v>
      </c>
      <c r="T252" s="81">
        <v>14240.949999999999</v>
      </c>
      <c r="U252" s="80" t="str">
        <f t="shared" si="6"/>
        <v>32020</v>
      </c>
      <c r="V252" s="79" t="str">
        <f t="shared" si="7"/>
        <v>Acima de 120 dias</v>
      </c>
    </row>
    <row r="253" spans="1:22" x14ac:dyDescent="0.3">
      <c r="A253" s="4">
        <v>44316</v>
      </c>
      <c r="B253" s="8">
        <v>29894663000189</v>
      </c>
      <c r="C253" s="8" t="s">
        <v>96</v>
      </c>
      <c r="D253" s="4">
        <v>43873</v>
      </c>
      <c r="E253" s="8">
        <v>90.98</v>
      </c>
      <c r="F253" s="4">
        <v>43989</v>
      </c>
      <c r="G253" s="8">
        <v>-327</v>
      </c>
      <c r="H253" s="4">
        <v>46029</v>
      </c>
      <c r="I253" s="8">
        <v>1713</v>
      </c>
      <c r="J253" s="8">
        <v>297979824</v>
      </c>
      <c r="K253" s="8">
        <v>72</v>
      </c>
      <c r="N253" s="8">
        <v>1.5130000000000001</v>
      </c>
      <c r="O253" s="70">
        <v>4083.33</v>
      </c>
      <c r="P253" s="8">
        <v>3927.55</v>
      </c>
      <c r="Q253" s="8">
        <v>2.0601120000000002</v>
      </c>
      <c r="R253" s="8">
        <v>4498.72</v>
      </c>
      <c r="S253" s="8">
        <v>2.0601120000000002</v>
      </c>
      <c r="T253" s="81">
        <v>4083.33</v>
      </c>
      <c r="U253" s="80" t="str">
        <f t="shared" si="6"/>
        <v>22020</v>
      </c>
      <c r="V253" s="79" t="str">
        <f t="shared" si="7"/>
        <v>Acima de 120 dias</v>
      </c>
    </row>
    <row r="254" spans="1:22" x14ac:dyDescent="0.3">
      <c r="A254" s="4">
        <v>44316</v>
      </c>
      <c r="B254" s="8">
        <v>29894663000189</v>
      </c>
      <c r="C254" s="8" t="s">
        <v>96</v>
      </c>
      <c r="D254" s="4">
        <v>43873</v>
      </c>
      <c r="E254" s="8">
        <v>381.6</v>
      </c>
      <c r="F254" s="4">
        <v>44172</v>
      </c>
      <c r="G254" s="8">
        <v>-144</v>
      </c>
      <c r="H254" s="4">
        <v>45664</v>
      </c>
      <c r="I254" s="8">
        <v>1348</v>
      </c>
      <c r="J254" s="8">
        <v>297980944</v>
      </c>
      <c r="K254" s="8">
        <v>60</v>
      </c>
      <c r="N254" s="8">
        <v>1.4949999999999999</v>
      </c>
      <c r="O254" s="70">
        <v>13224.54</v>
      </c>
      <c r="P254" s="8">
        <v>14846.369999999995</v>
      </c>
      <c r="Q254" s="8">
        <v>2.057566</v>
      </c>
      <c r="R254" s="8">
        <v>14495.4</v>
      </c>
      <c r="S254" s="8">
        <v>2.057566</v>
      </c>
      <c r="T254" s="81">
        <v>13224.54</v>
      </c>
      <c r="U254" s="80" t="str">
        <f t="shared" si="6"/>
        <v>22020</v>
      </c>
      <c r="V254" s="79" t="str">
        <f t="shared" si="7"/>
        <v>Acima de 120 dias</v>
      </c>
    </row>
    <row r="255" spans="1:22" x14ac:dyDescent="0.3">
      <c r="A255" s="4">
        <v>44316</v>
      </c>
      <c r="B255" s="8">
        <v>29894663000189</v>
      </c>
      <c r="C255" s="8" t="s">
        <v>96</v>
      </c>
      <c r="D255" s="4">
        <v>43873</v>
      </c>
      <c r="E255" s="8">
        <v>86.64</v>
      </c>
      <c r="F255" s="4">
        <v>44323</v>
      </c>
      <c r="G255" s="8">
        <v>7</v>
      </c>
      <c r="H255" s="4">
        <v>46029</v>
      </c>
      <c r="I255" s="8">
        <v>1713</v>
      </c>
      <c r="J255" s="8">
        <v>298080716</v>
      </c>
      <c r="K255" s="8">
        <v>72</v>
      </c>
      <c r="N255" s="8">
        <v>1.36</v>
      </c>
      <c r="O255" s="70">
        <v>3189.67</v>
      </c>
      <c r="P255" s="8">
        <v>3915.0500000000011</v>
      </c>
      <c r="Q255" s="8">
        <v>1.6959949999999999</v>
      </c>
      <c r="R255" s="8">
        <v>3455.75</v>
      </c>
      <c r="S255" s="8">
        <v>1.6959949999999999</v>
      </c>
      <c r="T255" s="81">
        <v>3189.67</v>
      </c>
      <c r="U255" s="80" t="str">
        <f t="shared" si="6"/>
        <v>22020</v>
      </c>
      <c r="V255" s="79" t="str">
        <f t="shared" si="7"/>
        <v>1 a 30 dias</v>
      </c>
    </row>
    <row r="256" spans="1:22" x14ac:dyDescent="0.3">
      <c r="A256" s="4">
        <v>44316</v>
      </c>
      <c r="B256" s="8">
        <v>29894663000189</v>
      </c>
      <c r="C256" s="8" t="s">
        <v>96</v>
      </c>
      <c r="D256" s="4">
        <v>43791</v>
      </c>
      <c r="E256" s="8">
        <v>100</v>
      </c>
      <c r="F256" s="4">
        <v>44019</v>
      </c>
      <c r="G256" s="8">
        <v>-297</v>
      </c>
      <c r="H256" s="4">
        <v>45937</v>
      </c>
      <c r="I256" s="8">
        <v>1621</v>
      </c>
      <c r="J256" s="8">
        <v>298151427</v>
      </c>
      <c r="K256" s="8">
        <v>72</v>
      </c>
      <c r="N256" s="8">
        <v>1.3460000000000001</v>
      </c>
      <c r="O256" s="70">
        <v>4643.49</v>
      </c>
      <c r="P256" s="8">
        <v>4556.7700000000004</v>
      </c>
      <c r="Q256" s="8">
        <v>1.5974999999999999</v>
      </c>
      <c r="R256" s="8">
        <v>4859.83</v>
      </c>
      <c r="S256" s="8">
        <v>1.5974999999999999</v>
      </c>
      <c r="T256" s="81">
        <v>4643.49</v>
      </c>
      <c r="U256" s="80" t="str">
        <f t="shared" si="6"/>
        <v>112019</v>
      </c>
      <c r="V256" s="79" t="str">
        <f t="shared" si="7"/>
        <v>Acima de 120 dias</v>
      </c>
    </row>
    <row r="257" spans="1:22" x14ac:dyDescent="0.3">
      <c r="A257" s="4">
        <v>44316</v>
      </c>
      <c r="B257" s="8">
        <v>29894663000189</v>
      </c>
      <c r="C257" s="8" t="s">
        <v>96</v>
      </c>
      <c r="D257" s="4">
        <v>43791</v>
      </c>
      <c r="E257" s="8">
        <v>114.46</v>
      </c>
      <c r="F257" s="4">
        <v>44323</v>
      </c>
      <c r="G257" s="8">
        <v>7</v>
      </c>
      <c r="H257" s="4">
        <v>45937</v>
      </c>
      <c r="I257" s="8">
        <v>1621</v>
      </c>
      <c r="J257" s="8">
        <v>298153309</v>
      </c>
      <c r="K257" s="8">
        <v>72</v>
      </c>
      <c r="N257" s="8">
        <v>1.3460000000000001</v>
      </c>
      <c r="O257" s="70">
        <v>4090.38</v>
      </c>
      <c r="P257" s="8">
        <v>5215.6099999999997</v>
      </c>
      <c r="Q257" s="8">
        <v>1.683883</v>
      </c>
      <c r="R257" s="8">
        <v>4417.93</v>
      </c>
      <c r="S257" s="8">
        <v>1.683883</v>
      </c>
      <c r="T257" s="81">
        <v>4090.38</v>
      </c>
      <c r="U257" s="80" t="str">
        <f t="shared" si="6"/>
        <v>112019</v>
      </c>
      <c r="V257" s="79" t="str">
        <f t="shared" si="7"/>
        <v>1 a 30 dias</v>
      </c>
    </row>
    <row r="258" spans="1:22" x14ac:dyDescent="0.3">
      <c r="A258" s="4">
        <v>44316</v>
      </c>
      <c r="B258" s="8">
        <v>29894663000189</v>
      </c>
      <c r="C258" s="8" t="s">
        <v>96</v>
      </c>
      <c r="D258" s="4">
        <v>43815</v>
      </c>
      <c r="E258" s="8">
        <v>288</v>
      </c>
      <c r="F258" s="4">
        <v>44323</v>
      </c>
      <c r="G258" s="8">
        <v>7</v>
      </c>
      <c r="H258" s="4">
        <v>45968</v>
      </c>
      <c r="I258" s="8">
        <v>1652</v>
      </c>
      <c r="J258" s="8">
        <v>298158820</v>
      </c>
      <c r="K258" s="8">
        <v>72</v>
      </c>
      <c r="N258" s="8">
        <v>1.3599999999999999</v>
      </c>
      <c r="O258" s="70">
        <v>10530.51</v>
      </c>
      <c r="P258" s="8">
        <v>13030.829999999998</v>
      </c>
      <c r="Q258" s="8">
        <v>1.6322669999999999</v>
      </c>
      <c r="R258" s="8">
        <v>11217.86</v>
      </c>
      <c r="S258" s="8">
        <v>1.6322669999999999</v>
      </c>
      <c r="T258" s="81">
        <v>10530.51</v>
      </c>
      <c r="U258" s="80" t="str">
        <f t="shared" ref="U258:U321" si="8">MONTH(D258)&amp;YEAR(D258)</f>
        <v>122019</v>
      </c>
      <c r="V258" s="79" t="str">
        <f t="shared" si="7"/>
        <v>1 a 30 dias</v>
      </c>
    </row>
    <row r="259" spans="1:22" x14ac:dyDescent="0.3">
      <c r="A259" s="4">
        <v>44316</v>
      </c>
      <c r="B259" s="8">
        <v>29894663000189</v>
      </c>
      <c r="C259" s="8" t="s">
        <v>96</v>
      </c>
      <c r="D259" s="4">
        <v>43815</v>
      </c>
      <c r="E259" s="8">
        <v>177.86</v>
      </c>
      <c r="F259" s="4">
        <v>44081</v>
      </c>
      <c r="G259" s="8">
        <v>-235</v>
      </c>
      <c r="H259" s="4">
        <v>45968</v>
      </c>
      <c r="I259" s="8">
        <v>1652</v>
      </c>
      <c r="J259" s="8">
        <v>298159660</v>
      </c>
      <c r="K259" s="8">
        <v>72</v>
      </c>
      <c r="N259" s="8">
        <v>1.3599999999999999</v>
      </c>
      <c r="O259" s="70">
        <v>7932.21</v>
      </c>
      <c r="P259" s="8">
        <v>8047.4200000000019</v>
      </c>
      <c r="Q259" s="8">
        <v>1.6282129999999999</v>
      </c>
      <c r="R259" s="8">
        <v>8350.7199999999993</v>
      </c>
      <c r="S259" s="8">
        <v>1.6282129999999999</v>
      </c>
      <c r="T259" s="81">
        <v>7932.21</v>
      </c>
      <c r="U259" s="80" t="str">
        <f t="shared" si="8"/>
        <v>122019</v>
      </c>
      <c r="V259" s="79" t="str">
        <f t="shared" ref="V259:V322" si="9">_xlfn.IFS(G259&lt;-120,"Acima de 120 dias",G259&lt;=-90,"91 a 120 dias",G259&lt;=-61,"61 a 90 dias",G259&lt;=-31,"31 a 60 dias",G259&gt;=-30,"1 a 30 dias")</f>
        <v>Acima de 120 dias</v>
      </c>
    </row>
    <row r="260" spans="1:22" x14ac:dyDescent="0.3">
      <c r="A260" s="4">
        <v>44316</v>
      </c>
      <c r="B260" s="8">
        <v>29894663000189</v>
      </c>
      <c r="C260" s="8" t="s">
        <v>96</v>
      </c>
      <c r="D260" s="4">
        <v>43843</v>
      </c>
      <c r="E260" s="8">
        <v>115</v>
      </c>
      <c r="F260" s="4">
        <v>44172</v>
      </c>
      <c r="G260" s="8">
        <v>-144</v>
      </c>
      <c r="H260" s="4">
        <v>45999</v>
      </c>
      <c r="I260" s="8">
        <v>1683</v>
      </c>
      <c r="J260" s="8">
        <v>298164325</v>
      </c>
      <c r="K260" s="8">
        <v>72</v>
      </c>
      <c r="N260" s="8">
        <v>1.36</v>
      </c>
      <c r="O260" s="70">
        <v>4796.8999999999996</v>
      </c>
      <c r="P260" s="8">
        <v>5197.5599999999995</v>
      </c>
      <c r="Q260" s="8">
        <v>1.6624300000000001</v>
      </c>
      <c r="R260" s="8">
        <v>5108.54</v>
      </c>
      <c r="S260" s="8">
        <v>1.6624300000000001</v>
      </c>
      <c r="T260" s="81">
        <v>4796.8999999999996</v>
      </c>
      <c r="U260" s="80" t="str">
        <f t="shared" si="8"/>
        <v>12020</v>
      </c>
      <c r="V260" s="79" t="str">
        <f t="shared" si="9"/>
        <v>Acima de 120 dias</v>
      </c>
    </row>
    <row r="261" spans="1:22" x14ac:dyDescent="0.3">
      <c r="A261" s="4">
        <v>44316</v>
      </c>
      <c r="B261" s="8">
        <v>29894663000189</v>
      </c>
      <c r="C261" s="8" t="s">
        <v>96</v>
      </c>
      <c r="D261" s="4">
        <v>43873</v>
      </c>
      <c r="E261" s="8">
        <v>228</v>
      </c>
      <c r="F261" s="4">
        <v>44172</v>
      </c>
      <c r="G261" s="8">
        <v>-144</v>
      </c>
      <c r="H261" s="4">
        <v>46029</v>
      </c>
      <c r="I261" s="8">
        <v>1713</v>
      </c>
      <c r="J261" s="8">
        <v>298173334</v>
      </c>
      <c r="K261" s="8">
        <v>72</v>
      </c>
      <c r="N261" s="8">
        <v>1.36</v>
      </c>
      <c r="O261" s="70">
        <v>9623.57</v>
      </c>
      <c r="P261" s="8">
        <v>10302.690000000004</v>
      </c>
      <c r="Q261" s="8">
        <v>1.6505860000000001</v>
      </c>
      <c r="R261" s="8">
        <v>10234.18</v>
      </c>
      <c r="S261" s="8">
        <v>1.6505860000000001</v>
      </c>
      <c r="T261" s="81">
        <v>9623.57</v>
      </c>
      <c r="U261" s="80" t="str">
        <f t="shared" si="8"/>
        <v>22020</v>
      </c>
      <c r="V261" s="79" t="str">
        <f t="shared" si="9"/>
        <v>Acima de 120 dias</v>
      </c>
    </row>
    <row r="262" spans="1:22" x14ac:dyDescent="0.3">
      <c r="A262" s="4">
        <v>44316</v>
      </c>
      <c r="B262" s="8">
        <v>29894663000189</v>
      </c>
      <c r="C262" s="8" t="s">
        <v>96</v>
      </c>
      <c r="D262" s="4">
        <v>43815</v>
      </c>
      <c r="E262" s="8">
        <v>110.58</v>
      </c>
      <c r="F262" s="4">
        <v>44323</v>
      </c>
      <c r="G262" s="8">
        <v>7</v>
      </c>
      <c r="H262" s="4">
        <v>45937</v>
      </c>
      <c r="I262" s="8">
        <v>1621</v>
      </c>
      <c r="J262" s="8">
        <v>298252210</v>
      </c>
      <c r="K262" s="8">
        <v>72</v>
      </c>
      <c r="N262" s="8">
        <v>1.368428</v>
      </c>
      <c r="O262" s="70">
        <v>3930.94</v>
      </c>
      <c r="P262" s="8">
        <v>4948.9399999999996</v>
      </c>
      <c r="Q262" s="8">
        <v>1.7076070000000001</v>
      </c>
      <c r="R262" s="8">
        <v>4244.95</v>
      </c>
      <c r="S262" s="8">
        <v>1.7076070000000001</v>
      </c>
      <c r="T262" s="81">
        <v>3930.94</v>
      </c>
      <c r="U262" s="80" t="str">
        <f t="shared" si="8"/>
        <v>122019</v>
      </c>
      <c r="V262" s="79" t="str">
        <f t="shared" si="9"/>
        <v>1 a 30 dias</v>
      </c>
    </row>
    <row r="263" spans="1:22" x14ac:dyDescent="0.3">
      <c r="A263" s="4">
        <v>44316</v>
      </c>
      <c r="B263" s="8">
        <v>29894663000189</v>
      </c>
      <c r="C263" s="8" t="s">
        <v>96</v>
      </c>
      <c r="D263" s="4">
        <v>43791</v>
      </c>
      <c r="E263" s="8">
        <v>150</v>
      </c>
      <c r="F263" s="4">
        <v>44081</v>
      </c>
      <c r="G263" s="8">
        <v>-235</v>
      </c>
      <c r="H263" s="4">
        <v>45937</v>
      </c>
      <c r="I263" s="8">
        <v>1621</v>
      </c>
      <c r="J263" s="8">
        <v>298254703</v>
      </c>
      <c r="K263" s="8">
        <v>72</v>
      </c>
      <c r="N263" s="8">
        <v>1.3460000000000001</v>
      </c>
      <c r="O263" s="70">
        <v>6539.33</v>
      </c>
      <c r="P263" s="8">
        <v>6835.06</v>
      </c>
      <c r="Q263" s="8">
        <v>1.701608</v>
      </c>
      <c r="R263" s="8">
        <v>6989.75</v>
      </c>
      <c r="S263" s="8">
        <v>1.701608</v>
      </c>
      <c r="T263" s="81">
        <v>6539.33</v>
      </c>
      <c r="U263" s="80" t="str">
        <f t="shared" si="8"/>
        <v>112019</v>
      </c>
      <c r="V263" s="79" t="str">
        <f t="shared" si="9"/>
        <v>Acima de 120 dias</v>
      </c>
    </row>
    <row r="264" spans="1:22" x14ac:dyDescent="0.3">
      <c r="A264" s="4">
        <v>44316</v>
      </c>
      <c r="B264" s="8">
        <v>29894663000189</v>
      </c>
      <c r="C264" s="8" t="s">
        <v>96</v>
      </c>
      <c r="D264" s="4">
        <v>43843</v>
      </c>
      <c r="E264" s="8">
        <v>289.43</v>
      </c>
      <c r="F264" s="4">
        <v>44142</v>
      </c>
      <c r="G264" s="8">
        <v>-174</v>
      </c>
      <c r="H264" s="4">
        <v>45999</v>
      </c>
      <c r="I264" s="8">
        <v>1683</v>
      </c>
      <c r="J264" s="8">
        <v>298268404</v>
      </c>
      <c r="K264" s="8">
        <v>72</v>
      </c>
      <c r="N264" s="8">
        <v>1.36</v>
      </c>
      <c r="O264" s="70">
        <v>12426.43</v>
      </c>
      <c r="P264" s="8">
        <v>13081.07</v>
      </c>
      <c r="Q264" s="8">
        <v>1.636436</v>
      </c>
      <c r="R264" s="8">
        <v>13146.56</v>
      </c>
      <c r="S264" s="8">
        <v>1.636436</v>
      </c>
      <c r="T264" s="81">
        <v>12426.43</v>
      </c>
      <c r="U264" s="80" t="str">
        <f t="shared" si="8"/>
        <v>12020</v>
      </c>
      <c r="V264" s="79" t="str">
        <f t="shared" si="9"/>
        <v>Acima de 120 dias</v>
      </c>
    </row>
    <row r="265" spans="1:22" x14ac:dyDescent="0.3">
      <c r="A265" s="4">
        <v>44316</v>
      </c>
      <c r="B265" s="8">
        <v>29894663000189</v>
      </c>
      <c r="C265" s="8" t="s">
        <v>96</v>
      </c>
      <c r="D265" s="4">
        <v>43936</v>
      </c>
      <c r="E265" s="8">
        <v>802</v>
      </c>
      <c r="F265" s="4">
        <v>43958</v>
      </c>
      <c r="G265" s="8">
        <v>-358</v>
      </c>
      <c r="H265" s="4">
        <v>46062</v>
      </c>
      <c r="I265" s="8">
        <v>1746</v>
      </c>
      <c r="J265" s="8">
        <v>298284897</v>
      </c>
      <c r="K265" s="8">
        <v>72</v>
      </c>
      <c r="N265" s="8">
        <v>1.3599999999999999</v>
      </c>
      <c r="O265" s="70">
        <v>39875.18</v>
      </c>
      <c r="P265" s="8">
        <v>35970.539999999986</v>
      </c>
      <c r="Q265" s="8">
        <v>1.636809</v>
      </c>
      <c r="R265" s="8">
        <v>41980.83</v>
      </c>
      <c r="S265" s="8">
        <v>1.636809</v>
      </c>
      <c r="T265" s="81">
        <v>39875.18</v>
      </c>
      <c r="U265" s="80" t="str">
        <f t="shared" si="8"/>
        <v>42020</v>
      </c>
      <c r="V265" s="79" t="str">
        <f t="shared" si="9"/>
        <v>Acima de 120 dias</v>
      </c>
    </row>
    <row r="266" spans="1:22" x14ac:dyDescent="0.3">
      <c r="A266" s="4">
        <v>44316</v>
      </c>
      <c r="B266" s="8">
        <v>29894663000189</v>
      </c>
      <c r="C266" s="8" t="s">
        <v>96</v>
      </c>
      <c r="D266" s="4">
        <v>43815</v>
      </c>
      <c r="E266" s="8">
        <v>299.3</v>
      </c>
      <c r="F266" s="4">
        <v>43897</v>
      </c>
      <c r="G266" s="8">
        <v>-419</v>
      </c>
      <c r="H266" s="4">
        <v>45968</v>
      </c>
      <c r="I266" s="8">
        <v>1652</v>
      </c>
      <c r="J266" s="8">
        <v>298361617</v>
      </c>
      <c r="K266" s="8">
        <v>72</v>
      </c>
      <c r="N266" s="8">
        <v>1.5129999999999999</v>
      </c>
      <c r="O266" s="70">
        <v>299.3</v>
      </c>
      <c r="P266" s="8">
        <v>12939.269999999999</v>
      </c>
      <c r="Q266" s="8">
        <v>2.0621040000000002</v>
      </c>
      <c r="R266" s="8">
        <v>299.3</v>
      </c>
      <c r="S266" s="8">
        <v>2.0621040000000002</v>
      </c>
      <c r="T266" s="81">
        <v>299.3</v>
      </c>
      <c r="U266" s="80" t="str">
        <f t="shared" si="8"/>
        <v>122019</v>
      </c>
      <c r="V266" s="79" t="str">
        <f t="shared" si="9"/>
        <v>Acima de 120 dias</v>
      </c>
    </row>
    <row r="267" spans="1:22" x14ac:dyDescent="0.3">
      <c r="A267" s="4">
        <v>44316</v>
      </c>
      <c r="B267" s="8">
        <v>29894663000189</v>
      </c>
      <c r="C267" s="8" t="s">
        <v>96</v>
      </c>
      <c r="D267" s="4">
        <v>43815</v>
      </c>
      <c r="E267" s="8">
        <v>141.22999999999999</v>
      </c>
      <c r="F267" s="4">
        <v>43837</v>
      </c>
      <c r="G267" s="8">
        <v>-479</v>
      </c>
      <c r="H267" s="4">
        <v>45968</v>
      </c>
      <c r="I267" s="8">
        <v>1652</v>
      </c>
      <c r="J267" s="8">
        <v>298463580</v>
      </c>
      <c r="K267" s="8">
        <v>72</v>
      </c>
      <c r="N267" s="8">
        <v>1.3599999999999999</v>
      </c>
      <c r="O267" s="70">
        <v>7361.78</v>
      </c>
      <c r="P267" s="8">
        <v>6390.1199999999981</v>
      </c>
      <c r="Q267" s="8">
        <v>1.6852879999999999</v>
      </c>
      <c r="R267" s="8">
        <v>7760.7</v>
      </c>
      <c r="S267" s="8">
        <v>1.6852879999999999</v>
      </c>
      <c r="T267" s="81">
        <v>7361.78</v>
      </c>
      <c r="U267" s="80" t="str">
        <f t="shared" si="8"/>
        <v>122019</v>
      </c>
      <c r="V267" s="79" t="str">
        <f t="shared" si="9"/>
        <v>Acima de 120 dias</v>
      </c>
    </row>
    <row r="268" spans="1:22" x14ac:dyDescent="0.3">
      <c r="A268" s="4">
        <v>44316</v>
      </c>
      <c r="B268" s="8">
        <v>29894663000189</v>
      </c>
      <c r="C268" s="8" t="s">
        <v>96</v>
      </c>
      <c r="D268" s="4">
        <v>43903</v>
      </c>
      <c r="E268" s="8">
        <v>265</v>
      </c>
      <c r="F268" s="4">
        <v>44019</v>
      </c>
      <c r="G268" s="8">
        <v>-297</v>
      </c>
      <c r="H268" s="4">
        <v>45999</v>
      </c>
      <c r="I268" s="8">
        <v>1683</v>
      </c>
      <c r="J268" s="8">
        <v>298473269</v>
      </c>
      <c r="K268" s="8">
        <v>72</v>
      </c>
      <c r="N268" s="8">
        <v>1.36</v>
      </c>
      <c r="O268" s="70">
        <v>12296.17</v>
      </c>
      <c r="P268" s="8">
        <v>11770.319999999998</v>
      </c>
      <c r="Q268" s="8">
        <v>1.6995690000000001</v>
      </c>
      <c r="R268" s="8">
        <v>13096.87</v>
      </c>
      <c r="S268" s="8">
        <v>1.6995690000000001</v>
      </c>
      <c r="T268" s="81">
        <v>12296.17</v>
      </c>
      <c r="U268" s="80" t="str">
        <f t="shared" si="8"/>
        <v>32020</v>
      </c>
      <c r="V268" s="79" t="str">
        <f t="shared" si="9"/>
        <v>Acima de 120 dias</v>
      </c>
    </row>
    <row r="269" spans="1:22" x14ac:dyDescent="0.3">
      <c r="A269" s="4">
        <v>44316</v>
      </c>
      <c r="B269" s="8">
        <v>29894663000189</v>
      </c>
      <c r="C269" s="8" t="s">
        <v>96</v>
      </c>
      <c r="D269" s="4">
        <v>43873</v>
      </c>
      <c r="E269" s="8">
        <v>263</v>
      </c>
      <c r="F269" s="4">
        <v>43897</v>
      </c>
      <c r="G269" s="8">
        <v>-419</v>
      </c>
      <c r="H269" s="4">
        <v>46029</v>
      </c>
      <c r="I269" s="8">
        <v>1713</v>
      </c>
      <c r="J269" s="8">
        <v>298479257</v>
      </c>
      <c r="K269" s="8">
        <v>72</v>
      </c>
      <c r="N269" s="8">
        <v>1.36</v>
      </c>
      <c r="O269" s="70">
        <v>13496.03</v>
      </c>
      <c r="P269" s="8">
        <v>11884.239999999998</v>
      </c>
      <c r="Q269" s="8">
        <v>1.638277</v>
      </c>
      <c r="R269" s="8">
        <v>14172.24</v>
      </c>
      <c r="S269" s="8">
        <v>1.638277</v>
      </c>
      <c r="T269" s="81">
        <v>13496.03</v>
      </c>
      <c r="U269" s="80" t="str">
        <f t="shared" si="8"/>
        <v>22020</v>
      </c>
      <c r="V269" s="79" t="str">
        <f t="shared" si="9"/>
        <v>Acima de 120 dias</v>
      </c>
    </row>
    <row r="270" spans="1:22" x14ac:dyDescent="0.3">
      <c r="A270" s="4">
        <v>44316</v>
      </c>
      <c r="B270" s="8">
        <v>29894663000189</v>
      </c>
      <c r="C270" s="8" t="s">
        <v>96</v>
      </c>
      <c r="D270" s="4">
        <v>43873</v>
      </c>
      <c r="E270" s="8">
        <v>590.34</v>
      </c>
      <c r="F270" s="4">
        <v>44050</v>
      </c>
      <c r="G270" s="8">
        <v>-266</v>
      </c>
      <c r="H270" s="4">
        <v>45999</v>
      </c>
      <c r="I270" s="8">
        <v>1683</v>
      </c>
      <c r="J270" s="8">
        <v>298570097</v>
      </c>
      <c r="K270" s="8">
        <v>72</v>
      </c>
      <c r="N270" s="8">
        <v>1.36</v>
      </c>
      <c r="O270" s="70">
        <v>27028.5</v>
      </c>
      <c r="P270" s="8">
        <v>26452.239999999994</v>
      </c>
      <c r="Q270" s="8">
        <v>1.653956</v>
      </c>
      <c r="R270" s="8">
        <v>28585.57</v>
      </c>
      <c r="S270" s="8">
        <v>1.653956</v>
      </c>
      <c r="T270" s="81">
        <v>27028.5</v>
      </c>
      <c r="U270" s="80" t="str">
        <f t="shared" si="8"/>
        <v>22020</v>
      </c>
      <c r="V270" s="79" t="str">
        <f t="shared" si="9"/>
        <v>Acima de 120 dias</v>
      </c>
    </row>
    <row r="271" spans="1:22" x14ac:dyDescent="0.3">
      <c r="A271" s="4">
        <v>44316</v>
      </c>
      <c r="B271" s="8">
        <v>29894663000189</v>
      </c>
      <c r="C271" s="8" t="s">
        <v>96</v>
      </c>
      <c r="D271" s="4">
        <v>43873</v>
      </c>
      <c r="E271" s="8">
        <v>220</v>
      </c>
      <c r="F271" s="4">
        <v>43897</v>
      </c>
      <c r="G271" s="8">
        <v>-419</v>
      </c>
      <c r="H271" s="4">
        <v>46029</v>
      </c>
      <c r="I271" s="8">
        <v>1713</v>
      </c>
      <c r="J271" s="8">
        <v>298581107</v>
      </c>
      <c r="K271" s="8">
        <v>72</v>
      </c>
      <c r="N271" s="8">
        <v>1.4950000000000001</v>
      </c>
      <c r="O271" s="70">
        <v>10554.77</v>
      </c>
      <c r="P271" s="8">
        <v>9547.9400000000023</v>
      </c>
      <c r="Q271" s="8">
        <v>2.0477020000000001</v>
      </c>
      <c r="R271" s="8">
        <v>11574.71</v>
      </c>
      <c r="S271" s="8">
        <v>2.0477020000000001</v>
      </c>
      <c r="T271" s="81">
        <v>10554.77</v>
      </c>
      <c r="U271" s="80" t="str">
        <f t="shared" si="8"/>
        <v>22020</v>
      </c>
      <c r="V271" s="79" t="str">
        <f t="shared" si="9"/>
        <v>Acima de 120 dias</v>
      </c>
    </row>
    <row r="272" spans="1:22" x14ac:dyDescent="0.3">
      <c r="A272" s="4">
        <v>44316</v>
      </c>
      <c r="B272" s="8">
        <v>29894663000189</v>
      </c>
      <c r="C272" s="8" t="s">
        <v>96</v>
      </c>
      <c r="D272" s="4">
        <v>43903</v>
      </c>
      <c r="E272" s="8">
        <v>88.33</v>
      </c>
      <c r="F272" s="4">
        <v>44172</v>
      </c>
      <c r="G272" s="8">
        <v>-144</v>
      </c>
      <c r="H272" s="4">
        <v>46029</v>
      </c>
      <c r="I272" s="8">
        <v>1713</v>
      </c>
      <c r="J272" s="8">
        <v>298582031</v>
      </c>
      <c r="K272" s="8">
        <v>72</v>
      </c>
      <c r="N272" s="8">
        <v>1.36</v>
      </c>
      <c r="O272" s="70">
        <v>3692.04</v>
      </c>
      <c r="P272" s="8">
        <v>3957.1399999999994</v>
      </c>
      <c r="Q272" s="8">
        <v>1.698064</v>
      </c>
      <c r="R272" s="8">
        <v>3964.86</v>
      </c>
      <c r="S272" s="8">
        <v>1.698064</v>
      </c>
      <c r="T272" s="81">
        <v>3692.04</v>
      </c>
      <c r="U272" s="80" t="str">
        <f t="shared" si="8"/>
        <v>32020</v>
      </c>
      <c r="V272" s="79" t="str">
        <f t="shared" si="9"/>
        <v>Acima de 120 dias</v>
      </c>
    </row>
    <row r="273" spans="1:22" x14ac:dyDescent="0.3">
      <c r="A273" s="4">
        <v>44316</v>
      </c>
      <c r="B273" s="8">
        <v>29894663000189</v>
      </c>
      <c r="C273" s="8" t="s">
        <v>96</v>
      </c>
      <c r="D273" s="4">
        <v>43791</v>
      </c>
      <c r="E273" s="8">
        <v>115.85</v>
      </c>
      <c r="F273" s="4">
        <v>44050</v>
      </c>
      <c r="G273" s="8">
        <v>-266</v>
      </c>
      <c r="H273" s="4">
        <v>45937</v>
      </c>
      <c r="I273" s="8">
        <v>1621</v>
      </c>
      <c r="J273" s="8">
        <v>298654909</v>
      </c>
      <c r="K273" s="8">
        <v>72</v>
      </c>
      <c r="N273" s="8">
        <v>1.3460000000000001</v>
      </c>
      <c r="O273" s="70">
        <v>5176</v>
      </c>
      <c r="P273" s="8">
        <v>5278.9800000000023</v>
      </c>
      <c r="Q273" s="8">
        <v>1.6912199999999999</v>
      </c>
      <c r="R273" s="8">
        <v>5514.25</v>
      </c>
      <c r="S273" s="8">
        <v>1.6912199999999999</v>
      </c>
      <c r="T273" s="81">
        <v>5176</v>
      </c>
      <c r="U273" s="80" t="str">
        <f t="shared" si="8"/>
        <v>112019</v>
      </c>
      <c r="V273" s="79" t="str">
        <f t="shared" si="9"/>
        <v>Acima de 120 dias</v>
      </c>
    </row>
    <row r="274" spans="1:22" x14ac:dyDescent="0.3">
      <c r="A274" s="4">
        <v>44316</v>
      </c>
      <c r="B274" s="8">
        <v>29894663000189</v>
      </c>
      <c r="C274" s="8" t="s">
        <v>96</v>
      </c>
      <c r="D274" s="4">
        <v>43815</v>
      </c>
      <c r="E274" s="8">
        <v>90.5</v>
      </c>
      <c r="F274" s="4">
        <v>44203</v>
      </c>
      <c r="G274" s="8">
        <v>-113</v>
      </c>
      <c r="H274" s="4">
        <v>45968</v>
      </c>
      <c r="I274" s="8">
        <v>1652</v>
      </c>
      <c r="J274" s="8">
        <v>298656837</v>
      </c>
      <c r="K274" s="8">
        <v>72</v>
      </c>
      <c r="N274" s="8">
        <v>1.3599999999999999</v>
      </c>
      <c r="O274" s="70">
        <v>3672.92</v>
      </c>
      <c r="P274" s="8">
        <v>4094.8100000000009</v>
      </c>
      <c r="Q274" s="8">
        <v>1.629818</v>
      </c>
      <c r="R274" s="8">
        <v>3887.08</v>
      </c>
      <c r="S274" s="8">
        <v>1.629818</v>
      </c>
      <c r="T274" s="81">
        <v>3672.92</v>
      </c>
      <c r="U274" s="80" t="str">
        <f t="shared" si="8"/>
        <v>122019</v>
      </c>
      <c r="V274" s="79" t="str">
        <f t="shared" si="9"/>
        <v>91 a 120 dias</v>
      </c>
    </row>
    <row r="275" spans="1:22" x14ac:dyDescent="0.3">
      <c r="A275" s="4">
        <v>44316</v>
      </c>
      <c r="B275" s="8">
        <v>29894663000189</v>
      </c>
      <c r="C275" s="8" t="s">
        <v>96</v>
      </c>
      <c r="D275" s="4">
        <v>43843</v>
      </c>
      <c r="E275" s="8">
        <v>556.29999999999995</v>
      </c>
      <c r="F275" s="4">
        <v>44172</v>
      </c>
      <c r="G275" s="8">
        <v>-144</v>
      </c>
      <c r="H275" s="4">
        <v>44537</v>
      </c>
      <c r="I275" s="8">
        <v>221</v>
      </c>
      <c r="J275" s="8">
        <v>298674464</v>
      </c>
      <c r="K275" s="8">
        <v>24</v>
      </c>
      <c r="N275" s="8">
        <v>1.4949999999999999</v>
      </c>
      <c r="O275" s="70">
        <v>6929.51</v>
      </c>
      <c r="P275" s="8">
        <v>10763.16</v>
      </c>
      <c r="Q275" s="8">
        <v>2.0788890000000002</v>
      </c>
      <c r="R275" s="8">
        <v>7011.74</v>
      </c>
      <c r="S275" s="8">
        <v>2.0788890000000002</v>
      </c>
      <c r="T275" s="81">
        <v>6929.51</v>
      </c>
      <c r="U275" s="80" t="str">
        <f t="shared" si="8"/>
        <v>12020</v>
      </c>
      <c r="V275" s="79" t="str">
        <f t="shared" si="9"/>
        <v>Acima de 120 dias</v>
      </c>
    </row>
    <row r="276" spans="1:22" x14ac:dyDescent="0.3">
      <c r="A276" s="4">
        <v>44316</v>
      </c>
      <c r="B276" s="8">
        <v>29894663000189</v>
      </c>
      <c r="C276" s="8" t="s">
        <v>96</v>
      </c>
      <c r="D276" s="4">
        <v>43873</v>
      </c>
      <c r="E276" s="8">
        <v>190</v>
      </c>
      <c r="F276" s="4">
        <v>43989</v>
      </c>
      <c r="G276" s="8">
        <v>-327</v>
      </c>
      <c r="H276" s="4">
        <v>46029</v>
      </c>
      <c r="I276" s="8">
        <v>1713</v>
      </c>
      <c r="J276" s="8">
        <v>298680613</v>
      </c>
      <c r="K276" s="8">
        <v>72</v>
      </c>
      <c r="N276" s="8">
        <v>1.36</v>
      </c>
      <c r="O276" s="70">
        <v>9086.2900000000009</v>
      </c>
      <c r="P276" s="8">
        <v>8585.5699999999979</v>
      </c>
      <c r="Q276" s="8">
        <v>1.695182</v>
      </c>
      <c r="R276" s="8">
        <v>9668.52</v>
      </c>
      <c r="S276" s="8">
        <v>1.695182</v>
      </c>
      <c r="T276" s="81">
        <v>9086.2900000000009</v>
      </c>
      <c r="U276" s="80" t="str">
        <f t="shared" si="8"/>
        <v>22020</v>
      </c>
      <c r="V276" s="79" t="str">
        <f t="shared" si="9"/>
        <v>Acima de 120 dias</v>
      </c>
    </row>
    <row r="277" spans="1:22" x14ac:dyDescent="0.3">
      <c r="A277" s="4">
        <v>44316</v>
      </c>
      <c r="B277" s="8">
        <v>29894663000189</v>
      </c>
      <c r="C277" s="8" t="s">
        <v>96</v>
      </c>
      <c r="D277" s="4">
        <v>43873</v>
      </c>
      <c r="E277" s="8">
        <v>118</v>
      </c>
      <c r="F277" s="4">
        <v>44142</v>
      </c>
      <c r="G277" s="8">
        <v>-174</v>
      </c>
      <c r="H277" s="4">
        <v>46029</v>
      </c>
      <c r="I277" s="8">
        <v>1713</v>
      </c>
      <c r="J277" s="8">
        <v>298781366</v>
      </c>
      <c r="K277" s="8">
        <v>72</v>
      </c>
      <c r="N277" s="8">
        <v>1.364485305516679</v>
      </c>
      <c r="O277" s="70">
        <v>5045.88</v>
      </c>
      <c r="P277" s="8">
        <v>5324.8700000000008</v>
      </c>
      <c r="Q277" s="8">
        <v>1.7022809999999999</v>
      </c>
      <c r="R277" s="8">
        <v>5409.52</v>
      </c>
      <c r="S277" s="8">
        <v>1.7022809999999999</v>
      </c>
      <c r="T277" s="81">
        <v>5045.88</v>
      </c>
      <c r="U277" s="80" t="str">
        <f t="shared" si="8"/>
        <v>22020</v>
      </c>
      <c r="V277" s="79" t="str">
        <f t="shared" si="9"/>
        <v>Acima de 120 dias</v>
      </c>
    </row>
    <row r="278" spans="1:22" x14ac:dyDescent="0.3">
      <c r="A278" s="4">
        <v>44316</v>
      </c>
      <c r="B278" s="8">
        <v>29894663000189</v>
      </c>
      <c r="C278" s="8" t="s">
        <v>96</v>
      </c>
      <c r="D278" s="4">
        <v>43815</v>
      </c>
      <c r="E278" s="8">
        <v>249.9</v>
      </c>
      <c r="F278" s="4">
        <v>43868</v>
      </c>
      <c r="G278" s="8">
        <v>-448</v>
      </c>
      <c r="H278" s="4">
        <v>45937</v>
      </c>
      <c r="I278" s="8">
        <v>1621</v>
      </c>
      <c r="J278" s="8">
        <v>298849995</v>
      </c>
      <c r="K278" s="8">
        <v>72</v>
      </c>
      <c r="N278" s="8">
        <v>1.3599999999999999</v>
      </c>
      <c r="O278" s="70">
        <v>12848.02</v>
      </c>
      <c r="P278" s="8">
        <v>11212.160000000003</v>
      </c>
      <c r="Q278" s="8">
        <v>1.600217</v>
      </c>
      <c r="R278" s="8">
        <v>13362.96</v>
      </c>
      <c r="S278" s="8">
        <v>1.600217</v>
      </c>
      <c r="T278" s="81">
        <v>12848.02</v>
      </c>
      <c r="U278" s="80" t="str">
        <f t="shared" si="8"/>
        <v>122019</v>
      </c>
      <c r="V278" s="79" t="str">
        <f t="shared" si="9"/>
        <v>Acima de 120 dias</v>
      </c>
    </row>
    <row r="279" spans="1:22" x14ac:dyDescent="0.3">
      <c r="A279" s="4">
        <v>44316</v>
      </c>
      <c r="B279" s="8">
        <v>29894663000189</v>
      </c>
      <c r="C279" s="8" t="s">
        <v>96</v>
      </c>
      <c r="D279" s="4">
        <v>43815</v>
      </c>
      <c r="E279" s="8">
        <v>153.33000000000001</v>
      </c>
      <c r="F279" s="4">
        <v>44234</v>
      </c>
      <c r="G279" s="8">
        <v>-82</v>
      </c>
      <c r="H279" s="4">
        <v>45968</v>
      </c>
      <c r="I279" s="8">
        <v>1652</v>
      </c>
      <c r="J279" s="8">
        <v>298960704</v>
      </c>
      <c r="K279" s="8">
        <v>72</v>
      </c>
      <c r="N279" s="8">
        <v>1.3599999999999999</v>
      </c>
      <c r="O279" s="70">
        <v>6010.38</v>
      </c>
      <c r="P279" s="8">
        <v>6937.5600000000022</v>
      </c>
      <c r="Q279" s="8">
        <v>1.6763889999999999</v>
      </c>
      <c r="R279" s="8">
        <v>6432.3499999999995</v>
      </c>
      <c r="S279" s="8">
        <v>1.6763889999999999</v>
      </c>
      <c r="T279" s="81">
        <v>6010.38</v>
      </c>
      <c r="U279" s="80" t="str">
        <f t="shared" si="8"/>
        <v>122019</v>
      </c>
      <c r="V279" s="79" t="str">
        <f t="shared" si="9"/>
        <v>61 a 90 dias</v>
      </c>
    </row>
    <row r="280" spans="1:22" x14ac:dyDescent="0.3">
      <c r="A280" s="4">
        <v>44316</v>
      </c>
      <c r="B280" s="8">
        <v>29894663000189</v>
      </c>
      <c r="C280" s="8" t="s">
        <v>96</v>
      </c>
      <c r="D280" s="4">
        <v>43873</v>
      </c>
      <c r="E280" s="8">
        <v>133.28</v>
      </c>
      <c r="F280" s="4">
        <v>44323</v>
      </c>
      <c r="G280" s="8">
        <v>7</v>
      </c>
      <c r="H280" s="4">
        <v>46029</v>
      </c>
      <c r="I280" s="8">
        <v>1713</v>
      </c>
      <c r="J280" s="8">
        <v>298972832</v>
      </c>
      <c r="K280" s="8">
        <v>72</v>
      </c>
      <c r="N280" s="8">
        <v>1.36</v>
      </c>
      <c r="O280" s="70">
        <v>4954.8899999999994</v>
      </c>
      <c r="P280" s="8">
        <v>6022.5800000000017</v>
      </c>
      <c r="Q280" s="8">
        <v>1.6542600000000001</v>
      </c>
      <c r="R280" s="8">
        <v>5316.11</v>
      </c>
      <c r="S280" s="8">
        <v>1.6542600000000001</v>
      </c>
      <c r="T280" s="81">
        <v>4954.8899999999994</v>
      </c>
      <c r="U280" s="80" t="str">
        <f t="shared" si="8"/>
        <v>22020</v>
      </c>
      <c r="V280" s="79" t="str">
        <f t="shared" si="9"/>
        <v>1 a 30 dias</v>
      </c>
    </row>
    <row r="281" spans="1:22" x14ac:dyDescent="0.3">
      <c r="A281" s="4">
        <v>44316</v>
      </c>
      <c r="B281" s="8">
        <v>29894663000189</v>
      </c>
      <c r="C281" s="8" t="s">
        <v>96</v>
      </c>
      <c r="D281" s="4">
        <v>43873</v>
      </c>
      <c r="E281" s="8">
        <v>200</v>
      </c>
      <c r="F281" s="4">
        <v>43897</v>
      </c>
      <c r="G281" s="8">
        <v>-419</v>
      </c>
      <c r="H281" s="4">
        <v>46029</v>
      </c>
      <c r="I281" s="8">
        <v>1713</v>
      </c>
      <c r="J281" s="8">
        <v>298979421</v>
      </c>
      <c r="K281" s="8">
        <v>72</v>
      </c>
      <c r="N281" s="8">
        <v>1.3731117925696539</v>
      </c>
      <c r="O281" s="70">
        <v>10136.76</v>
      </c>
      <c r="P281" s="8">
        <v>9001.7399999999961</v>
      </c>
      <c r="Q281" s="8">
        <v>1.7113609999999999</v>
      </c>
      <c r="R281" s="8">
        <v>10752.09</v>
      </c>
      <c r="S281" s="8">
        <v>1.7113609999999999</v>
      </c>
      <c r="T281" s="81">
        <v>10136.76</v>
      </c>
      <c r="U281" s="80" t="str">
        <f t="shared" si="8"/>
        <v>22020</v>
      </c>
      <c r="V281" s="79" t="str">
        <f t="shared" si="9"/>
        <v>Acima de 120 dias</v>
      </c>
    </row>
    <row r="282" spans="1:22" x14ac:dyDescent="0.3">
      <c r="A282" s="4">
        <v>44316</v>
      </c>
      <c r="B282" s="8">
        <v>29894663000189</v>
      </c>
      <c r="C282" s="8" t="s">
        <v>96</v>
      </c>
      <c r="D282" s="4">
        <v>43873</v>
      </c>
      <c r="E282" s="8">
        <v>359.45</v>
      </c>
      <c r="F282" s="4">
        <v>43928</v>
      </c>
      <c r="G282" s="8">
        <v>-388</v>
      </c>
      <c r="H282" s="4">
        <v>46029</v>
      </c>
      <c r="I282" s="8">
        <v>1713</v>
      </c>
      <c r="J282" s="8">
        <v>298981249</v>
      </c>
      <c r="K282" s="8">
        <v>72</v>
      </c>
      <c r="N282" s="8">
        <v>1.5044757744453023</v>
      </c>
      <c r="O282" s="70">
        <v>16875.61</v>
      </c>
      <c r="P282" s="8">
        <v>15556.329999999996</v>
      </c>
      <c r="Q282" s="8">
        <v>2.0513560000000002</v>
      </c>
      <c r="R282" s="8">
        <v>18520.8</v>
      </c>
      <c r="S282" s="8">
        <v>2.0513560000000002</v>
      </c>
      <c r="T282" s="81">
        <v>16875.61</v>
      </c>
      <c r="U282" s="80" t="str">
        <f t="shared" si="8"/>
        <v>22020</v>
      </c>
      <c r="V282" s="79" t="str">
        <f t="shared" si="9"/>
        <v>Acima de 120 dias</v>
      </c>
    </row>
    <row r="283" spans="1:22" x14ac:dyDescent="0.3">
      <c r="A283" s="4">
        <v>44316</v>
      </c>
      <c r="B283" s="8">
        <v>29894663000189</v>
      </c>
      <c r="C283" s="8" t="s">
        <v>96</v>
      </c>
      <c r="D283" s="4">
        <v>43873</v>
      </c>
      <c r="E283" s="8">
        <v>433.07</v>
      </c>
      <c r="F283" s="4">
        <v>44234</v>
      </c>
      <c r="G283" s="8">
        <v>-82</v>
      </c>
      <c r="H283" s="4">
        <v>45999</v>
      </c>
      <c r="I283" s="8">
        <v>1683</v>
      </c>
      <c r="J283" s="8">
        <v>299063552</v>
      </c>
      <c r="K283" s="8">
        <v>72</v>
      </c>
      <c r="N283" s="8">
        <v>1.36</v>
      </c>
      <c r="O283" s="70">
        <v>17295.29</v>
      </c>
      <c r="P283" s="8">
        <v>19405.240000000002</v>
      </c>
      <c r="Q283" s="8">
        <v>1.6361540000000001</v>
      </c>
      <c r="R283" s="8">
        <v>18371.8</v>
      </c>
      <c r="S283" s="8">
        <v>1.6361540000000001</v>
      </c>
      <c r="T283" s="81">
        <v>17295.29</v>
      </c>
      <c r="U283" s="80" t="str">
        <f t="shared" si="8"/>
        <v>22020</v>
      </c>
      <c r="V283" s="79" t="str">
        <f t="shared" si="9"/>
        <v>61 a 90 dias</v>
      </c>
    </row>
    <row r="284" spans="1:22" x14ac:dyDescent="0.3">
      <c r="A284" s="4">
        <v>44316</v>
      </c>
      <c r="B284" s="8">
        <v>29894663000189</v>
      </c>
      <c r="C284" s="8" t="s">
        <v>96</v>
      </c>
      <c r="D284" s="4">
        <v>43815</v>
      </c>
      <c r="E284" s="8">
        <v>340</v>
      </c>
      <c r="F284" s="4">
        <v>43837</v>
      </c>
      <c r="G284" s="8">
        <v>-479</v>
      </c>
      <c r="H284" s="4">
        <v>45968</v>
      </c>
      <c r="I284" s="8">
        <v>1652</v>
      </c>
      <c r="J284" s="8">
        <v>299155875</v>
      </c>
      <c r="K284" s="8">
        <v>72</v>
      </c>
      <c r="N284" s="8">
        <v>1.3599999999999999</v>
      </c>
      <c r="O284" s="70">
        <v>17827.53</v>
      </c>
      <c r="P284" s="8">
        <v>15383.589999999997</v>
      </c>
      <c r="Q284" s="8">
        <v>1.647894</v>
      </c>
      <c r="R284" s="8">
        <v>18683.32</v>
      </c>
      <c r="S284" s="8">
        <v>1.647894</v>
      </c>
      <c r="T284" s="81">
        <v>17827.53</v>
      </c>
      <c r="U284" s="80" t="str">
        <f t="shared" si="8"/>
        <v>122019</v>
      </c>
      <c r="V284" s="79" t="str">
        <f t="shared" si="9"/>
        <v>Acima de 120 dias</v>
      </c>
    </row>
    <row r="285" spans="1:22" x14ac:dyDescent="0.3">
      <c r="A285" s="4">
        <v>44316</v>
      </c>
      <c r="B285" s="8">
        <v>29894663000189</v>
      </c>
      <c r="C285" s="8" t="s">
        <v>96</v>
      </c>
      <c r="D285" s="4">
        <v>43815</v>
      </c>
      <c r="E285" s="8">
        <v>246.99</v>
      </c>
      <c r="F285" s="4">
        <v>43868</v>
      </c>
      <c r="G285" s="8">
        <v>-448</v>
      </c>
      <c r="H285" s="4">
        <v>45968</v>
      </c>
      <c r="I285" s="8">
        <v>1652</v>
      </c>
      <c r="J285" s="8">
        <v>299158793</v>
      </c>
      <c r="K285" s="8">
        <v>72</v>
      </c>
      <c r="N285" s="8">
        <v>1.3599999999999999</v>
      </c>
      <c r="O285" s="70">
        <v>12710.51</v>
      </c>
      <c r="P285" s="8">
        <v>11175.300000000001</v>
      </c>
      <c r="Q285" s="8">
        <v>1.644606</v>
      </c>
      <c r="R285" s="8">
        <v>13325.35</v>
      </c>
      <c r="S285" s="8">
        <v>1.644606</v>
      </c>
      <c r="T285" s="81">
        <v>12710.51</v>
      </c>
      <c r="U285" s="80" t="str">
        <f t="shared" si="8"/>
        <v>122019</v>
      </c>
      <c r="V285" s="79" t="str">
        <f t="shared" si="9"/>
        <v>Acima de 120 dias</v>
      </c>
    </row>
    <row r="286" spans="1:22" x14ac:dyDescent="0.3">
      <c r="A286" s="4">
        <v>44316</v>
      </c>
      <c r="B286" s="8">
        <v>29894663000189</v>
      </c>
      <c r="C286" s="8" t="s">
        <v>96</v>
      </c>
      <c r="D286" s="4">
        <v>43815</v>
      </c>
      <c r="E286" s="8">
        <v>100</v>
      </c>
      <c r="F286" s="4">
        <v>43897</v>
      </c>
      <c r="G286" s="8">
        <v>-419</v>
      </c>
      <c r="H286" s="4">
        <v>45968</v>
      </c>
      <c r="I286" s="8">
        <v>1652</v>
      </c>
      <c r="J286" s="8">
        <v>299165148</v>
      </c>
      <c r="K286" s="8">
        <v>72</v>
      </c>
      <c r="N286" s="8">
        <v>1.3599999999999999</v>
      </c>
      <c r="O286" s="70">
        <v>5012.1000000000004</v>
      </c>
      <c r="P286" s="8">
        <v>4524.590000000002</v>
      </c>
      <c r="Q286" s="8">
        <v>1.6859</v>
      </c>
      <c r="R286" s="8">
        <v>5295.08</v>
      </c>
      <c r="S286" s="8">
        <v>1.6859</v>
      </c>
      <c r="T286" s="81">
        <v>5012.1000000000004</v>
      </c>
      <c r="U286" s="80" t="str">
        <f t="shared" si="8"/>
        <v>122019</v>
      </c>
      <c r="V286" s="79" t="str">
        <f t="shared" si="9"/>
        <v>Acima de 120 dias</v>
      </c>
    </row>
    <row r="287" spans="1:22" x14ac:dyDescent="0.3">
      <c r="A287" s="4">
        <v>44316</v>
      </c>
      <c r="B287" s="8">
        <v>29894663000189</v>
      </c>
      <c r="C287" s="8" t="s">
        <v>96</v>
      </c>
      <c r="D287" s="4">
        <v>43843</v>
      </c>
      <c r="E287" s="8">
        <v>114.6</v>
      </c>
      <c r="F287" s="4">
        <v>44262</v>
      </c>
      <c r="G287" s="8">
        <v>-54</v>
      </c>
      <c r="H287" s="4">
        <v>45999</v>
      </c>
      <c r="I287" s="8">
        <v>1683</v>
      </c>
      <c r="J287" s="8">
        <v>299167912</v>
      </c>
      <c r="K287" s="8">
        <v>72</v>
      </c>
      <c r="N287" s="8">
        <v>1.36</v>
      </c>
      <c r="O287" s="70">
        <v>4476.3600000000006</v>
      </c>
      <c r="P287" s="8">
        <v>5179.4899999999989</v>
      </c>
      <c r="Q287" s="8">
        <v>1.6216660000000001</v>
      </c>
      <c r="R287" s="8">
        <v>4746.9800000000005</v>
      </c>
      <c r="S287" s="8">
        <v>1.6216660000000001</v>
      </c>
      <c r="T287" s="81">
        <v>4476.3600000000006</v>
      </c>
      <c r="U287" s="80" t="str">
        <f t="shared" si="8"/>
        <v>12020</v>
      </c>
      <c r="V287" s="79" t="str">
        <f t="shared" si="9"/>
        <v>31 a 60 dias</v>
      </c>
    </row>
    <row r="288" spans="1:22" x14ac:dyDescent="0.3">
      <c r="A288" s="4">
        <v>44316</v>
      </c>
      <c r="B288" s="8">
        <v>29894663000189</v>
      </c>
      <c r="C288" s="8" t="s">
        <v>96</v>
      </c>
      <c r="D288" s="4">
        <v>43873</v>
      </c>
      <c r="E288" s="8">
        <v>263.89999999999998</v>
      </c>
      <c r="F288" s="4">
        <v>44019</v>
      </c>
      <c r="G288" s="8">
        <v>-297</v>
      </c>
      <c r="H288" s="4">
        <v>46029</v>
      </c>
      <c r="I288" s="8">
        <v>1713</v>
      </c>
      <c r="J288" s="8">
        <v>299175714</v>
      </c>
      <c r="K288" s="8">
        <v>72</v>
      </c>
      <c r="N288" s="8">
        <v>1.36</v>
      </c>
      <c r="O288" s="70">
        <v>12497.42</v>
      </c>
      <c r="P288" s="8">
        <v>11924.939999999999</v>
      </c>
      <c r="Q288" s="8">
        <v>1.6336079999999999</v>
      </c>
      <c r="R288" s="8">
        <v>13165.14</v>
      </c>
      <c r="S288" s="8">
        <v>1.6336079999999999</v>
      </c>
      <c r="T288" s="81">
        <v>12497.42</v>
      </c>
      <c r="U288" s="80" t="str">
        <f t="shared" si="8"/>
        <v>22020</v>
      </c>
      <c r="V288" s="79" t="str">
        <f t="shared" si="9"/>
        <v>Acima de 120 dias</v>
      </c>
    </row>
    <row r="289" spans="1:22" x14ac:dyDescent="0.3">
      <c r="A289" s="4">
        <v>44316</v>
      </c>
      <c r="B289" s="8">
        <v>29894663000189</v>
      </c>
      <c r="C289" s="8" t="s">
        <v>96</v>
      </c>
      <c r="D289" s="4">
        <v>43873</v>
      </c>
      <c r="E289" s="8">
        <v>239.85</v>
      </c>
      <c r="F289" s="4">
        <v>44234</v>
      </c>
      <c r="G289" s="8">
        <v>-82</v>
      </c>
      <c r="H289" s="4">
        <v>46029</v>
      </c>
      <c r="I289" s="8">
        <v>1713</v>
      </c>
      <c r="J289" s="8">
        <v>299274480</v>
      </c>
      <c r="K289" s="8">
        <v>72</v>
      </c>
      <c r="N289" s="8">
        <v>1.36</v>
      </c>
      <c r="O289" s="70">
        <v>9576.43</v>
      </c>
      <c r="P289" s="8">
        <v>10838.180000000002</v>
      </c>
      <c r="Q289" s="8">
        <v>1.6830879999999999</v>
      </c>
      <c r="R289" s="8">
        <v>10286.379999999999</v>
      </c>
      <c r="S289" s="8">
        <v>1.6830879999999999</v>
      </c>
      <c r="T289" s="81">
        <v>9576.43</v>
      </c>
      <c r="U289" s="80" t="str">
        <f t="shared" si="8"/>
        <v>22020</v>
      </c>
      <c r="V289" s="79" t="str">
        <f t="shared" si="9"/>
        <v>61 a 90 dias</v>
      </c>
    </row>
    <row r="290" spans="1:22" x14ac:dyDescent="0.3">
      <c r="A290" s="4">
        <v>44316</v>
      </c>
      <c r="B290" s="8">
        <v>29894663000189</v>
      </c>
      <c r="C290" s="8" t="s">
        <v>96</v>
      </c>
      <c r="D290" s="4">
        <v>43815</v>
      </c>
      <c r="E290" s="8">
        <v>241.04</v>
      </c>
      <c r="F290" s="4">
        <v>43868</v>
      </c>
      <c r="G290" s="8">
        <v>-448</v>
      </c>
      <c r="H290" s="4">
        <v>45968</v>
      </c>
      <c r="I290" s="8">
        <v>1652</v>
      </c>
      <c r="J290" s="8">
        <v>299359031</v>
      </c>
      <c r="K290" s="8">
        <v>72</v>
      </c>
      <c r="N290" s="8">
        <v>1.3599999999999999</v>
      </c>
      <c r="O290" s="70">
        <v>12414.08</v>
      </c>
      <c r="P290" s="8">
        <v>10906.099999999999</v>
      </c>
      <c r="Q290" s="8">
        <v>1.6397040000000001</v>
      </c>
      <c r="R290" s="8">
        <v>13004.33</v>
      </c>
      <c r="S290" s="8">
        <v>1.6397040000000001</v>
      </c>
      <c r="T290" s="81">
        <v>12414.08</v>
      </c>
      <c r="U290" s="80" t="str">
        <f t="shared" si="8"/>
        <v>122019</v>
      </c>
      <c r="V290" s="79" t="str">
        <f t="shared" si="9"/>
        <v>Acima de 120 dias</v>
      </c>
    </row>
    <row r="291" spans="1:22" x14ac:dyDescent="0.3">
      <c r="A291" s="4">
        <v>44316</v>
      </c>
      <c r="B291" s="8">
        <v>29894663000189</v>
      </c>
      <c r="C291" s="8" t="s">
        <v>96</v>
      </c>
      <c r="D291" s="4">
        <v>43815</v>
      </c>
      <c r="E291" s="8">
        <v>325.58</v>
      </c>
      <c r="F291" s="4">
        <v>43989</v>
      </c>
      <c r="G291" s="8">
        <v>-327</v>
      </c>
      <c r="H291" s="4">
        <v>45968</v>
      </c>
      <c r="I291" s="8">
        <v>1652</v>
      </c>
      <c r="J291" s="8">
        <v>299359374</v>
      </c>
      <c r="K291" s="8">
        <v>72</v>
      </c>
      <c r="N291" s="8">
        <v>1.3599999999999999</v>
      </c>
      <c r="O291" s="70">
        <v>15475.970000000001</v>
      </c>
      <c r="P291" s="8">
        <v>14731.189999999997</v>
      </c>
      <c r="Q291" s="8">
        <v>1.635953</v>
      </c>
      <c r="R291" s="8">
        <v>16262.990000000002</v>
      </c>
      <c r="S291" s="8">
        <v>1.635953</v>
      </c>
      <c r="T291" s="81">
        <v>15475.970000000001</v>
      </c>
      <c r="U291" s="80" t="str">
        <f t="shared" si="8"/>
        <v>122019</v>
      </c>
      <c r="V291" s="79" t="str">
        <f t="shared" si="9"/>
        <v>Acima de 120 dias</v>
      </c>
    </row>
    <row r="292" spans="1:22" x14ac:dyDescent="0.3">
      <c r="A292" s="4">
        <v>44316</v>
      </c>
      <c r="B292" s="8">
        <v>29894663000189</v>
      </c>
      <c r="C292" s="8" t="s">
        <v>96</v>
      </c>
      <c r="D292" s="4">
        <v>43791</v>
      </c>
      <c r="E292" s="8">
        <v>86.3</v>
      </c>
      <c r="F292" s="4">
        <v>44142</v>
      </c>
      <c r="G292" s="8">
        <v>-174</v>
      </c>
      <c r="H292" s="4">
        <v>45937</v>
      </c>
      <c r="I292" s="8">
        <v>1621</v>
      </c>
      <c r="J292" s="8">
        <v>299450215</v>
      </c>
      <c r="K292" s="8">
        <v>72</v>
      </c>
      <c r="N292" s="8">
        <v>1.3460000000000001</v>
      </c>
      <c r="O292" s="70">
        <v>3660.21</v>
      </c>
      <c r="P292" s="8">
        <v>3932.4300000000007</v>
      </c>
      <c r="Q292" s="8">
        <v>1.6002019999999999</v>
      </c>
      <c r="R292" s="8">
        <v>3848.81</v>
      </c>
      <c r="S292" s="8">
        <v>1.6002019999999999</v>
      </c>
      <c r="T292" s="81">
        <v>3660.21</v>
      </c>
      <c r="U292" s="80" t="str">
        <f t="shared" si="8"/>
        <v>112019</v>
      </c>
      <c r="V292" s="79" t="str">
        <f t="shared" si="9"/>
        <v>Acima de 120 dias</v>
      </c>
    </row>
    <row r="293" spans="1:22" x14ac:dyDescent="0.3">
      <c r="A293" s="4">
        <v>44316</v>
      </c>
      <c r="B293" s="8">
        <v>29894663000189</v>
      </c>
      <c r="C293" s="8" t="s">
        <v>96</v>
      </c>
      <c r="D293" s="4">
        <v>43791</v>
      </c>
      <c r="E293" s="8">
        <v>135</v>
      </c>
      <c r="F293" s="4">
        <v>44111</v>
      </c>
      <c r="G293" s="8">
        <v>-205</v>
      </c>
      <c r="H293" s="4">
        <v>45937</v>
      </c>
      <c r="I293" s="8">
        <v>1621</v>
      </c>
      <c r="J293" s="8">
        <v>299454637</v>
      </c>
      <c r="K293" s="8">
        <v>72</v>
      </c>
      <c r="N293" s="8">
        <v>1.3460000000000001</v>
      </c>
      <c r="O293" s="70">
        <v>5761.3</v>
      </c>
      <c r="P293" s="8">
        <v>6151.62</v>
      </c>
      <c r="Q293" s="8">
        <v>1.6914549999999999</v>
      </c>
      <c r="R293" s="8">
        <v>6155.75</v>
      </c>
      <c r="S293" s="8">
        <v>1.6914549999999999</v>
      </c>
      <c r="T293" s="81">
        <v>5761.3</v>
      </c>
      <c r="U293" s="80" t="str">
        <f t="shared" si="8"/>
        <v>112019</v>
      </c>
      <c r="V293" s="79" t="str">
        <f t="shared" si="9"/>
        <v>Acima de 120 dias</v>
      </c>
    </row>
    <row r="294" spans="1:22" x14ac:dyDescent="0.3">
      <c r="A294" s="4">
        <v>44316</v>
      </c>
      <c r="B294" s="8">
        <v>29894663000189</v>
      </c>
      <c r="C294" s="8" t="s">
        <v>96</v>
      </c>
      <c r="D294" s="4">
        <v>43873</v>
      </c>
      <c r="E294" s="8">
        <v>169</v>
      </c>
      <c r="F294" s="4">
        <v>44019</v>
      </c>
      <c r="G294" s="8">
        <v>-297</v>
      </c>
      <c r="H294" s="4">
        <v>45999</v>
      </c>
      <c r="I294" s="8">
        <v>1683</v>
      </c>
      <c r="J294" s="8">
        <v>299466845</v>
      </c>
      <c r="K294" s="8">
        <v>72</v>
      </c>
      <c r="N294" s="8">
        <v>1.36</v>
      </c>
      <c r="O294" s="70">
        <v>7952.13</v>
      </c>
      <c r="P294" s="8">
        <v>7572.66</v>
      </c>
      <c r="Q294" s="8">
        <v>1.622379</v>
      </c>
      <c r="R294" s="8">
        <v>8352.36</v>
      </c>
      <c r="S294" s="8">
        <v>1.622379</v>
      </c>
      <c r="T294" s="81">
        <v>7952.13</v>
      </c>
      <c r="U294" s="80" t="str">
        <f t="shared" si="8"/>
        <v>22020</v>
      </c>
      <c r="V294" s="79" t="str">
        <f t="shared" si="9"/>
        <v>Acima de 120 dias</v>
      </c>
    </row>
    <row r="295" spans="1:22" x14ac:dyDescent="0.3">
      <c r="A295" s="4">
        <v>44316</v>
      </c>
      <c r="B295" s="8">
        <v>29894663000189</v>
      </c>
      <c r="C295" s="8" t="s">
        <v>96</v>
      </c>
      <c r="D295" s="4">
        <v>43873</v>
      </c>
      <c r="E295" s="8">
        <v>146</v>
      </c>
      <c r="F295" s="4">
        <v>44142</v>
      </c>
      <c r="G295" s="8">
        <v>-174</v>
      </c>
      <c r="H295" s="4">
        <v>46029</v>
      </c>
      <c r="I295" s="8">
        <v>1713</v>
      </c>
      <c r="J295" s="8">
        <v>299481567</v>
      </c>
      <c r="K295" s="8">
        <v>72</v>
      </c>
      <c r="N295" s="8">
        <v>1.3648825906604152</v>
      </c>
      <c r="O295" s="70">
        <v>6242.76</v>
      </c>
      <c r="P295" s="8">
        <v>6587.58</v>
      </c>
      <c r="Q295" s="8">
        <v>1.7027030000000001</v>
      </c>
      <c r="R295" s="8">
        <v>6692.57</v>
      </c>
      <c r="S295" s="8">
        <v>1.7027030000000001</v>
      </c>
      <c r="T295" s="81">
        <v>6242.76</v>
      </c>
      <c r="U295" s="80" t="str">
        <f t="shared" si="8"/>
        <v>22020</v>
      </c>
      <c r="V295" s="79" t="str">
        <f t="shared" si="9"/>
        <v>Acima de 120 dias</v>
      </c>
    </row>
    <row r="296" spans="1:22" x14ac:dyDescent="0.3">
      <c r="A296" s="4">
        <v>44316</v>
      </c>
      <c r="B296" s="8">
        <v>29894663000189</v>
      </c>
      <c r="C296" s="8" t="s">
        <v>96</v>
      </c>
      <c r="D296" s="4">
        <v>43815</v>
      </c>
      <c r="E296" s="8">
        <v>139</v>
      </c>
      <c r="F296" s="4">
        <v>44111</v>
      </c>
      <c r="G296" s="8">
        <v>-205</v>
      </c>
      <c r="H296" s="4">
        <v>45968</v>
      </c>
      <c r="I296" s="8">
        <v>1652</v>
      </c>
      <c r="J296" s="8">
        <v>299559285</v>
      </c>
      <c r="K296" s="8">
        <v>72</v>
      </c>
      <c r="N296" s="8">
        <v>1.3599999999999999</v>
      </c>
      <c r="O296" s="70">
        <v>6052.52</v>
      </c>
      <c r="P296" s="8">
        <v>6289.2</v>
      </c>
      <c r="Q296" s="8">
        <v>1.6347670000000001</v>
      </c>
      <c r="R296" s="8">
        <v>6387.2</v>
      </c>
      <c r="S296" s="8">
        <v>1.6347670000000001</v>
      </c>
      <c r="T296" s="81">
        <v>6052.52</v>
      </c>
      <c r="U296" s="80" t="str">
        <f t="shared" si="8"/>
        <v>122019</v>
      </c>
      <c r="V296" s="79" t="str">
        <f t="shared" si="9"/>
        <v>Acima de 120 dias</v>
      </c>
    </row>
    <row r="297" spans="1:22" x14ac:dyDescent="0.3">
      <c r="A297" s="4">
        <v>44316</v>
      </c>
      <c r="B297" s="8">
        <v>29894663000189</v>
      </c>
      <c r="C297" s="8" t="s">
        <v>96</v>
      </c>
      <c r="D297" s="4">
        <v>43843</v>
      </c>
      <c r="E297" s="8">
        <v>200</v>
      </c>
      <c r="F297" s="4">
        <v>43868</v>
      </c>
      <c r="G297" s="8">
        <v>-448</v>
      </c>
      <c r="H297" s="4">
        <v>45999</v>
      </c>
      <c r="I297" s="8">
        <v>1683</v>
      </c>
      <c r="J297" s="8">
        <v>299567151</v>
      </c>
      <c r="K297" s="8">
        <v>72</v>
      </c>
      <c r="N297" s="8">
        <v>1.36</v>
      </c>
      <c r="O297" s="70">
        <v>10388.459999999999</v>
      </c>
      <c r="P297" s="8">
        <v>9039.2499999999982</v>
      </c>
      <c r="Q297" s="8">
        <v>1.635464</v>
      </c>
      <c r="R297" s="8">
        <v>10884.46</v>
      </c>
      <c r="S297" s="8">
        <v>1.635464</v>
      </c>
      <c r="T297" s="81">
        <v>10388.459999999999</v>
      </c>
      <c r="U297" s="80" t="str">
        <f t="shared" si="8"/>
        <v>12020</v>
      </c>
      <c r="V297" s="79" t="str">
        <f t="shared" si="9"/>
        <v>Acima de 120 dias</v>
      </c>
    </row>
    <row r="298" spans="1:22" x14ac:dyDescent="0.3">
      <c r="A298" s="4">
        <v>44316</v>
      </c>
      <c r="B298" s="8">
        <v>29894663000189</v>
      </c>
      <c r="C298" s="8" t="s">
        <v>96</v>
      </c>
      <c r="D298" s="4">
        <v>43843</v>
      </c>
      <c r="E298" s="8">
        <v>100.29</v>
      </c>
      <c r="F298" s="4">
        <v>44050</v>
      </c>
      <c r="G298" s="8">
        <v>-266</v>
      </c>
      <c r="H298" s="4">
        <v>45999</v>
      </c>
      <c r="I298" s="8">
        <v>1683</v>
      </c>
      <c r="J298" s="8">
        <v>299568152</v>
      </c>
      <c r="K298" s="8">
        <v>72</v>
      </c>
      <c r="N298" s="8">
        <v>1.36</v>
      </c>
      <c r="O298" s="70">
        <v>4609.3999999999996</v>
      </c>
      <c r="P298" s="8">
        <v>4532.7100000000009</v>
      </c>
      <c r="Q298" s="8">
        <v>1.633356</v>
      </c>
      <c r="R298" s="8">
        <v>4856.26</v>
      </c>
      <c r="S298" s="8">
        <v>1.633356</v>
      </c>
      <c r="T298" s="81">
        <v>4609.3999999999996</v>
      </c>
      <c r="U298" s="80" t="str">
        <f t="shared" si="8"/>
        <v>12020</v>
      </c>
      <c r="V298" s="79" t="str">
        <f t="shared" si="9"/>
        <v>Acima de 120 dias</v>
      </c>
    </row>
    <row r="299" spans="1:22" x14ac:dyDescent="0.3">
      <c r="A299" s="4">
        <v>44316</v>
      </c>
      <c r="B299" s="8">
        <v>29894663000189</v>
      </c>
      <c r="C299" s="8" t="s">
        <v>96</v>
      </c>
      <c r="D299" s="4">
        <v>43873</v>
      </c>
      <c r="E299" s="8">
        <v>281</v>
      </c>
      <c r="F299" s="4">
        <v>43958</v>
      </c>
      <c r="G299" s="8">
        <v>-358</v>
      </c>
      <c r="H299" s="4">
        <v>45999</v>
      </c>
      <c r="I299" s="8">
        <v>1683</v>
      </c>
      <c r="J299" s="8">
        <v>299568211</v>
      </c>
      <c r="K299" s="8">
        <v>72</v>
      </c>
      <c r="N299" s="8">
        <v>1.36</v>
      </c>
      <c r="O299" s="70">
        <v>13758.38</v>
      </c>
      <c r="P299" s="8">
        <v>12591.13</v>
      </c>
      <c r="Q299" s="8">
        <v>1.633165</v>
      </c>
      <c r="R299" s="8">
        <v>14449.59</v>
      </c>
      <c r="S299" s="8">
        <v>1.633165</v>
      </c>
      <c r="T299" s="81">
        <v>13758.38</v>
      </c>
      <c r="U299" s="80" t="str">
        <f t="shared" si="8"/>
        <v>22020</v>
      </c>
      <c r="V299" s="79" t="str">
        <f t="shared" si="9"/>
        <v>Acima de 120 dias</v>
      </c>
    </row>
    <row r="300" spans="1:22" x14ac:dyDescent="0.3">
      <c r="A300" s="4">
        <v>44316</v>
      </c>
      <c r="B300" s="8">
        <v>29894663000189</v>
      </c>
      <c r="C300" s="8" t="s">
        <v>96</v>
      </c>
      <c r="D300" s="4">
        <v>43873</v>
      </c>
      <c r="E300" s="8">
        <v>338.26</v>
      </c>
      <c r="F300" s="4">
        <v>43989</v>
      </c>
      <c r="G300" s="8">
        <v>-327</v>
      </c>
      <c r="H300" s="4">
        <v>46029</v>
      </c>
      <c r="I300" s="8">
        <v>1713</v>
      </c>
      <c r="J300" s="8">
        <v>299579151</v>
      </c>
      <c r="K300" s="8">
        <v>72</v>
      </c>
      <c r="N300" s="8">
        <v>1.36</v>
      </c>
      <c r="O300" s="70">
        <v>16176.400000000001</v>
      </c>
      <c r="P300" s="8">
        <v>15285.040000000003</v>
      </c>
      <c r="Q300" s="8">
        <v>1.6951970000000001</v>
      </c>
      <c r="R300" s="8">
        <v>17213.03</v>
      </c>
      <c r="S300" s="8">
        <v>1.6951970000000001</v>
      </c>
      <c r="T300" s="81">
        <v>16176.400000000001</v>
      </c>
      <c r="U300" s="80" t="str">
        <f t="shared" si="8"/>
        <v>22020</v>
      </c>
      <c r="V300" s="79" t="str">
        <f t="shared" si="9"/>
        <v>Acima de 120 dias</v>
      </c>
    </row>
    <row r="301" spans="1:22" x14ac:dyDescent="0.3">
      <c r="A301" s="4">
        <v>44316</v>
      </c>
      <c r="B301" s="8">
        <v>29894663000189</v>
      </c>
      <c r="C301" s="8" t="s">
        <v>96</v>
      </c>
      <c r="D301" s="4">
        <v>43815</v>
      </c>
      <c r="E301" s="8">
        <v>117</v>
      </c>
      <c r="F301" s="4">
        <v>44050</v>
      </c>
      <c r="G301" s="8">
        <v>-266</v>
      </c>
      <c r="H301" s="4">
        <v>45937</v>
      </c>
      <c r="I301" s="8">
        <v>1621</v>
      </c>
      <c r="J301" s="8">
        <v>299653069</v>
      </c>
      <c r="K301" s="8">
        <v>72</v>
      </c>
      <c r="N301" s="8">
        <v>1.365955</v>
      </c>
      <c r="O301" s="70">
        <v>5214.58</v>
      </c>
      <c r="P301" s="8">
        <v>5240.09</v>
      </c>
      <c r="Q301" s="8">
        <v>1.705009</v>
      </c>
      <c r="R301" s="8">
        <v>5546.98</v>
      </c>
      <c r="S301" s="8">
        <v>1.705009</v>
      </c>
      <c r="T301" s="81">
        <v>5214.58</v>
      </c>
      <c r="U301" s="80" t="str">
        <f t="shared" si="8"/>
        <v>122019</v>
      </c>
      <c r="V301" s="79" t="str">
        <f t="shared" si="9"/>
        <v>Acima de 120 dias</v>
      </c>
    </row>
    <row r="302" spans="1:22" x14ac:dyDescent="0.3">
      <c r="A302" s="4">
        <v>44316</v>
      </c>
      <c r="B302" s="8">
        <v>29894663000189</v>
      </c>
      <c r="C302" s="8" t="s">
        <v>96</v>
      </c>
      <c r="D302" s="4">
        <v>43843</v>
      </c>
      <c r="E302" s="8">
        <v>264</v>
      </c>
      <c r="F302" s="4">
        <v>44142</v>
      </c>
      <c r="G302" s="8">
        <v>-174</v>
      </c>
      <c r="H302" s="4">
        <v>45999</v>
      </c>
      <c r="I302" s="8">
        <v>1683</v>
      </c>
      <c r="J302" s="8">
        <v>299664508</v>
      </c>
      <c r="K302" s="8">
        <v>72</v>
      </c>
      <c r="N302" s="8">
        <v>1.36</v>
      </c>
      <c r="O302" s="70">
        <v>11309.05</v>
      </c>
      <c r="P302" s="8">
        <v>11931.81</v>
      </c>
      <c r="Q302" s="8">
        <v>1.647807</v>
      </c>
      <c r="R302" s="8">
        <v>11991.46</v>
      </c>
      <c r="S302" s="8">
        <v>1.647807</v>
      </c>
      <c r="T302" s="81">
        <v>11309.05</v>
      </c>
      <c r="U302" s="80" t="str">
        <f t="shared" si="8"/>
        <v>12020</v>
      </c>
      <c r="V302" s="79" t="str">
        <f t="shared" si="9"/>
        <v>Acima de 120 dias</v>
      </c>
    </row>
    <row r="303" spans="1:22" x14ac:dyDescent="0.3">
      <c r="A303" s="4">
        <v>44316</v>
      </c>
      <c r="B303" s="8">
        <v>29894663000189</v>
      </c>
      <c r="C303" s="8" t="s">
        <v>96</v>
      </c>
      <c r="D303" s="4">
        <v>43873</v>
      </c>
      <c r="E303" s="8">
        <v>103.01</v>
      </c>
      <c r="F303" s="4">
        <v>44081</v>
      </c>
      <c r="G303" s="8">
        <v>-235</v>
      </c>
      <c r="H303" s="4">
        <v>46029</v>
      </c>
      <c r="I303" s="8">
        <v>1713</v>
      </c>
      <c r="J303" s="8">
        <v>299676636</v>
      </c>
      <c r="K303" s="8">
        <v>72</v>
      </c>
      <c r="N303" s="8">
        <v>1.36</v>
      </c>
      <c r="O303" s="70">
        <v>4676.82</v>
      </c>
      <c r="P303" s="8">
        <v>4654.7500000000009</v>
      </c>
      <c r="Q303" s="8">
        <v>1.6285019999999999</v>
      </c>
      <c r="R303" s="8">
        <v>4932.83</v>
      </c>
      <c r="S303" s="8">
        <v>1.6285019999999999</v>
      </c>
      <c r="T303" s="81">
        <v>4676.82</v>
      </c>
      <c r="U303" s="80" t="str">
        <f t="shared" si="8"/>
        <v>22020</v>
      </c>
      <c r="V303" s="79" t="str">
        <f t="shared" si="9"/>
        <v>Acima de 120 dias</v>
      </c>
    </row>
    <row r="304" spans="1:22" x14ac:dyDescent="0.3">
      <c r="A304" s="4">
        <v>44316</v>
      </c>
      <c r="B304" s="8">
        <v>29894663000189</v>
      </c>
      <c r="C304" s="8" t="s">
        <v>96</v>
      </c>
      <c r="D304" s="4">
        <v>43873</v>
      </c>
      <c r="E304" s="8">
        <v>127</v>
      </c>
      <c r="F304" s="4">
        <v>43989</v>
      </c>
      <c r="G304" s="8">
        <v>-327</v>
      </c>
      <c r="H304" s="4">
        <v>46029</v>
      </c>
      <c r="I304" s="8">
        <v>1713</v>
      </c>
      <c r="J304" s="8">
        <v>299677535</v>
      </c>
      <c r="K304" s="8">
        <v>72</v>
      </c>
      <c r="N304" s="8">
        <v>1.36</v>
      </c>
      <c r="O304" s="70">
        <v>6141.37</v>
      </c>
      <c r="P304" s="8">
        <v>5738.8000000000011</v>
      </c>
      <c r="Q304" s="8">
        <v>1.6335789999999999</v>
      </c>
      <c r="R304" s="8">
        <v>6462.64</v>
      </c>
      <c r="S304" s="8">
        <v>1.6335789999999999</v>
      </c>
      <c r="T304" s="81">
        <v>6141.37</v>
      </c>
      <c r="U304" s="80" t="str">
        <f t="shared" si="8"/>
        <v>22020</v>
      </c>
      <c r="V304" s="79" t="str">
        <f t="shared" si="9"/>
        <v>Acima de 120 dias</v>
      </c>
    </row>
    <row r="305" spans="1:22" x14ac:dyDescent="0.3">
      <c r="A305" s="4">
        <v>44316</v>
      </c>
      <c r="B305" s="8">
        <v>29894663000189</v>
      </c>
      <c r="C305" s="8" t="s">
        <v>96</v>
      </c>
      <c r="D305" s="4">
        <v>43873</v>
      </c>
      <c r="E305" s="8">
        <v>785.39</v>
      </c>
      <c r="F305" s="4">
        <v>44323</v>
      </c>
      <c r="G305" s="8">
        <v>7</v>
      </c>
      <c r="H305" s="4">
        <v>46029</v>
      </c>
      <c r="I305" s="8">
        <v>1713</v>
      </c>
      <c r="J305" s="8">
        <v>299677551</v>
      </c>
      <c r="K305" s="8">
        <v>72</v>
      </c>
      <c r="N305" s="8">
        <v>1.36</v>
      </c>
      <c r="O305" s="70">
        <v>29339.14</v>
      </c>
      <c r="P305" s="8">
        <v>35489.679999999986</v>
      </c>
      <c r="Q305" s="8">
        <v>1.633683</v>
      </c>
      <c r="R305" s="8">
        <v>31326.77</v>
      </c>
      <c r="S305" s="8">
        <v>1.633683</v>
      </c>
      <c r="T305" s="81">
        <v>29339.14</v>
      </c>
      <c r="U305" s="80" t="str">
        <f t="shared" si="8"/>
        <v>22020</v>
      </c>
      <c r="V305" s="79" t="str">
        <f t="shared" si="9"/>
        <v>1 a 30 dias</v>
      </c>
    </row>
    <row r="306" spans="1:22" x14ac:dyDescent="0.3">
      <c r="A306" s="4">
        <v>44316</v>
      </c>
      <c r="B306" s="8">
        <v>29894663000189</v>
      </c>
      <c r="C306" s="8" t="s">
        <v>96</v>
      </c>
      <c r="D306" s="4">
        <v>43843</v>
      </c>
      <c r="E306" s="8">
        <v>637.83000000000004</v>
      </c>
      <c r="F306" s="4">
        <v>44019</v>
      </c>
      <c r="G306" s="8">
        <v>-297</v>
      </c>
      <c r="H306" s="4">
        <v>45999</v>
      </c>
      <c r="I306" s="8">
        <v>1683</v>
      </c>
      <c r="J306" s="8">
        <v>299867735</v>
      </c>
      <c r="K306" s="8">
        <v>72</v>
      </c>
      <c r="N306" s="8">
        <v>1.36</v>
      </c>
      <c r="O306" s="70">
        <v>30022.14</v>
      </c>
      <c r="P306" s="8">
        <v>28827.420000000002</v>
      </c>
      <c r="Q306" s="8">
        <v>1.6206970000000001</v>
      </c>
      <c r="R306" s="8">
        <v>31522.960000000003</v>
      </c>
      <c r="S306" s="8">
        <v>1.6206970000000001</v>
      </c>
      <c r="T306" s="81">
        <v>30022.14</v>
      </c>
      <c r="U306" s="80" t="str">
        <f t="shared" si="8"/>
        <v>12020</v>
      </c>
      <c r="V306" s="79" t="str">
        <f t="shared" si="9"/>
        <v>Acima de 120 dias</v>
      </c>
    </row>
    <row r="307" spans="1:22" x14ac:dyDescent="0.3">
      <c r="A307" s="4">
        <v>44316</v>
      </c>
      <c r="B307" s="8">
        <v>29894663000189</v>
      </c>
      <c r="C307" s="8" t="s">
        <v>96</v>
      </c>
      <c r="D307" s="4">
        <v>43903</v>
      </c>
      <c r="E307" s="8">
        <v>286</v>
      </c>
      <c r="F307" s="4">
        <v>43958</v>
      </c>
      <c r="G307" s="8">
        <v>-358</v>
      </c>
      <c r="H307" s="4">
        <v>46029</v>
      </c>
      <c r="I307" s="8">
        <v>1713</v>
      </c>
      <c r="J307" s="8">
        <v>299874240</v>
      </c>
      <c r="K307" s="8">
        <v>72</v>
      </c>
      <c r="N307" s="8">
        <v>1.36</v>
      </c>
      <c r="O307" s="70">
        <v>13973.43</v>
      </c>
      <c r="P307" s="8">
        <v>12812.780000000006</v>
      </c>
      <c r="Q307" s="8">
        <v>1.6910369999999999</v>
      </c>
      <c r="R307" s="8">
        <v>14839.61</v>
      </c>
      <c r="S307" s="8">
        <v>1.6910369999999999</v>
      </c>
      <c r="T307" s="81">
        <v>13973.43</v>
      </c>
      <c r="U307" s="80" t="str">
        <f t="shared" si="8"/>
        <v>32020</v>
      </c>
      <c r="V307" s="79" t="str">
        <f t="shared" si="9"/>
        <v>Acima de 120 dias</v>
      </c>
    </row>
    <row r="308" spans="1:22" x14ac:dyDescent="0.3">
      <c r="A308" s="4">
        <v>44316</v>
      </c>
      <c r="B308" s="8">
        <v>29894663000189</v>
      </c>
      <c r="C308" s="8" t="s">
        <v>96</v>
      </c>
      <c r="D308" s="4">
        <v>43873</v>
      </c>
      <c r="E308" s="8">
        <v>92.45</v>
      </c>
      <c r="F308" s="4">
        <v>44019</v>
      </c>
      <c r="G308" s="8">
        <v>-297</v>
      </c>
      <c r="H308" s="4">
        <v>46029</v>
      </c>
      <c r="I308" s="8">
        <v>1713</v>
      </c>
      <c r="J308" s="8">
        <v>299877446</v>
      </c>
      <c r="K308" s="8">
        <v>72</v>
      </c>
      <c r="N308" s="8">
        <v>1.36</v>
      </c>
      <c r="O308" s="70">
        <v>4385.78</v>
      </c>
      <c r="P308" s="8">
        <v>4177.5400000000009</v>
      </c>
      <c r="Q308" s="8">
        <v>1.624187</v>
      </c>
      <c r="R308" s="8">
        <v>4612.08</v>
      </c>
      <c r="S308" s="8">
        <v>1.624187</v>
      </c>
      <c r="T308" s="81">
        <v>4385.78</v>
      </c>
      <c r="U308" s="80" t="str">
        <f t="shared" si="8"/>
        <v>22020</v>
      </c>
      <c r="V308" s="79" t="str">
        <f t="shared" si="9"/>
        <v>Acima de 120 dias</v>
      </c>
    </row>
    <row r="309" spans="1:22" x14ac:dyDescent="0.3">
      <c r="A309" s="4">
        <v>44316</v>
      </c>
      <c r="B309" s="8">
        <v>29894663000189</v>
      </c>
      <c r="C309" s="8" t="s">
        <v>96</v>
      </c>
      <c r="D309" s="4">
        <v>43815</v>
      </c>
      <c r="E309" s="8">
        <v>627.64</v>
      </c>
      <c r="F309" s="4">
        <v>44323</v>
      </c>
      <c r="G309" s="8">
        <v>7</v>
      </c>
      <c r="H309" s="4">
        <v>45937</v>
      </c>
      <c r="I309" s="8">
        <v>1621</v>
      </c>
      <c r="J309" s="8">
        <v>299954117</v>
      </c>
      <c r="K309" s="8">
        <v>72</v>
      </c>
      <c r="N309" s="8">
        <v>1.3599999999999999</v>
      </c>
      <c r="O309" s="70">
        <v>22364.54</v>
      </c>
      <c r="P309" s="8">
        <v>28160.130000000008</v>
      </c>
      <c r="Q309" s="8">
        <v>1.6969110000000001</v>
      </c>
      <c r="R309" s="8">
        <v>24147.39</v>
      </c>
      <c r="S309" s="8">
        <v>1.6969110000000001</v>
      </c>
      <c r="T309" s="81">
        <v>22364.54</v>
      </c>
      <c r="U309" s="80" t="str">
        <f t="shared" si="8"/>
        <v>122019</v>
      </c>
      <c r="V309" s="79" t="str">
        <f t="shared" si="9"/>
        <v>1 a 30 dias</v>
      </c>
    </row>
    <row r="310" spans="1:22" x14ac:dyDescent="0.3">
      <c r="A310" s="4">
        <v>44316</v>
      </c>
      <c r="B310" s="8">
        <v>29894663000189</v>
      </c>
      <c r="C310" s="8" t="s">
        <v>96</v>
      </c>
      <c r="D310" s="4">
        <v>43815</v>
      </c>
      <c r="E310" s="8">
        <v>224.89</v>
      </c>
      <c r="F310" s="4">
        <v>44262</v>
      </c>
      <c r="G310" s="8">
        <v>-54</v>
      </c>
      <c r="H310" s="4">
        <v>45968</v>
      </c>
      <c r="I310" s="8">
        <v>1652</v>
      </c>
      <c r="J310" s="8">
        <v>299963997</v>
      </c>
      <c r="K310" s="8">
        <v>72</v>
      </c>
      <c r="N310" s="8">
        <v>1.3599999999999999</v>
      </c>
      <c r="O310" s="70">
        <v>8574.5399999999991</v>
      </c>
      <c r="P310" s="8">
        <v>10175.389999999996</v>
      </c>
      <c r="Q310" s="8">
        <v>1.685125</v>
      </c>
      <c r="R310" s="8">
        <v>9209.4500000000007</v>
      </c>
      <c r="S310" s="8">
        <v>1.685125</v>
      </c>
      <c r="T310" s="81">
        <v>8574.5399999999991</v>
      </c>
      <c r="U310" s="80" t="str">
        <f t="shared" si="8"/>
        <v>122019</v>
      </c>
      <c r="V310" s="79" t="str">
        <f t="shared" si="9"/>
        <v>31 a 60 dias</v>
      </c>
    </row>
    <row r="311" spans="1:22" x14ac:dyDescent="0.3">
      <c r="A311" s="4">
        <v>44316</v>
      </c>
      <c r="B311" s="8">
        <v>29894663000189</v>
      </c>
      <c r="C311" s="8" t="s">
        <v>96</v>
      </c>
      <c r="D311" s="4">
        <v>43873</v>
      </c>
      <c r="E311" s="8">
        <v>142</v>
      </c>
      <c r="F311" s="4">
        <v>44019</v>
      </c>
      <c r="G311" s="8">
        <v>-297</v>
      </c>
      <c r="H311" s="4">
        <v>46029</v>
      </c>
      <c r="I311" s="8">
        <v>1713</v>
      </c>
      <c r="J311" s="8">
        <v>299980583</v>
      </c>
      <c r="K311" s="8">
        <v>72</v>
      </c>
      <c r="N311" s="8">
        <v>1.36</v>
      </c>
      <c r="O311" s="70">
        <v>6649.14</v>
      </c>
      <c r="P311" s="8">
        <v>6416.5900000000029</v>
      </c>
      <c r="Q311" s="8">
        <v>1.6949209999999999</v>
      </c>
      <c r="R311" s="8">
        <v>7083.94</v>
      </c>
      <c r="S311" s="8">
        <v>1.6949209999999999</v>
      </c>
      <c r="T311" s="81">
        <v>6649.14</v>
      </c>
      <c r="U311" s="80" t="str">
        <f t="shared" si="8"/>
        <v>22020</v>
      </c>
      <c r="V311" s="79" t="str">
        <f t="shared" si="9"/>
        <v>Acima de 120 dias</v>
      </c>
    </row>
    <row r="312" spans="1:22" x14ac:dyDescent="0.3">
      <c r="A312" s="4">
        <v>44316</v>
      </c>
      <c r="B312" s="8">
        <v>29894663000189</v>
      </c>
      <c r="C312" s="8" t="s">
        <v>96</v>
      </c>
      <c r="D312" s="4">
        <v>43978</v>
      </c>
      <c r="E312" s="8">
        <v>313.5</v>
      </c>
      <c r="F312" s="4">
        <v>44081</v>
      </c>
      <c r="G312" s="8">
        <v>-235</v>
      </c>
      <c r="H312" s="4">
        <v>46090</v>
      </c>
      <c r="I312" s="8">
        <v>1774</v>
      </c>
      <c r="J312" s="8">
        <v>300015558</v>
      </c>
      <c r="K312" s="8">
        <v>72</v>
      </c>
      <c r="N312" s="8">
        <v>1.5195844233563625</v>
      </c>
      <c r="O312" s="70">
        <v>13280.64</v>
      </c>
      <c r="P312" s="8">
        <v>13493.499999999998</v>
      </c>
      <c r="Q312" s="8">
        <v>2.0764399999999998</v>
      </c>
      <c r="R312" s="8">
        <v>14802.86</v>
      </c>
      <c r="S312" s="8">
        <v>2.0764399999999998</v>
      </c>
      <c r="T312" s="81">
        <v>13280.64</v>
      </c>
      <c r="U312" s="80" t="str">
        <f t="shared" si="8"/>
        <v>52020</v>
      </c>
      <c r="V312" s="79" t="str">
        <f t="shared" si="9"/>
        <v>Acima de 120 dias</v>
      </c>
    </row>
    <row r="313" spans="1:22" x14ac:dyDescent="0.3">
      <c r="A313" s="4">
        <v>44316</v>
      </c>
      <c r="B313" s="8">
        <v>29894663000189</v>
      </c>
      <c r="C313" s="8" t="s">
        <v>96</v>
      </c>
      <c r="D313" s="4">
        <v>44040</v>
      </c>
      <c r="E313" s="8">
        <v>165.56</v>
      </c>
      <c r="F313" s="4">
        <v>44203</v>
      </c>
      <c r="G313" s="8">
        <v>-113</v>
      </c>
      <c r="H313" s="4">
        <v>45026</v>
      </c>
      <c r="I313" s="8">
        <v>710</v>
      </c>
      <c r="J313" s="8">
        <v>300022219</v>
      </c>
      <c r="K313" s="8">
        <v>36</v>
      </c>
      <c r="N313" s="8">
        <v>1.3599999999999999</v>
      </c>
      <c r="O313" s="70">
        <v>3922.1400000000003</v>
      </c>
      <c r="P313" s="8">
        <v>4404.43</v>
      </c>
      <c r="Q313" s="8">
        <v>1.7922990000000001</v>
      </c>
      <c r="R313" s="8">
        <v>4076.4300000000003</v>
      </c>
      <c r="S313" s="8">
        <v>1.7922990000000001</v>
      </c>
      <c r="T313" s="81">
        <v>3922.1400000000003</v>
      </c>
      <c r="U313" s="80" t="str">
        <f t="shared" si="8"/>
        <v>72020</v>
      </c>
      <c r="V313" s="79" t="str">
        <f t="shared" si="9"/>
        <v>91 a 120 dias</v>
      </c>
    </row>
    <row r="314" spans="1:22" x14ac:dyDescent="0.3">
      <c r="A314" s="4">
        <v>44316</v>
      </c>
      <c r="B314" s="8">
        <v>29894663000189</v>
      </c>
      <c r="C314" s="8" t="s">
        <v>96</v>
      </c>
      <c r="D314" s="4">
        <v>44001</v>
      </c>
      <c r="E314" s="8">
        <v>77.849999999999994</v>
      </c>
      <c r="F314" s="4">
        <v>44172</v>
      </c>
      <c r="G314" s="8">
        <v>-144</v>
      </c>
      <c r="H314" s="4">
        <v>46514</v>
      </c>
      <c r="I314" s="8">
        <v>2198</v>
      </c>
      <c r="J314" s="8">
        <v>300030916</v>
      </c>
      <c r="K314" s="8">
        <v>84</v>
      </c>
      <c r="N314" s="8">
        <v>1.4331539675349625</v>
      </c>
      <c r="O314" s="70">
        <v>3596.68</v>
      </c>
      <c r="P314" s="8">
        <v>3758.8399999999997</v>
      </c>
      <c r="Q314" s="8">
        <v>1.777738</v>
      </c>
      <c r="R314" s="8">
        <v>3932.89</v>
      </c>
      <c r="S314" s="8">
        <v>1.777738</v>
      </c>
      <c r="T314" s="81">
        <v>3596.68</v>
      </c>
      <c r="U314" s="80" t="str">
        <f t="shared" si="8"/>
        <v>62020</v>
      </c>
      <c r="V314" s="79" t="str">
        <f t="shared" si="9"/>
        <v>Acima de 120 dias</v>
      </c>
    </row>
    <row r="315" spans="1:22" x14ac:dyDescent="0.3">
      <c r="A315" s="4">
        <v>44316</v>
      </c>
      <c r="B315" s="8">
        <v>29894663000189</v>
      </c>
      <c r="C315" s="8" t="s">
        <v>96</v>
      </c>
      <c r="D315" s="4">
        <v>44040</v>
      </c>
      <c r="E315" s="8">
        <v>62</v>
      </c>
      <c r="F315" s="4">
        <v>44323</v>
      </c>
      <c r="G315" s="8">
        <v>7</v>
      </c>
      <c r="H315" s="4">
        <v>46545</v>
      </c>
      <c r="I315" s="8">
        <v>2229</v>
      </c>
      <c r="J315" s="8">
        <v>300043847</v>
      </c>
      <c r="K315" s="8">
        <v>84</v>
      </c>
      <c r="N315" s="8">
        <v>1.4311428109874056</v>
      </c>
      <c r="O315" s="70">
        <v>2570.5700000000002</v>
      </c>
      <c r="P315" s="8">
        <v>3007.7400000000002</v>
      </c>
      <c r="Q315" s="8">
        <v>1.778653</v>
      </c>
      <c r="R315" s="8">
        <v>2845.53</v>
      </c>
      <c r="S315" s="8">
        <v>1.778653</v>
      </c>
      <c r="T315" s="81">
        <v>2570.5700000000002</v>
      </c>
      <c r="U315" s="80" t="str">
        <f t="shared" si="8"/>
        <v>72020</v>
      </c>
      <c r="V315" s="79" t="str">
        <f t="shared" si="9"/>
        <v>1 a 30 dias</v>
      </c>
    </row>
    <row r="316" spans="1:22" x14ac:dyDescent="0.3">
      <c r="A316" s="4">
        <v>44316</v>
      </c>
      <c r="B316" s="8">
        <v>29894663000189</v>
      </c>
      <c r="C316" s="8" t="s">
        <v>96</v>
      </c>
      <c r="D316" s="4">
        <v>44134</v>
      </c>
      <c r="E316" s="8">
        <v>52.25</v>
      </c>
      <c r="F316" s="4">
        <v>44323</v>
      </c>
      <c r="G316" s="8">
        <v>7</v>
      </c>
      <c r="H316" s="4">
        <v>46699</v>
      </c>
      <c r="I316" s="8">
        <v>2383</v>
      </c>
      <c r="J316" s="8">
        <v>300053053</v>
      </c>
      <c r="K316" s="8">
        <v>84</v>
      </c>
      <c r="N316" s="8">
        <v>1.4118580000000001</v>
      </c>
      <c r="O316" s="70">
        <v>2253.85</v>
      </c>
      <c r="P316" s="8">
        <v>2534</v>
      </c>
      <c r="Q316" s="8">
        <v>1.7484120000000001</v>
      </c>
      <c r="R316" s="8">
        <v>2500.69</v>
      </c>
      <c r="S316" s="8">
        <v>1.7484120000000001</v>
      </c>
      <c r="T316" s="81">
        <v>2253.85</v>
      </c>
      <c r="U316" s="80" t="str">
        <f t="shared" si="8"/>
        <v>102020</v>
      </c>
      <c r="V316" s="79" t="str">
        <f t="shared" si="9"/>
        <v>1 a 30 dias</v>
      </c>
    </row>
    <row r="317" spans="1:22" x14ac:dyDescent="0.3">
      <c r="A317" s="4">
        <v>44316</v>
      </c>
      <c r="B317" s="8">
        <v>29894663000189</v>
      </c>
      <c r="C317" s="8" t="s">
        <v>96</v>
      </c>
      <c r="D317" s="4">
        <v>44074</v>
      </c>
      <c r="E317" s="8">
        <v>638</v>
      </c>
      <c r="F317" s="4">
        <v>44081</v>
      </c>
      <c r="G317" s="8">
        <v>-235</v>
      </c>
      <c r="H317" s="4">
        <v>45481</v>
      </c>
      <c r="I317" s="8">
        <v>1165</v>
      </c>
      <c r="J317" s="8">
        <v>300054809</v>
      </c>
      <c r="K317" s="8">
        <v>48</v>
      </c>
      <c r="N317" s="8">
        <v>1.3599999999999999</v>
      </c>
      <c r="O317" s="70">
        <v>23190.69</v>
      </c>
      <c r="P317" s="8">
        <v>22191.1</v>
      </c>
      <c r="Q317" s="8">
        <v>1.7842769999999999</v>
      </c>
      <c r="R317" s="8">
        <v>24539.43</v>
      </c>
      <c r="S317" s="8">
        <v>1.7842769999999999</v>
      </c>
      <c r="T317" s="81">
        <v>23190.69</v>
      </c>
      <c r="U317" s="80" t="str">
        <f t="shared" si="8"/>
        <v>82020</v>
      </c>
      <c r="V317" s="79" t="str">
        <f t="shared" si="9"/>
        <v>Acima de 120 dias</v>
      </c>
    </row>
    <row r="318" spans="1:22" x14ac:dyDescent="0.3">
      <c r="A318" s="4">
        <v>44316</v>
      </c>
      <c r="B318" s="8">
        <v>29894663000189</v>
      </c>
      <c r="C318" s="8" t="s">
        <v>96</v>
      </c>
      <c r="D318" s="4">
        <v>44074</v>
      </c>
      <c r="E318" s="8">
        <v>100</v>
      </c>
      <c r="F318" s="4">
        <v>44293</v>
      </c>
      <c r="G318" s="8">
        <v>-23</v>
      </c>
      <c r="H318" s="4">
        <v>46575</v>
      </c>
      <c r="I318" s="8">
        <v>2259</v>
      </c>
      <c r="J318" s="8">
        <v>300057618</v>
      </c>
      <c r="K318" s="8">
        <v>84</v>
      </c>
      <c r="N318" s="8">
        <v>1.4363775225586639</v>
      </c>
      <c r="O318" s="70">
        <v>4265.9400000000005</v>
      </c>
      <c r="P318" s="8">
        <v>4850.8999999999996</v>
      </c>
      <c r="Q318" s="8">
        <v>1.784419</v>
      </c>
      <c r="R318" s="8">
        <v>4716.71</v>
      </c>
      <c r="S318" s="8">
        <v>1.784419</v>
      </c>
      <c r="T318" s="81">
        <v>4265.9400000000005</v>
      </c>
      <c r="U318" s="80" t="str">
        <f t="shared" si="8"/>
        <v>82020</v>
      </c>
      <c r="V318" s="79" t="str">
        <f t="shared" si="9"/>
        <v>1 a 30 dias</v>
      </c>
    </row>
    <row r="319" spans="1:22" x14ac:dyDescent="0.3">
      <c r="A319" s="4">
        <v>44316</v>
      </c>
      <c r="B319" s="8">
        <v>29894663000189</v>
      </c>
      <c r="C319" s="8" t="s">
        <v>96</v>
      </c>
      <c r="D319" s="4">
        <v>44099</v>
      </c>
      <c r="E319" s="8">
        <v>58.09</v>
      </c>
      <c r="F319" s="4">
        <v>44234</v>
      </c>
      <c r="G319" s="8">
        <v>-82</v>
      </c>
      <c r="H319" s="4">
        <v>46638</v>
      </c>
      <c r="I319" s="8">
        <v>2322</v>
      </c>
      <c r="J319" s="8">
        <v>300082125</v>
      </c>
      <c r="K319" s="8">
        <v>84</v>
      </c>
      <c r="N319" s="8">
        <v>1.4407460000000001</v>
      </c>
      <c r="O319" s="70">
        <v>2618.2400000000002</v>
      </c>
      <c r="P319" s="8">
        <v>2823.9199999999996</v>
      </c>
      <c r="Q319" s="8">
        <v>1.7927740000000001</v>
      </c>
      <c r="R319" s="8">
        <v>2891.4700000000003</v>
      </c>
      <c r="S319" s="8">
        <v>1.7927740000000001</v>
      </c>
      <c r="T319" s="81">
        <v>2618.2400000000002</v>
      </c>
      <c r="U319" s="80" t="str">
        <f t="shared" si="8"/>
        <v>92020</v>
      </c>
      <c r="V319" s="79" t="str">
        <f t="shared" si="9"/>
        <v>61 a 90 dias</v>
      </c>
    </row>
    <row r="320" spans="1:22" x14ac:dyDescent="0.3">
      <c r="A320" s="4">
        <v>44316</v>
      </c>
      <c r="B320" s="8">
        <v>29894663000189</v>
      </c>
      <c r="C320" s="8" t="s">
        <v>96</v>
      </c>
      <c r="D320" s="4">
        <v>43936</v>
      </c>
      <c r="E320" s="8">
        <v>27.73</v>
      </c>
      <c r="F320" s="4">
        <v>43989</v>
      </c>
      <c r="G320" s="8">
        <v>-327</v>
      </c>
      <c r="H320" s="4">
        <v>46090</v>
      </c>
      <c r="I320" s="8">
        <v>1774</v>
      </c>
      <c r="J320" s="8">
        <v>300112013</v>
      </c>
      <c r="K320" s="8">
        <v>72</v>
      </c>
      <c r="N320" s="8">
        <v>1.4949999999999999</v>
      </c>
      <c r="O320" s="70">
        <v>1265.05</v>
      </c>
      <c r="P320" s="8">
        <v>1204.78</v>
      </c>
      <c r="Q320" s="8">
        <v>2.0438700000000001</v>
      </c>
      <c r="R320" s="8">
        <v>1399.1299999999999</v>
      </c>
      <c r="S320" s="8">
        <v>2.0438700000000001</v>
      </c>
      <c r="T320" s="81">
        <v>1265.05</v>
      </c>
      <c r="U320" s="80" t="str">
        <f t="shared" si="8"/>
        <v>42020</v>
      </c>
      <c r="V320" s="79" t="str">
        <f t="shared" si="9"/>
        <v>Acima de 120 dias</v>
      </c>
    </row>
    <row r="321" spans="1:22" x14ac:dyDescent="0.3">
      <c r="A321" s="4">
        <v>44316</v>
      </c>
      <c r="B321" s="8">
        <v>29894663000189</v>
      </c>
      <c r="C321" s="8" t="s">
        <v>96</v>
      </c>
      <c r="D321" s="4">
        <v>44040</v>
      </c>
      <c r="E321" s="8">
        <v>370.8</v>
      </c>
      <c r="F321" s="4">
        <v>44050</v>
      </c>
      <c r="G321" s="8">
        <v>-266</v>
      </c>
      <c r="H321" s="4">
        <v>46545</v>
      </c>
      <c r="I321" s="8">
        <v>2229</v>
      </c>
      <c r="J321" s="8">
        <v>300134017</v>
      </c>
      <c r="K321" s="8">
        <v>84</v>
      </c>
      <c r="N321" s="8">
        <v>1.3599999999999999</v>
      </c>
      <c r="O321" s="70">
        <v>20895.05</v>
      </c>
      <c r="P321" s="8">
        <v>18421.509999999995</v>
      </c>
      <c r="Q321" s="8">
        <v>1.326926</v>
      </c>
      <c r="R321" s="8">
        <v>20723.63</v>
      </c>
      <c r="S321" s="8">
        <v>1.326926</v>
      </c>
      <c r="T321" s="81">
        <v>20895.05</v>
      </c>
      <c r="U321" s="80" t="str">
        <f t="shared" si="8"/>
        <v>72020</v>
      </c>
      <c r="V321" s="79" t="str">
        <f t="shared" si="9"/>
        <v>Acima de 120 dias</v>
      </c>
    </row>
    <row r="322" spans="1:22" x14ac:dyDescent="0.3">
      <c r="A322" s="4">
        <v>44316</v>
      </c>
      <c r="B322" s="8">
        <v>29894663000189</v>
      </c>
      <c r="C322" s="8" t="s">
        <v>96</v>
      </c>
      <c r="D322" s="4">
        <v>43978</v>
      </c>
      <c r="E322" s="8">
        <v>100.02</v>
      </c>
      <c r="F322" s="4">
        <v>44234</v>
      </c>
      <c r="G322" s="8">
        <v>-82</v>
      </c>
      <c r="H322" s="4">
        <v>46514</v>
      </c>
      <c r="I322" s="8">
        <v>2198</v>
      </c>
      <c r="J322" s="8">
        <v>300137760</v>
      </c>
      <c r="K322" s="8">
        <v>84</v>
      </c>
      <c r="N322" s="8">
        <v>1.4433980000000002</v>
      </c>
      <c r="O322" s="70">
        <v>4405.2300000000005</v>
      </c>
      <c r="P322" s="8">
        <v>4859.55</v>
      </c>
      <c r="Q322" s="8">
        <v>1.791228</v>
      </c>
      <c r="R322" s="8">
        <v>4839.01</v>
      </c>
      <c r="S322" s="8">
        <v>1.791228</v>
      </c>
      <c r="T322" s="81">
        <v>4405.2300000000005</v>
      </c>
      <c r="U322" s="80" t="str">
        <f t="shared" ref="U322:U385" si="10">MONTH(D322)&amp;YEAR(D322)</f>
        <v>52020</v>
      </c>
      <c r="V322" s="79" t="str">
        <f t="shared" si="9"/>
        <v>61 a 90 dias</v>
      </c>
    </row>
    <row r="323" spans="1:22" x14ac:dyDescent="0.3">
      <c r="A323" s="4">
        <v>44316</v>
      </c>
      <c r="B323" s="8">
        <v>29894663000189</v>
      </c>
      <c r="C323" s="8" t="s">
        <v>96</v>
      </c>
      <c r="D323" s="4">
        <v>44001</v>
      </c>
      <c r="E323" s="8">
        <v>315</v>
      </c>
      <c r="F323" s="4">
        <v>44172</v>
      </c>
      <c r="G323" s="8">
        <v>-144</v>
      </c>
      <c r="H323" s="4">
        <v>45419</v>
      </c>
      <c r="I323" s="8">
        <v>1103</v>
      </c>
      <c r="J323" s="8">
        <v>300138054</v>
      </c>
      <c r="K323" s="8">
        <v>48</v>
      </c>
      <c r="N323" s="8">
        <v>1.3599999999999999</v>
      </c>
      <c r="O323" s="70">
        <v>10166.99</v>
      </c>
      <c r="P323" s="8">
        <v>10896.91</v>
      </c>
      <c r="Q323" s="8">
        <v>1.7959909999999999</v>
      </c>
      <c r="R323" s="8">
        <v>10793.47</v>
      </c>
      <c r="S323" s="8">
        <v>1.7959909999999999</v>
      </c>
      <c r="T323" s="81">
        <v>10166.99</v>
      </c>
      <c r="U323" s="80" t="str">
        <f t="shared" si="10"/>
        <v>62020</v>
      </c>
      <c r="V323" s="79" t="str">
        <f t="shared" ref="V323:V386" si="11">_xlfn.IFS(G323&lt;-120,"Acima de 120 dias",G323&lt;=-90,"91 a 120 dias",G323&lt;=-61,"61 a 90 dias",G323&lt;=-31,"31 a 60 dias",G323&gt;=-30,"1 a 30 dias")</f>
        <v>Acima de 120 dias</v>
      </c>
    </row>
    <row r="324" spans="1:22" x14ac:dyDescent="0.3">
      <c r="A324" s="4">
        <v>44316</v>
      </c>
      <c r="B324" s="8">
        <v>29894663000189</v>
      </c>
      <c r="C324" s="8" t="s">
        <v>96</v>
      </c>
      <c r="D324" s="4">
        <v>44040</v>
      </c>
      <c r="E324" s="8">
        <v>222.96</v>
      </c>
      <c r="F324" s="4">
        <v>44050</v>
      </c>
      <c r="G324" s="8">
        <v>-266</v>
      </c>
      <c r="H324" s="4">
        <v>46575</v>
      </c>
      <c r="I324" s="8">
        <v>2259</v>
      </c>
      <c r="J324" s="8">
        <v>300143774</v>
      </c>
      <c r="K324" s="8">
        <v>84</v>
      </c>
      <c r="N324" s="8">
        <v>1.4059250000000001</v>
      </c>
      <c r="O324" s="70">
        <v>11382.45</v>
      </c>
      <c r="P324" s="8">
        <v>10975.979999999992</v>
      </c>
      <c r="Q324" s="8">
        <v>1.751722</v>
      </c>
      <c r="R324" s="8">
        <v>12395.460000000001</v>
      </c>
      <c r="S324" s="8">
        <v>1.751722</v>
      </c>
      <c r="T324" s="81">
        <v>11382.45</v>
      </c>
      <c r="U324" s="80" t="str">
        <f t="shared" si="10"/>
        <v>72020</v>
      </c>
      <c r="V324" s="79" t="str">
        <f t="shared" si="11"/>
        <v>Acima de 120 dias</v>
      </c>
    </row>
    <row r="325" spans="1:22" x14ac:dyDescent="0.3">
      <c r="A325" s="4">
        <v>44316</v>
      </c>
      <c r="B325" s="8">
        <v>29894663000189</v>
      </c>
      <c r="C325" s="8" t="s">
        <v>96</v>
      </c>
      <c r="D325" s="4">
        <v>44074</v>
      </c>
      <c r="E325" s="8">
        <v>76.98</v>
      </c>
      <c r="F325" s="4">
        <v>44081</v>
      </c>
      <c r="G325" s="8">
        <v>-235</v>
      </c>
      <c r="H325" s="4">
        <v>46608</v>
      </c>
      <c r="I325" s="8">
        <v>2292</v>
      </c>
      <c r="J325" s="8">
        <v>300164235</v>
      </c>
      <c r="K325" s="8">
        <v>84</v>
      </c>
      <c r="N325" s="8">
        <v>1.3844179999999999</v>
      </c>
      <c r="O325" s="70">
        <v>3895.26</v>
      </c>
      <c r="P325" s="8">
        <v>3823.4399999999991</v>
      </c>
      <c r="Q325" s="8">
        <v>1.728971</v>
      </c>
      <c r="R325" s="8">
        <v>4253.3900000000003</v>
      </c>
      <c r="S325" s="8">
        <v>1.728971</v>
      </c>
      <c r="T325" s="81">
        <v>3895.26</v>
      </c>
      <c r="U325" s="80" t="str">
        <f t="shared" si="10"/>
        <v>82020</v>
      </c>
      <c r="V325" s="79" t="str">
        <f t="shared" si="11"/>
        <v>Acima de 120 dias</v>
      </c>
    </row>
    <row r="326" spans="1:22" x14ac:dyDescent="0.3">
      <c r="A326" s="4">
        <v>44316</v>
      </c>
      <c r="B326" s="8">
        <v>29894663000189</v>
      </c>
      <c r="C326" s="8" t="s">
        <v>96</v>
      </c>
      <c r="D326" s="4">
        <v>44099</v>
      </c>
      <c r="E326" s="8">
        <v>161</v>
      </c>
      <c r="F326" s="4">
        <v>44142</v>
      </c>
      <c r="G326" s="8">
        <v>-174</v>
      </c>
      <c r="H326" s="4">
        <v>46638</v>
      </c>
      <c r="I326" s="8">
        <v>2322</v>
      </c>
      <c r="J326" s="8">
        <v>300177032</v>
      </c>
      <c r="K326" s="8">
        <v>84</v>
      </c>
      <c r="N326" s="8">
        <v>1.3599999999999999</v>
      </c>
      <c r="O326" s="70">
        <v>8428.7900000000009</v>
      </c>
      <c r="P326" s="8">
        <v>8043.1799999999985</v>
      </c>
      <c r="Q326" s="8">
        <v>1.4694609999999999</v>
      </c>
      <c r="R326" s="8">
        <v>8688.23</v>
      </c>
      <c r="S326" s="8">
        <v>1.4694609999999999</v>
      </c>
      <c r="T326" s="81">
        <v>8428.7900000000009</v>
      </c>
      <c r="U326" s="80" t="str">
        <f t="shared" si="10"/>
        <v>92020</v>
      </c>
      <c r="V326" s="79" t="str">
        <f t="shared" si="11"/>
        <v>Acima de 120 dias</v>
      </c>
    </row>
    <row r="327" spans="1:22" x14ac:dyDescent="0.3">
      <c r="A327" s="4">
        <v>44316</v>
      </c>
      <c r="B327" s="8">
        <v>29894663000189</v>
      </c>
      <c r="C327" s="8" t="s">
        <v>96</v>
      </c>
      <c r="D327" s="4">
        <v>44134</v>
      </c>
      <c r="E327" s="8">
        <v>209.16</v>
      </c>
      <c r="F327" s="4">
        <v>44234</v>
      </c>
      <c r="G327" s="8">
        <v>-82</v>
      </c>
      <c r="H327" s="4">
        <v>46699</v>
      </c>
      <c r="I327" s="8">
        <v>2383</v>
      </c>
      <c r="J327" s="8">
        <v>300183862</v>
      </c>
      <c r="K327" s="8">
        <v>84</v>
      </c>
      <c r="N327" s="8">
        <v>1.439225</v>
      </c>
      <c r="O327" s="70">
        <v>9544.5</v>
      </c>
      <c r="P327" s="8">
        <v>10048.539999999995</v>
      </c>
      <c r="Q327" s="8">
        <v>1.7876620000000001</v>
      </c>
      <c r="R327" s="8">
        <v>10551.84</v>
      </c>
      <c r="S327" s="8">
        <v>1.7876620000000001</v>
      </c>
      <c r="T327" s="81">
        <v>9544.5</v>
      </c>
      <c r="U327" s="80" t="str">
        <f t="shared" si="10"/>
        <v>102020</v>
      </c>
      <c r="V327" s="79" t="str">
        <f t="shared" si="11"/>
        <v>61 a 90 dias</v>
      </c>
    </row>
    <row r="328" spans="1:22" x14ac:dyDescent="0.3">
      <c r="A328" s="4">
        <v>44316</v>
      </c>
      <c r="B328" s="8">
        <v>29894663000189</v>
      </c>
      <c r="C328" s="8" t="s">
        <v>96</v>
      </c>
      <c r="D328" s="4">
        <v>43903</v>
      </c>
      <c r="E328" s="8">
        <v>238.72</v>
      </c>
      <c r="F328" s="4">
        <v>44262</v>
      </c>
      <c r="G328" s="8">
        <v>-54</v>
      </c>
      <c r="H328" s="4">
        <v>46062</v>
      </c>
      <c r="I328" s="8">
        <v>1746</v>
      </c>
      <c r="J328" s="8">
        <v>300207891</v>
      </c>
      <c r="K328" s="8">
        <v>72</v>
      </c>
      <c r="N328" s="8">
        <v>1.5064557703103709</v>
      </c>
      <c r="O328" s="70">
        <v>8652.06</v>
      </c>
      <c r="P328" s="8">
        <v>10323.059999999998</v>
      </c>
      <c r="Q328" s="8">
        <v>2.0531649999999999</v>
      </c>
      <c r="R328" s="8">
        <v>9770.5</v>
      </c>
      <c r="S328" s="8">
        <v>2.0531649999999999</v>
      </c>
      <c r="T328" s="81">
        <v>8652.06</v>
      </c>
      <c r="U328" s="80" t="str">
        <f t="shared" si="10"/>
        <v>32020</v>
      </c>
      <c r="V328" s="79" t="str">
        <f t="shared" si="11"/>
        <v>31 a 60 dias</v>
      </c>
    </row>
    <row r="329" spans="1:22" x14ac:dyDescent="0.3">
      <c r="A329" s="4">
        <v>44316</v>
      </c>
      <c r="B329" s="8">
        <v>29894663000189</v>
      </c>
      <c r="C329" s="8" t="s">
        <v>96</v>
      </c>
      <c r="D329" s="4">
        <v>44074</v>
      </c>
      <c r="E329" s="8">
        <v>229</v>
      </c>
      <c r="F329" s="4">
        <v>44262</v>
      </c>
      <c r="G329" s="8">
        <v>-54</v>
      </c>
      <c r="H329" s="4">
        <v>46484</v>
      </c>
      <c r="I329" s="8">
        <v>2168</v>
      </c>
      <c r="J329" s="8">
        <v>300228630</v>
      </c>
      <c r="K329" s="8">
        <v>84</v>
      </c>
      <c r="N329" s="8">
        <v>1.4389199653627232</v>
      </c>
      <c r="O329" s="70">
        <v>9805.65</v>
      </c>
      <c r="P329" s="8">
        <v>10887.44</v>
      </c>
      <c r="Q329" s="8">
        <v>1.7868440000000001</v>
      </c>
      <c r="R329" s="8">
        <v>10783.11</v>
      </c>
      <c r="S329" s="8">
        <v>1.7868440000000001</v>
      </c>
      <c r="T329" s="81">
        <v>9805.65</v>
      </c>
      <c r="U329" s="80" t="str">
        <f t="shared" si="10"/>
        <v>82020</v>
      </c>
      <c r="V329" s="79" t="str">
        <f t="shared" si="11"/>
        <v>31 a 60 dias</v>
      </c>
    </row>
    <row r="330" spans="1:22" x14ac:dyDescent="0.3">
      <c r="A330" s="4">
        <v>44316</v>
      </c>
      <c r="B330" s="8">
        <v>29894663000189</v>
      </c>
      <c r="C330" s="8" t="s">
        <v>96</v>
      </c>
      <c r="D330" s="4">
        <v>43978</v>
      </c>
      <c r="E330" s="8">
        <v>213.47</v>
      </c>
      <c r="F330" s="4">
        <v>44234</v>
      </c>
      <c r="G330" s="8">
        <v>-82</v>
      </c>
      <c r="H330" s="4">
        <v>46514</v>
      </c>
      <c r="I330" s="8">
        <v>2198</v>
      </c>
      <c r="J330" s="8">
        <v>300234261</v>
      </c>
      <c r="K330" s="8">
        <v>84</v>
      </c>
      <c r="N330" s="8">
        <v>1.439206</v>
      </c>
      <c r="O330" s="70">
        <v>9413</v>
      </c>
      <c r="P330" s="8">
        <v>10386.179999999995</v>
      </c>
      <c r="Q330" s="8">
        <v>1.7867949999999999</v>
      </c>
      <c r="R330" s="8">
        <v>10339.859999999999</v>
      </c>
      <c r="S330" s="8">
        <v>1.7867949999999999</v>
      </c>
      <c r="T330" s="81">
        <v>9413</v>
      </c>
      <c r="U330" s="80" t="str">
        <f t="shared" si="10"/>
        <v>52020</v>
      </c>
      <c r="V330" s="79" t="str">
        <f t="shared" si="11"/>
        <v>61 a 90 dias</v>
      </c>
    </row>
    <row r="331" spans="1:22" x14ac:dyDescent="0.3">
      <c r="A331" s="4">
        <v>44316</v>
      </c>
      <c r="B331" s="8">
        <v>29894663000189</v>
      </c>
      <c r="C331" s="8" t="s">
        <v>96</v>
      </c>
      <c r="D331" s="4">
        <v>43978</v>
      </c>
      <c r="E331" s="8">
        <v>126</v>
      </c>
      <c r="F331" s="4">
        <v>44172</v>
      </c>
      <c r="G331" s="8">
        <v>-144</v>
      </c>
      <c r="H331" s="4">
        <v>46514</v>
      </c>
      <c r="I331" s="8">
        <v>2198</v>
      </c>
      <c r="J331" s="8">
        <v>300236034</v>
      </c>
      <c r="K331" s="8">
        <v>84</v>
      </c>
      <c r="N331" s="8">
        <v>1.4503649999999999</v>
      </c>
      <c r="O331" s="70">
        <v>5790.81</v>
      </c>
      <c r="P331" s="8">
        <v>6107.5100000000011</v>
      </c>
      <c r="Q331" s="8">
        <v>1.7986789999999999</v>
      </c>
      <c r="R331" s="8">
        <v>6336.2</v>
      </c>
      <c r="S331" s="8">
        <v>1.7986789999999999</v>
      </c>
      <c r="T331" s="81">
        <v>5790.81</v>
      </c>
      <c r="U331" s="80" t="str">
        <f t="shared" si="10"/>
        <v>52020</v>
      </c>
      <c r="V331" s="79" t="str">
        <f t="shared" si="11"/>
        <v>Acima de 120 dias</v>
      </c>
    </row>
    <row r="332" spans="1:22" x14ac:dyDescent="0.3">
      <c r="A332" s="4">
        <v>44316</v>
      </c>
      <c r="B332" s="8">
        <v>29894663000189</v>
      </c>
      <c r="C332" s="8" t="s">
        <v>96</v>
      </c>
      <c r="D332" s="4">
        <v>44040</v>
      </c>
      <c r="E332" s="8">
        <v>228</v>
      </c>
      <c r="F332" s="4">
        <v>44262</v>
      </c>
      <c r="G332" s="8">
        <v>-54</v>
      </c>
      <c r="H332" s="4">
        <v>46545</v>
      </c>
      <c r="I332" s="8">
        <v>2229</v>
      </c>
      <c r="J332" s="8">
        <v>300242326</v>
      </c>
      <c r="K332" s="8">
        <v>84</v>
      </c>
      <c r="N332" s="8">
        <v>1.4345582739396128</v>
      </c>
      <c r="O332" s="70">
        <v>9899.36</v>
      </c>
      <c r="P332" s="8">
        <v>11048.070000000003</v>
      </c>
      <c r="Q332" s="8">
        <v>1.7822990000000001</v>
      </c>
      <c r="R332" s="8">
        <v>10909.44</v>
      </c>
      <c r="S332" s="8">
        <v>1.7822990000000001</v>
      </c>
      <c r="T332" s="81">
        <v>9899.36</v>
      </c>
      <c r="U332" s="80" t="str">
        <f t="shared" si="10"/>
        <v>72020</v>
      </c>
      <c r="V332" s="79" t="str">
        <f t="shared" si="11"/>
        <v>31 a 60 dias</v>
      </c>
    </row>
    <row r="333" spans="1:22" x14ac:dyDescent="0.3">
      <c r="A333" s="4">
        <v>44316</v>
      </c>
      <c r="B333" s="8">
        <v>29894663000189</v>
      </c>
      <c r="C333" s="8" t="s">
        <v>96</v>
      </c>
      <c r="D333" s="4">
        <v>44040</v>
      </c>
      <c r="E333" s="8">
        <v>313</v>
      </c>
      <c r="F333" s="4">
        <v>44293</v>
      </c>
      <c r="G333" s="8">
        <v>-23</v>
      </c>
      <c r="H333" s="4">
        <v>46545</v>
      </c>
      <c r="I333" s="8">
        <v>2229</v>
      </c>
      <c r="J333" s="8">
        <v>300244404</v>
      </c>
      <c r="K333" s="8">
        <v>84</v>
      </c>
      <c r="N333" s="8">
        <v>1.4455922184928507</v>
      </c>
      <c r="O333" s="70">
        <v>13233.68</v>
      </c>
      <c r="P333" s="8">
        <v>15111.360000000004</v>
      </c>
      <c r="Q333" s="8">
        <v>1.7940529999999999</v>
      </c>
      <c r="R333" s="8">
        <v>14616.28</v>
      </c>
      <c r="S333" s="8">
        <v>1.7940529999999999</v>
      </c>
      <c r="T333" s="81">
        <v>13233.68</v>
      </c>
      <c r="U333" s="80" t="str">
        <f t="shared" si="10"/>
        <v>72020</v>
      </c>
      <c r="V333" s="79" t="str">
        <f t="shared" si="11"/>
        <v>1 a 30 dias</v>
      </c>
    </row>
    <row r="334" spans="1:22" x14ac:dyDescent="0.3">
      <c r="A334" s="4">
        <v>44316</v>
      </c>
      <c r="B334" s="8">
        <v>29894663000189</v>
      </c>
      <c r="C334" s="8" t="s">
        <v>96</v>
      </c>
      <c r="D334" s="4">
        <v>44040</v>
      </c>
      <c r="E334" s="8">
        <v>49.97</v>
      </c>
      <c r="F334" s="4">
        <v>44050</v>
      </c>
      <c r="G334" s="8">
        <v>-266</v>
      </c>
      <c r="H334" s="4">
        <v>46545</v>
      </c>
      <c r="I334" s="8">
        <v>2229</v>
      </c>
      <c r="J334" s="8">
        <v>300244978</v>
      </c>
      <c r="K334" s="8">
        <v>84</v>
      </c>
      <c r="N334" s="8">
        <v>1.4463774676920642</v>
      </c>
      <c r="O334" s="70">
        <v>2509.64</v>
      </c>
      <c r="P334" s="8">
        <v>2411.8599999999992</v>
      </c>
      <c r="Q334" s="8">
        <v>1.798991</v>
      </c>
      <c r="R334" s="8">
        <v>2732.74</v>
      </c>
      <c r="S334" s="8">
        <v>1.798991</v>
      </c>
      <c r="T334" s="81">
        <v>2509.64</v>
      </c>
      <c r="U334" s="80" t="str">
        <f t="shared" si="10"/>
        <v>72020</v>
      </c>
      <c r="V334" s="79" t="str">
        <f t="shared" si="11"/>
        <v>Acima de 120 dias</v>
      </c>
    </row>
    <row r="335" spans="1:22" x14ac:dyDescent="0.3">
      <c r="A335" s="4">
        <v>44316</v>
      </c>
      <c r="B335" s="8">
        <v>29894663000189</v>
      </c>
      <c r="C335" s="8" t="s">
        <v>96</v>
      </c>
      <c r="D335" s="4">
        <v>44040</v>
      </c>
      <c r="E335" s="8">
        <v>191</v>
      </c>
      <c r="F335" s="4">
        <v>44262</v>
      </c>
      <c r="G335" s="8">
        <v>-54</v>
      </c>
      <c r="H335" s="4">
        <v>45084</v>
      </c>
      <c r="I335" s="8">
        <v>768</v>
      </c>
      <c r="J335" s="8">
        <v>300250242</v>
      </c>
      <c r="K335" s="8">
        <v>36</v>
      </c>
      <c r="N335" s="8">
        <v>1.3599999999999999</v>
      </c>
      <c r="O335" s="70">
        <v>4389.6399999999994</v>
      </c>
      <c r="P335" s="8">
        <v>5321.5599999999986</v>
      </c>
      <c r="Q335" s="8">
        <v>1.790905</v>
      </c>
      <c r="R335" s="8">
        <v>4594.3999999999996</v>
      </c>
      <c r="S335" s="8">
        <v>1.790905</v>
      </c>
      <c r="T335" s="81">
        <v>4389.6399999999994</v>
      </c>
      <c r="U335" s="80" t="str">
        <f t="shared" si="10"/>
        <v>72020</v>
      </c>
      <c r="V335" s="79" t="str">
        <f t="shared" si="11"/>
        <v>31 a 60 dias</v>
      </c>
    </row>
    <row r="336" spans="1:22" x14ac:dyDescent="0.3">
      <c r="A336" s="4">
        <v>44316</v>
      </c>
      <c r="B336" s="8">
        <v>29894663000189</v>
      </c>
      <c r="C336" s="8" t="s">
        <v>96</v>
      </c>
      <c r="D336" s="4">
        <v>44074</v>
      </c>
      <c r="E336" s="8">
        <v>209.52</v>
      </c>
      <c r="F336" s="4">
        <v>44234</v>
      </c>
      <c r="G336" s="8">
        <v>-82</v>
      </c>
      <c r="H336" s="4">
        <v>46545</v>
      </c>
      <c r="I336" s="8">
        <v>2229</v>
      </c>
      <c r="J336" s="8">
        <v>300251272</v>
      </c>
      <c r="K336" s="8">
        <v>84</v>
      </c>
      <c r="N336" s="8">
        <v>1.4411438752026664</v>
      </c>
      <c r="O336" s="70">
        <v>9289.32</v>
      </c>
      <c r="P336" s="8">
        <v>10084.06</v>
      </c>
      <c r="Q336" s="8">
        <v>1.7892840000000001</v>
      </c>
      <c r="R336" s="8">
        <v>10215.82</v>
      </c>
      <c r="S336" s="8">
        <v>1.7892840000000001</v>
      </c>
      <c r="T336" s="81">
        <v>9289.32</v>
      </c>
      <c r="U336" s="80" t="str">
        <f t="shared" si="10"/>
        <v>82020</v>
      </c>
      <c r="V336" s="79" t="str">
        <f t="shared" si="11"/>
        <v>61 a 90 dias</v>
      </c>
    </row>
    <row r="337" spans="1:22" x14ac:dyDescent="0.3">
      <c r="A337" s="4">
        <v>44316</v>
      </c>
      <c r="B337" s="8">
        <v>29894663000189</v>
      </c>
      <c r="C337" s="8" t="s">
        <v>96</v>
      </c>
      <c r="D337" s="4">
        <v>44134</v>
      </c>
      <c r="E337" s="8">
        <v>313.5</v>
      </c>
      <c r="F337" s="4">
        <v>44234</v>
      </c>
      <c r="G337" s="8">
        <v>-82</v>
      </c>
      <c r="H337" s="4">
        <v>46728</v>
      </c>
      <c r="I337" s="8">
        <v>2412</v>
      </c>
      <c r="J337" s="8">
        <v>300299995</v>
      </c>
      <c r="K337" s="8">
        <v>84</v>
      </c>
      <c r="N337" s="8">
        <v>1.4487619999999999</v>
      </c>
      <c r="O337" s="70">
        <v>14342.25</v>
      </c>
      <c r="P337" s="8">
        <v>14794.480000000003</v>
      </c>
      <c r="Q337" s="8">
        <v>1.7974559999999999</v>
      </c>
      <c r="R337" s="8">
        <v>15870.25</v>
      </c>
      <c r="S337" s="8">
        <v>1.7974559999999999</v>
      </c>
      <c r="T337" s="81">
        <v>14342.25</v>
      </c>
      <c r="U337" s="80" t="str">
        <f t="shared" si="10"/>
        <v>102020</v>
      </c>
      <c r="V337" s="79" t="str">
        <f t="shared" si="11"/>
        <v>61 a 90 dias</v>
      </c>
    </row>
    <row r="338" spans="1:22" x14ac:dyDescent="0.3">
      <c r="A338" s="4">
        <v>44316</v>
      </c>
      <c r="B338" s="8">
        <v>29894663000189</v>
      </c>
      <c r="C338" s="8" t="s">
        <v>96</v>
      </c>
      <c r="D338" s="4">
        <v>43978</v>
      </c>
      <c r="E338" s="8">
        <v>226.71</v>
      </c>
      <c r="F338" s="4">
        <v>44172</v>
      </c>
      <c r="G338" s="8">
        <v>-144</v>
      </c>
      <c r="H338" s="4">
        <v>46514</v>
      </c>
      <c r="I338" s="8">
        <v>2198</v>
      </c>
      <c r="J338" s="8">
        <v>300331955</v>
      </c>
      <c r="K338" s="8">
        <v>84</v>
      </c>
      <c r="N338" s="8">
        <v>1.441675</v>
      </c>
      <c r="O338" s="70">
        <v>10216.679999999998</v>
      </c>
      <c r="P338" s="8">
        <v>11021.269999999999</v>
      </c>
      <c r="Q338" s="8">
        <v>1.7894479999999999</v>
      </c>
      <c r="R338" s="8">
        <v>11200.33</v>
      </c>
      <c r="S338" s="8">
        <v>1.7894479999999999</v>
      </c>
      <c r="T338" s="81">
        <v>10216.679999999998</v>
      </c>
      <c r="U338" s="80" t="str">
        <f t="shared" si="10"/>
        <v>52020</v>
      </c>
      <c r="V338" s="79" t="str">
        <f t="shared" si="11"/>
        <v>Acima de 120 dias</v>
      </c>
    </row>
    <row r="339" spans="1:22" x14ac:dyDescent="0.3">
      <c r="A339" s="4">
        <v>44316</v>
      </c>
      <c r="B339" s="8">
        <v>29894663000189</v>
      </c>
      <c r="C339" s="8" t="s">
        <v>96</v>
      </c>
      <c r="D339" s="4">
        <v>44001</v>
      </c>
      <c r="E339" s="8">
        <v>81.349999999999994</v>
      </c>
      <c r="F339" s="4">
        <v>44081</v>
      </c>
      <c r="G339" s="8">
        <v>-235</v>
      </c>
      <c r="H339" s="4">
        <v>46514</v>
      </c>
      <c r="I339" s="8">
        <v>2198</v>
      </c>
      <c r="J339" s="8">
        <v>300338616</v>
      </c>
      <c r="K339" s="8">
        <v>84</v>
      </c>
      <c r="N339" s="8">
        <v>1.441138370687588</v>
      </c>
      <c r="O339" s="70">
        <v>3994.4100000000003</v>
      </c>
      <c r="P339" s="8">
        <v>3917.3100000000009</v>
      </c>
      <c r="Q339" s="8">
        <v>1.78624</v>
      </c>
      <c r="R339" s="8">
        <v>4344.99</v>
      </c>
      <c r="S339" s="8">
        <v>1.78624</v>
      </c>
      <c r="T339" s="81">
        <v>3994.4100000000003</v>
      </c>
      <c r="U339" s="80" t="str">
        <f t="shared" si="10"/>
        <v>62020</v>
      </c>
      <c r="V339" s="79" t="str">
        <f t="shared" si="11"/>
        <v>Acima de 120 dias</v>
      </c>
    </row>
    <row r="340" spans="1:22" x14ac:dyDescent="0.3">
      <c r="A340" s="4">
        <v>44316</v>
      </c>
      <c r="B340" s="8">
        <v>29894663000189</v>
      </c>
      <c r="C340" s="8" t="s">
        <v>96</v>
      </c>
      <c r="D340" s="4">
        <v>44099</v>
      </c>
      <c r="E340" s="8">
        <v>217.1</v>
      </c>
      <c r="F340" s="4">
        <v>44234</v>
      </c>
      <c r="G340" s="8">
        <v>-82</v>
      </c>
      <c r="H340" s="4">
        <v>46575</v>
      </c>
      <c r="I340" s="8">
        <v>2259</v>
      </c>
      <c r="J340" s="8">
        <v>300351365</v>
      </c>
      <c r="K340" s="8">
        <v>84</v>
      </c>
      <c r="N340" s="8">
        <v>1.391229</v>
      </c>
      <c r="O340" s="70">
        <v>9824.34</v>
      </c>
      <c r="P340" s="8">
        <v>10595.63</v>
      </c>
      <c r="Q340" s="8">
        <v>1.7352650000000001</v>
      </c>
      <c r="R340" s="8">
        <v>10812.449999999999</v>
      </c>
      <c r="S340" s="8">
        <v>1.7352650000000001</v>
      </c>
      <c r="T340" s="81">
        <v>9824.34</v>
      </c>
      <c r="U340" s="80" t="str">
        <f t="shared" si="10"/>
        <v>92020</v>
      </c>
      <c r="V340" s="79" t="str">
        <f t="shared" si="11"/>
        <v>61 a 90 dias</v>
      </c>
    </row>
    <row r="341" spans="1:22" x14ac:dyDescent="0.3">
      <c r="A341" s="4">
        <v>44316</v>
      </c>
      <c r="B341" s="8">
        <v>29894663000189</v>
      </c>
      <c r="C341" s="8" t="s">
        <v>96</v>
      </c>
      <c r="D341" s="4">
        <v>44074</v>
      </c>
      <c r="E341" s="8">
        <v>258.24</v>
      </c>
      <c r="F341" s="4">
        <v>44262</v>
      </c>
      <c r="G341" s="8">
        <v>-54</v>
      </c>
      <c r="H341" s="4">
        <v>46608</v>
      </c>
      <c r="I341" s="8">
        <v>2292</v>
      </c>
      <c r="J341" s="8">
        <v>300361287</v>
      </c>
      <c r="K341" s="8">
        <v>84</v>
      </c>
      <c r="N341" s="8">
        <v>1.3599999999999999</v>
      </c>
      <c r="O341" s="70">
        <v>12917.64</v>
      </c>
      <c r="P341" s="8">
        <v>12932.559999999994</v>
      </c>
      <c r="Q341" s="8">
        <v>1.3315539999999999</v>
      </c>
      <c r="R341" s="8">
        <v>12811.51</v>
      </c>
      <c r="S341" s="8">
        <v>1.3315539999999999</v>
      </c>
      <c r="T341" s="81">
        <v>12917.64</v>
      </c>
      <c r="U341" s="80" t="str">
        <f t="shared" si="10"/>
        <v>82020</v>
      </c>
      <c r="V341" s="79" t="str">
        <f t="shared" si="11"/>
        <v>31 a 60 dias</v>
      </c>
    </row>
    <row r="342" spans="1:22" x14ac:dyDescent="0.3">
      <c r="A342" s="4">
        <v>44316</v>
      </c>
      <c r="B342" s="8">
        <v>29894663000189</v>
      </c>
      <c r="C342" s="8" t="s">
        <v>96</v>
      </c>
      <c r="D342" s="4">
        <v>44074</v>
      </c>
      <c r="E342" s="8">
        <v>409.43</v>
      </c>
      <c r="F342" s="4">
        <v>44172</v>
      </c>
      <c r="G342" s="8">
        <v>-144</v>
      </c>
      <c r="H342" s="4">
        <v>46608</v>
      </c>
      <c r="I342" s="8">
        <v>2292</v>
      </c>
      <c r="J342" s="8">
        <v>300363881</v>
      </c>
      <c r="K342" s="8">
        <v>84</v>
      </c>
      <c r="N342" s="8">
        <v>1.3599999999999999</v>
      </c>
      <c r="O342" s="70">
        <v>21638.879999999997</v>
      </c>
      <c r="P342" s="8">
        <v>20504.120000000006</v>
      </c>
      <c r="Q342" s="8">
        <v>1.3430219999999999</v>
      </c>
      <c r="R342" s="8">
        <v>21540.43</v>
      </c>
      <c r="S342" s="8">
        <v>1.3430219999999999</v>
      </c>
      <c r="T342" s="81">
        <v>21638.879999999997</v>
      </c>
      <c r="U342" s="80" t="str">
        <f t="shared" si="10"/>
        <v>82020</v>
      </c>
      <c r="V342" s="79" t="str">
        <f t="shared" si="11"/>
        <v>Acima de 120 dias</v>
      </c>
    </row>
    <row r="343" spans="1:22" x14ac:dyDescent="0.3">
      <c r="A343" s="4">
        <v>44316</v>
      </c>
      <c r="B343" s="8">
        <v>29894663000189</v>
      </c>
      <c r="C343" s="8" t="s">
        <v>96</v>
      </c>
      <c r="D343" s="4">
        <v>44074</v>
      </c>
      <c r="E343" s="8">
        <v>49</v>
      </c>
      <c r="F343" s="4">
        <v>44234</v>
      </c>
      <c r="G343" s="8">
        <v>-82</v>
      </c>
      <c r="H343" s="4">
        <v>46608</v>
      </c>
      <c r="I343" s="8">
        <v>2292</v>
      </c>
      <c r="J343" s="8">
        <v>300365778</v>
      </c>
      <c r="K343" s="8">
        <v>84</v>
      </c>
      <c r="N343" s="8">
        <v>1.4462519999999999</v>
      </c>
      <c r="O343" s="70">
        <v>2192.41</v>
      </c>
      <c r="P343" s="8">
        <v>2383.7199999999993</v>
      </c>
      <c r="Q343" s="8">
        <v>1.7990060000000001</v>
      </c>
      <c r="R343" s="8">
        <v>2418.89</v>
      </c>
      <c r="S343" s="8">
        <v>1.7990060000000001</v>
      </c>
      <c r="T343" s="81">
        <v>2192.41</v>
      </c>
      <c r="U343" s="80" t="str">
        <f t="shared" si="10"/>
        <v>82020</v>
      </c>
      <c r="V343" s="79" t="str">
        <f t="shared" si="11"/>
        <v>61 a 90 dias</v>
      </c>
    </row>
    <row r="344" spans="1:22" x14ac:dyDescent="0.3">
      <c r="A344" s="4">
        <v>44316</v>
      </c>
      <c r="B344" s="8">
        <v>29894663000189</v>
      </c>
      <c r="C344" s="8" t="s">
        <v>96</v>
      </c>
      <c r="D344" s="4">
        <v>44099</v>
      </c>
      <c r="E344" s="8">
        <v>313.5</v>
      </c>
      <c r="F344" s="4">
        <v>44262</v>
      </c>
      <c r="G344" s="8">
        <v>-54</v>
      </c>
      <c r="H344" s="4">
        <v>46608</v>
      </c>
      <c r="I344" s="8">
        <v>2292</v>
      </c>
      <c r="J344" s="8">
        <v>300367888</v>
      </c>
      <c r="K344" s="8">
        <v>84</v>
      </c>
      <c r="N344" s="8">
        <v>1.4319739999999999</v>
      </c>
      <c r="O344" s="70">
        <v>13789.79</v>
      </c>
      <c r="P344" s="8">
        <v>15190.77</v>
      </c>
      <c r="Q344" s="8">
        <v>1.778883</v>
      </c>
      <c r="R344" s="8">
        <v>15226.11</v>
      </c>
      <c r="S344" s="8">
        <v>1.778883</v>
      </c>
      <c r="T344" s="81">
        <v>13789.79</v>
      </c>
      <c r="U344" s="80" t="str">
        <f t="shared" si="10"/>
        <v>92020</v>
      </c>
      <c r="V344" s="79" t="str">
        <f t="shared" si="11"/>
        <v>31 a 60 dias</v>
      </c>
    </row>
    <row r="345" spans="1:22" x14ac:dyDescent="0.3">
      <c r="A345" s="4">
        <v>44316</v>
      </c>
      <c r="B345" s="8">
        <v>29894663000189</v>
      </c>
      <c r="C345" s="8" t="s">
        <v>96</v>
      </c>
      <c r="D345" s="4">
        <v>44074</v>
      </c>
      <c r="E345" s="8">
        <v>88.1</v>
      </c>
      <c r="F345" s="4">
        <v>44081</v>
      </c>
      <c r="G345" s="8">
        <v>-235</v>
      </c>
      <c r="H345" s="4">
        <v>46608</v>
      </c>
      <c r="I345" s="8">
        <v>2292</v>
      </c>
      <c r="J345" s="8">
        <v>300370883</v>
      </c>
      <c r="K345" s="8">
        <v>84</v>
      </c>
      <c r="N345" s="8">
        <v>1.4324699999999999</v>
      </c>
      <c r="O345" s="70">
        <v>4402.3899999999994</v>
      </c>
      <c r="P345" s="8">
        <v>4305.68</v>
      </c>
      <c r="Q345" s="8">
        <v>1.780233</v>
      </c>
      <c r="R345" s="8">
        <v>4806.8499999999995</v>
      </c>
      <c r="S345" s="8">
        <v>1.780233</v>
      </c>
      <c r="T345" s="81">
        <v>4402.3899999999994</v>
      </c>
      <c r="U345" s="80" t="str">
        <f t="shared" si="10"/>
        <v>82020</v>
      </c>
      <c r="V345" s="79" t="str">
        <f t="shared" si="11"/>
        <v>Acima de 120 dias</v>
      </c>
    </row>
    <row r="346" spans="1:22" x14ac:dyDescent="0.3">
      <c r="A346" s="4">
        <v>44316</v>
      </c>
      <c r="B346" s="8">
        <v>29894663000189</v>
      </c>
      <c r="C346" s="8" t="s">
        <v>96</v>
      </c>
      <c r="D346" s="4">
        <v>44040</v>
      </c>
      <c r="E346" s="8">
        <v>42.47</v>
      </c>
      <c r="F346" s="4">
        <v>44262</v>
      </c>
      <c r="G346" s="8">
        <v>-54</v>
      </c>
      <c r="H346" s="4">
        <v>46119</v>
      </c>
      <c r="I346" s="8">
        <v>1803</v>
      </c>
      <c r="J346" s="8">
        <v>300421220</v>
      </c>
      <c r="K346" s="8">
        <v>72</v>
      </c>
      <c r="N346" s="8">
        <v>1.5000141676505341</v>
      </c>
      <c r="O346" s="70">
        <v>1563.41</v>
      </c>
      <c r="P346" s="8">
        <v>1824.4099999999996</v>
      </c>
      <c r="Q346" s="8">
        <v>2.0570369999999998</v>
      </c>
      <c r="R346" s="8">
        <v>1776</v>
      </c>
      <c r="S346" s="8">
        <v>2.0570369999999998</v>
      </c>
      <c r="T346" s="81">
        <v>1563.41</v>
      </c>
      <c r="U346" s="80" t="str">
        <f t="shared" si="10"/>
        <v>72020</v>
      </c>
      <c r="V346" s="79" t="str">
        <f t="shared" si="11"/>
        <v>31 a 60 dias</v>
      </c>
    </row>
    <row r="347" spans="1:22" x14ac:dyDescent="0.3">
      <c r="A347" s="4">
        <v>44316</v>
      </c>
      <c r="B347" s="8">
        <v>29894663000189</v>
      </c>
      <c r="C347" s="8" t="s">
        <v>96</v>
      </c>
      <c r="D347" s="4">
        <v>44040</v>
      </c>
      <c r="E347" s="8">
        <v>151.19999999999999</v>
      </c>
      <c r="F347" s="4">
        <v>44081</v>
      </c>
      <c r="G347" s="8">
        <v>-235</v>
      </c>
      <c r="H347" s="4">
        <v>46545</v>
      </c>
      <c r="I347" s="8">
        <v>2229</v>
      </c>
      <c r="J347" s="8">
        <v>300442339</v>
      </c>
      <c r="K347" s="8">
        <v>84</v>
      </c>
      <c r="N347" s="8">
        <v>1.4497555719472868</v>
      </c>
      <c r="O347" s="70">
        <v>7443.4000000000005</v>
      </c>
      <c r="P347" s="8">
        <v>7289.7300000000005</v>
      </c>
      <c r="Q347" s="8">
        <v>1.7984800000000001</v>
      </c>
      <c r="R347" s="8">
        <v>8110.4800000000005</v>
      </c>
      <c r="S347" s="8">
        <v>1.7984800000000001</v>
      </c>
      <c r="T347" s="81">
        <v>7443.4000000000005</v>
      </c>
      <c r="U347" s="80" t="str">
        <f t="shared" si="10"/>
        <v>72020</v>
      </c>
      <c r="V347" s="79" t="str">
        <f t="shared" si="11"/>
        <v>Acima de 120 dias</v>
      </c>
    </row>
    <row r="348" spans="1:22" x14ac:dyDescent="0.3">
      <c r="A348" s="4">
        <v>44316</v>
      </c>
      <c r="B348" s="8">
        <v>29894663000189</v>
      </c>
      <c r="C348" s="8" t="s">
        <v>96</v>
      </c>
      <c r="D348" s="4">
        <v>44074</v>
      </c>
      <c r="E348" s="8">
        <v>118</v>
      </c>
      <c r="F348" s="4">
        <v>44323</v>
      </c>
      <c r="G348" s="8">
        <v>7</v>
      </c>
      <c r="H348" s="4">
        <v>46575</v>
      </c>
      <c r="I348" s="8">
        <v>2259</v>
      </c>
      <c r="J348" s="8">
        <v>300452884</v>
      </c>
      <c r="K348" s="8">
        <v>84</v>
      </c>
      <c r="N348" s="8">
        <v>1.385418727640676</v>
      </c>
      <c r="O348" s="70">
        <v>4993.13</v>
      </c>
      <c r="P348" s="8">
        <v>5821.920000000001</v>
      </c>
      <c r="Q348" s="8">
        <v>1.7301299999999999</v>
      </c>
      <c r="R348" s="8">
        <v>5532.66</v>
      </c>
      <c r="S348" s="8">
        <v>1.7301299999999999</v>
      </c>
      <c r="T348" s="81">
        <v>4993.13</v>
      </c>
      <c r="U348" s="80" t="str">
        <f t="shared" si="10"/>
        <v>82020</v>
      </c>
      <c r="V348" s="79" t="str">
        <f t="shared" si="11"/>
        <v>1 a 30 dias</v>
      </c>
    </row>
    <row r="349" spans="1:22" x14ac:dyDescent="0.3">
      <c r="A349" s="4">
        <v>44316</v>
      </c>
      <c r="B349" s="8">
        <v>29894663000189</v>
      </c>
      <c r="C349" s="8" t="s">
        <v>96</v>
      </c>
      <c r="D349" s="4">
        <v>44040</v>
      </c>
      <c r="E349" s="8">
        <v>297.36</v>
      </c>
      <c r="F349" s="4">
        <v>44323</v>
      </c>
      <c r="G349" s="8">
        <v>7</v>
      </c>
      <c r="H349" s="4">
        <v>46575</v>
      </c>
      <c r="I349" s="8">
        <v>2259</v>
      </c>
      <c r="J349" s="8">
        <v>300456506</v>
      </c>
      <c r="K349" s="8">
        <v>84</v>
      </c>
      <c r="N349" s="8">
        <v>1.4352099999999999</v>
      </c>
      <c r="O349" s="70">
        <v>12392.83</v>
      </c>
      <c r="P349" s="8">
        <v>14495.080000000002</v>
      </c>
      <c r="Q349" s="8">
        <v>1.782926</v>
      </c>
      <c r="R349" s="8">
        <v>13733.07</v>
      </c>
      <c r="S349" s="8">
        <v>1.782926</v>
      </c>
      <c r="T349" s="81">
        <v>12392.83</v>
      </c>
      <c r="U349" s="80" t="str">
        <f t="shared" si="10"/>
        <v>72020</v>
      </c>
      <c r="V349" s="79" t="str">
        <f t="shared" si="11"/>
        <v>1 a 30 dias</v>
      </c>
    </row>
    <row r="350" spans="1:22" x14ac:dyDescent="0.3">
      <c r="A350" s="4">
        <v>44316</v>
      </c>
      <c r="B350" s="8">
        <v>29894663000189</v>
      </c>
      <c r="C350" s="8" t="s">
        <v>96</v>
      </c>
      <c r="D350" s="4">
        <v>44099</v>
      </c>
      <c r="E350" s="8">
        <v>140.15</v>
      </c>
      <c r="F350" s="4">
        <v>44262</v>
      </c>
      <c r="G350" s="8">
        <v>-54</v>
      </c>
      <c r="H350" s="4">
        <v>46575</v>
      </c>
      <c r="I350" s="8">
        <v>2259</v>
      </c>
      <c r="J350" s="8">
        <v>300458852</v>
      </c>
      <c r="K350" s="8">
        <v>84</v>
      </c>
      <c r="N350" s="8">
        <v>1.4511150000000002</v>
      </c>
      <c r="O350" s="70">
        <v>6094.46</v>
      </c>
      <c r="P350" s="8">
        <v>6705.9400000000032</v>
      </c>
      <c r="Q350" s="8">
        <v>1.7990010000000001</v>
      </c>
      <c r="R350" s="8">
        <v>6721.8499999999995</v>
      </c>
      <c r="S350" s="8">
        <v>1.7990010000000001</v>
      </c>
      <c r="T350" s="81">
        <v>6094.46</v>
      </c>
      <c r="U350" s="80" t="str">
        <f t="shared" si="10"/>
        <v>92020</v>
      </c>
      <c r="V350" s="79" t="str">
        <f t="shared" si="11"/>
        <v>31 a 60 dias</v>
      </c>
    </row>
    <row r="351" spans="1:22" x14ac:dyDescent="0.3">
      <c r="A351" s="4">
        <v>44316</v>
      </c>
      <c r="B351" s="8">
        <v>29894663000189</v>
      </c>
      <c r="C351" s="8" t="s">
        <v>96</v>
      </c>
      <c r="D351" s="4">
        <v>44040</v>
      </c>
      <c r="E351" s="8">
        <v>126.19</v>
      </c>
      <c r="F351" s="4">
        <v>44081</v>
      </c>
      <c r="G351" s="8">
        <v>-235</v>
      </c>
      <c r="H351" s="4">
        <v>46608</v>
      </c>
      <c r="I351" s="8">
        <v>2292</v>
      </c>
      <c r="J351" s="8">
        <v>300464232</v>
      </c>
      <c r="K351" s="8">
        <v>84</v>
      </c>
      <c r="N351" s="8">
        <v>1.397696</v>
      </c>
      <c r="O351" s="70">
        <v>6379.91</v>
      </c>
      <c r="P351" s="8">
        <v>6142.2400000000016</v>
      </c>
      <c r="Q351" s="8">
        <v>1.7323850000000001</v>
      </c>
      <c r="R351" s="8">
        <v>6948.09</v>
      </c>
      <c r="S351" s="8">
        <v>1.7323850000000001</v>
      </c>
      <c r="T351" s="81">
        <v>6379.91</v>
      </c>
      <c r="U351" s="80" t="str">
        <f t="shared" si="10"/>
        <v>72020</v>
      </c>
      <c r="V351" s="79" t="str">
        <f t="shared" si="11"/>
        <v>Acima de 120 dias</v>
      </c>
    </row>
    <row r="352" spans="1:22" x14ac:dyDescent="0.3">
      <c r="A352" s="4">
        <v>44316</v>
      </c>
      <c r="B352" s="8">
        <v>29894663000189</v>
      </c>
      <c r="C352" s="8" t="s">
        <v>96</v>
      </c>
      <c r="D352" s="4">
        <v>44040</v>
      </c>
      <c r="E352" s="8">
        <v>60.92</v>
      </c>
      <c r="F352" s="4">
        <v>44323</v>
      </c>
      <c r="G352" s="8">
        <v>7</v>
      </c>
      <c r="H352" s="4">
        <v>46119</v>
      </c>
      <c r="I352" s="8">
        <v>1803</v>
      </c>
      <c r="J352" s="8">
        <v>300521997</v>
      </c>
      <c r="K352" s="8">
        <v>72</v>
      </c>
      <c r="N352" s="8">
        <v>1.4031164735724624</v>
      </c>
      <c r="O352" s="70">
        <v>2255.7600000000002</v>
      </c>
      <c r="P352" s="8">
        <v>2690.630000000001</v>
      </c>
      <c r="Q352" s="8">
        <v>1.7958000000000001</v>
      </c>
      <c r="R352" s="8">
        <v>2485.34</v>
      </c>
      <c r="S352" s="8">
        <v>1.7958000000000001</v>
      </c>
      <c r="T352" s="81">
        <v>2255.7600000000002</v>
      </c>
      <c r="U352" s="80" t="str">
        <f t="shared" si="10"/>
        <v>72020</v>
      </c>
      <c r="V352" s="79" t="str">
        <f t="shared" si="11"/>
        <v>1 a 30 dias</v>
      </c>
    </row>
    <row r="353" spans="1:22" x14ac:dyDescent="0.3">
      <c r="A353" s="4">
        <v>44316</v>
      </c>
      <c r="B353" s="8">
        <v>29894663000189</v>
      </c>
      <c r="C353" s="8" t="s">
        <v>96</v>
      </c>
      <c r="D353" s="4">
        <v>44134</v>
      </c>
      <c r="E353" s="8">
        <v>52.15</v>
      </c>
      <c r="F353" s="4">
        <v>44323</v>
      </c>
      <c r="G353" s="8">
        <v>7</v>
      </c>
      <c r="H353" s="4">
        <v>46667</v>
      </c>
      <c r="I353" s="8">
        <v>2351</v>
      </c>
      <c r="J353" s="8">
        <v>300525849</v>
      </c>
      <c r="K353" s="8">
        <v>84</v>
      </c>
      <c r="N353" s="8">
        <v>1.426121</v>
      </c>
      <c r="O353" s="70">
        <v>2215.52</v>
      </c>
      <c r="P353" s="8">
        <v>2553.0899999999983</v>
      </c>
      <c r="Q353" s="8">
        <v>1.7799069999999999</v>
      </c>
      <c r="R353" s="8">
        <v>2467.71</v>
      </c>
      <c r="S353" s="8">
        <v>1.7799069999999999</v>
      </c>
      <c r="T353" s="81">
        <v>2215.52</v>
      </c>
      <c r="U353" s="80" t="str">
        <f t="shared" si="10"/>
        <v>102020</v>
      </c>
      <c r="V353" s="79" t="str">
        <f t="shared" si="11"/>
        <v>1 a 30 dias</v>
      </c>
    </row>
    <row r="354" spans="1:22" x14ac:dyDescent="0.3">
      <c r="A354" s="4">
        <v>44316</v>
      </c>
      <c r="B354" s="8">
        <v>29894663000189</v>
      </c>
      <c r="C354" s="8" t="s">
        <v>96</v>
      </c>
      <c r="D354" s="4">
        <v>44134</v>
      </c>
      <c r="E354" s="8">
        <v>140</v>
      </c>
      <c r="F354" s="4">
        <v>44323</v>
      </c>
      <c r="G354" s="8">
        <v>7</v>
      </c>
      <c r="H354" s="4">
        <v>46699</v>
      </c>
      <c r="I354" s="8">
        <v>2383</v>
      </c>
      <c r="J354" s="8">
        <v>300527573</v>
      </c>
      <c r="K354" s="8">
        <v>84</v>
      </c>
      <c r="N354" s="8">
        <v>1.4101030000000001</v>
      </c>
      <c r="O354" s="70">
        <v>6042.43</v>
      </c>
      <c r="P354" s="8">
        <v>6793.8900000000012</v>
      </c>
      <c r="Q354" s="8">
        <v>1.7465390000000001</v>
      </c>
      <c r="R354" s="8">
        <v>6704.2</v>
      </c>
      <c r="S354" s="8">
        <v>1.7465390000000001</v>
      </c>
      <c r="T354" s="81">
        <v>6042.43</v>
      </c>
      <c r="U354" s="80" t="str">
        <f t="shared" si="10"/>
        <v>102020</v>
      </c>
      <c r="V354" s="79" t="str">
        <f t="shared" si="11"/>
        <v>1 a 30 dias</v>
      </c>
    </row>
    <row r="355" spans="1:22" x14ac:dyDescent="0.3">
      <c r="A355" s="4">
        <v>44316</v>
      </c>
      <c r="B355" s="8">
        <v>29894663000189</v>
      </c>
      <c r="C355" s="8" t="s">
        <v>96</v>
      </c>
      <c r="D355" s="4">
        <v>44134</v>
      </c>
      <c r="E355" s="8">
        <v>52</v>
      </c>
      <c r="F355" s="4">
        <v>44262</v>
      </c>
      <c r="G355" s="8">
        <v>-54</v>
      </c>
      <c r="H355" s="4">
        <v>46699</v>
      </c>
      <c r="I355" s="8">
        <v>2383</v>
      </c>
      <c r="J355" s="8">
        <v>300533818</v>
      </c>
      <c r="K355" s="8">
        <v>84</v>
      </c>
      <c r="N355" s="8">
        <v>1.4182600000000001</v>
      </c>
      <c r="O355" s="70">
        <v>2342.41</v>
      </c>
      <c r="P355" s="8">
        <v>2516.2700000000009</v>
      </c>
      <c r="Q355" s="8">
        <v>1.7553650000000001</v>
      </c>
      <c r="R355" s="8">
        <v>2587.81</v>
      </c>
      <c r="S355" s="8">
        <v>1.7553650000000001</v>
      </c>
      <c r="T355" s="81">
        <v>2342.41</v>
      </c>
      <c r="U355" s="80" t="str">
        <f t="shared" si="10"/>
        <v>102020</v>
      </c>
      <c r="V355" s="79" t="str">
        <f t="shared" si="11"/>
        <v>31 a 60 dias</v>
      </c>
    </row>
    <row r="356" spans="1:22" x14ac:dyDescent="0.3">
      <c r="A356" s="4">
        <v>44316</v>
      </c>
      <c r="B356" s="8">
        <v>29894663000189</v>
      </c>
      <c r="C356" s="8" t="s">
        <v>96</v>
      </c>
      <c r="D356" s="4">
        <v>43978</v>
      </c>
      <c r="E356" s="8">
        <v>235.76</v>
      </c>
      <c r="F356" s="4">
        <v>44354</v>
      </c>
      <c r="G356" s="8">
        <v>0</v>
      </c>
      <c r="H356" s="4">
        <v>46545</v>
      </c>
      <c r="I356" s="8">
        <v>2229</v>
      </c>
      <c r="J356" s="8">
        <v>300537421</v>
      </c>
      <c r="K356" s="8">
        <v>84</v>
      </c>
      <c r="N356" s="8">
        <v>1.417165</v>
      </c>
      <c r="O356" s="70">
        <v>9611.26</v>
      </c>
      <c r="P356" s="8">
        <v>11392.330000000005</v>
      </c>
      <c r="Q356" s="8">
        <v>1.7527729999999999</v>
      </c>
      <c r="R356" s="8">
        <v>10629.96</v>
      </c>
      <c r="S356" s="8">
        <v>1.7527729999999999</v>
      </c>
      <c r="T356" s="70">
        <v>9611.26</v>
      </c>
      <c r="U356" s="80" t="str">
        <f t="shared" si="10"/>
        <v>52020</v>
      </c>
      <c r="V356" s="79" t="str">
        <f t="shared" si="11"/>
        <v>1 a 30 dias</v>
      </c>
    </row>
    <row r="357" spans="1:22" x14ac:dyDescent="0.3">
      <c r="A357" s="4">
        <v>44316</v>
      </c>
      <c r="B357" s="8">
        <v>29894663000189</v>
      </c>
      <c r="C357" s="8" t="s">
        <v>96</v>
      </c>
      <c r="D357" s="4">
        <v>44074</v>
      </c>
      <c r="E357" s="8">
        <v>513.79999999999995</v>
      </c>
      <c r="F357" s="4">
        <v>44293</v>
      </c>
      <c r="G357" s="8">
        <v>-23</v>
      </c>
      <c r="H357" s="4">
        <v>46575</v>
      </c>
      <c r="I357" s="8">
        <v>2259</v>
      </c>
      <c r="J357" s="8">
        <v>300556957</v>
      </c>
      <c r="K357" s="8">
        <v>84</v>
      </c>
      <c r="N357" s="8">
        <v>1.440494680382822</v>
      </c>
      <c r="O357" s="70">
        <v>21890.94</v>
      </c>
      <c r="P357" s="8">
        <v>24890.100000000002</v>
      </c>
      <c r="Q357" s="8">
        <v>1.788832</v>
      </c>
      <c r="R357" s="8">
        <v>24204.82</v>
      </c>
      <c r="S357" s="8">
        <v>1.788832</v>
      </c>
      <c r="T357" s="81">
        <v>21890.94</v>
      </c>
      <c r="U357" s="80" t="str">
        <f t="shared" si="10"/>
        <v>82020</v>
      </c>
      <c r="V357" s="79" t="str">
        <f t="shared" si="11"/>
        <v>1 a 30 dias</v>
      </c>
    </row>
    <row r="358" spans="1:22" x14ac:dyDescent="0.3">
      <c r="A358" s="4">
        <v>44316</v>
      </c>
      <c r="B358" s="8">
        <v>29894663000189</v>
      </c>
      <c r="C358" s="8" t="s">
        <v>96</v>
      </c>
      <c r="D358" s="4">
        <v>44074</v>
      </c>
      <c r="E358" s="8">
        <v>204.55</v>
      </c>
      <c r="F358" s="4">
        <v>44323</v>
      </c>
      <c r="G358" s="8">
        <v>7</v>
      </c>
      <c r="H358" s="4">
        <v>46575</v>
      </c>
      <c r="I358" s="8">
        <v>2259</v>
      </c>
      <c r="J358" s="8">
        <v>300557121</v>
      </c>
      <c r="K358" s="8">
        <v>84</v>
      </c>
      <c r="N358" s="8">
        <v>1.4387962430374264</v>
      </c>
      <c r="O358" s="70">
        <v>8515.0299999999988</v>
      </c>
      <c r="P358" s="8">
        <v>9914.6099999999988</v>
      </c>
      <c r="Q358" s="8">
        <v>1.7870239999999999</v>
      </c>
      <c r="R358" s="8">
        <v>9436.5299999999988</v>
      </c>
      <c r="S358" s="8">
        <v>1.7870239999999999</v>
      </c>
      <c r="T358" s="81">
        <v>8515.0299999999988</v>
      </c>
      <c r="U358" s="80" t="str">
        <f t="shared" si="10"/>
        <v>82020</v>
      </c>
      <c r="V358" s="79" t="str">
        <f t="shared" si="11"/>
        <v>1 a 30 dias</v>
      </c>
    </row>
    <row r="359" spans="1:22" x14ac:dyDescent="0.3">
      <c r="A359" s="4">
        <v>44316</v>
      </c>
      <c r="B359" s="8">
        <v>29894663000189</v>
      </c>
      <c r="C359" s="8" t="s">
        <v>96</v>
      </c>
      <c r="D359" s="4">
        <v>44099</v>
      </c>
      <c r="E359" s="8">
        <v>100.5</v>
      </c>
      <c r="F359" s="4">
        <v>44142</v>
      </c>
      <c r="G359" s="8">
        <v>-174</v>
      </c>
      <c r="H359" s="4">
        <v>46608</v>
      </c>
      <c r="I359" s="8">
        <v>2292</v>
      </c>
      <c r="J359" s="8">
        <v>300565962</v>
      </c>
      <c r="K359" s="8">
        <v>84</v>
      </c>
      <c r="N359" s="8">
        <v>1.438766</v>
      </c>
      <c r="O359" s="70">
        <v>4813.8500000000004</v>
      </c>
      <c r="P359" s="8">
        <v>4858.7899999999981</v>
      </c>
      <c r="Q359" s="8">
        <v>1.786097</v>
      </c>
      <c r="R359" s="8">
        <v>5273.4</v>
      </c>
      <c r="S359" s="8">
        <v>1.786097</v>
      </c>
      <c r="T359" s="81">
        <v>4813.8500000000004</v>
      </c>
      <c r="U359" s="80" t="str">
        <f t="shared" si="10"/>
        <v>92020</v>
      </c>
      <c r="V359" s="79" t="str">
        <f t="shared" si="11"/>
        <v>Acima de 120 dias</v>
      </c>
    </row>
    <row r="360" spans="1:22" x14ac:dyDescent="0.3">
      <c r="A360" s="4">
        <v>44316</v>
      </c>
      <c r="B360" s="8">
        <v>29894663000189</v>
      </c>
      <c r="C360" s="8" t="s">
        <v>96</v>
      </c>
      <c r="D360" s="4">
        <v>44074</v>
      </c>
      <c r="E360" s="8">
        <v>155.97</v>
      </c>
      <c r="F360" s="4">
        <v>44172</v>
      </c>
      <c r="G360" s="8">
        <v>-144</v>
      </c>
      <c r="H360" s="4">
        <v>44781</v>
      </c>
      <c r="I360" s="8">
        <v>465</v>
      </c>
      <c r="J360" s="8">
        <v>300574022</v>
      </c>
      <c r="K360" s="8">
        <v>24</v>
      </c>
      <c r="N360" s="8">
        <v>1.3599999999999999</v>
      </c>
      <c r="O360" s="70">
        <v>2969.83</v>
      </c>
      <c r="P360" s="8">
        <v>3201.9700000000007</v>
      </c>
      <c r="Q360" s="8">
        <v>1.798996</v>
      </c>
      <c r="R360" s="8">
        <v>3039.27</v>
      </c>
      <c r="S360" s="8">
        <v>1.798996</v>
      </c>
      <c r="T360" s="81">
        <v>2969.83</v>
      </c>
      <c r="U360" s="80" t="str">
        <f t="shared" si="10"/>
        <v>82020</v>
      </c>
      <c r="V360" s="79" t="str">
        <f t="shared" si="11"/>
        <v>Acima de 120 dias</v>
      </c>
    </row>
    <row r="361" spans="1:22" x14ac:dyDescent="0.3">
      <c r="A361" s="4">
        <v>44316</v>
      </c>
      <c r="B361" s="8">
        <v>29894663000189</v>
      </c>
      <c r="C361" s="8" t="s">
        <v>96</v>
      </c>
      <c r="D361" s="4">
        <v>44099</v>
      </c>
      <c r="E361" s="8">
        <v>170.9</v>
      </c>
      <c r="F361" s="4">
        <v>44234</v>
      </c>
      <c r="G361" s="8">
        <v>-82</v>
      </c>
      <c r="H361" s="4">
        <v>46667</v>
      </c>
      <c r="I361" s="8">
        <v>2351</v>
      </c>
      <c r="J361" s="8">
        <v>300577242</v>
      </c>
      <c r="K361" s="8">
        <v>84</v>
      </c>
      <c r="N361" s="8">
        <v>1.3599999999999999</v>
      </c>
      <c r="O361" s="70">
        <v>8851.61</v>
      </c>
      <c r="P361" s="8">
        <v>8421.58</v>
      </c>
      <c r="Q361" s="8">
        <v>1.3280339999999999</v>
      </c>
      <c r="R361" s="8">
        <v>8769.43</v>
      </c>
      <c r="S361" s="8">
        <v>1.3280339999999999</v>
      </c>
      <c r="T361" s="81">
        <v>8851.61</v>
      </c>
      <c r="U361" s="80" t="str">
        <f t="shared" si="10"/>
        <v>92020</v>
      </c>
      <c r="V361" s="79" t="str">
        <f t="shared" si="11"/>
        <v>61 a 90 dias</v>
      </c>
    </row>
    <row r="362" spans="1:22" x14ac:dyDescent="0.3">
      <c r="A362" s="4">
        <v>44316</v>
      </c>
      <c r="B362" s="8">
        <v>29894663000189</v>
      </c>
      <c r="C362" s="8" t="s">
        <v>96</v>
      </c>
      <c r="D362" s="4">
        <v>43903</v>
      </c>
      <c r="E362" s="8">
        <v>12.2</v>
      </c>
      <c r="F362" s="4">
        <v>44019</v>
      </c>
      <c r="G362" s="8">
        <v>-297</v>
      </c>
      <c r="H362" s="4">
        <v>46062</v>
      </c>
      <c r="I362" s="8">
        <v>1746</v>
      </c>
      <c r="J362" s="8">
        <v>300603215</v>
      </c>
      <c r="K362" s="8">
        <v>72</v>
      </c>
      <c r="N362" s="8">
        <v>1.4950000000000001</v>
      </c>
      <c r="O362" s="70">
        <v>542.62</v>
      </c>
      <c r="P362" s="8">
        <v>529.37999999999988</v>
      </c>
      <c r="Q362" s="8">
        <v>2.022964</v>
      </c>
      <c r="R362" s="8">
        <v>598.25</v>
      </c>
      <c r="S362" s="8">
        <v>2.022964</v>
      </c>
      <c r="T362" s="81">
        <v>542.62</v>
      </c>
      <c r="U362" s="80" t="str">
        <f t="shared" si="10"/>
        <v>32020</v>
      </c>
      <c r="V362" s="79" t="str">
        <f t="shared" si="11"/>
        <v>Acima de 120 dias</v>
      </c>
    </row>
    <row r="363" spans="1:22" x14ac:dyDescent="0.3">
      <c r="A363" s="4">
        <v>44316</v>
      </c>
      <c r="B363" s="8">
        <v>29894663000189</v>
      </c>
      <c r="C363" s="8" t="s">
        <v>96</v>
      </c>
      <c r="D363" s="4">
        <v>43903</v>
      </c>
      <c r="E363" s="8">
        <v>16.75</v>
      </c>
      <c r="F363" s="4">
        <v>44323</v>
      </c>
      <c r="G363" s="8">
        <v>7</v>
      </c>
      <c r="H363" s="4">
        <v>46062</v>
      </c>
      <c r="I363" s="8">
        <v>1746</v>
      </c>
      <c r="J363" s="8">
        <v>300604440</v>
      </c>
      <c r="K363" s="8">
        <v>72</v>
      </c>
      <c r="N363" s="8">
        <v>1.4950000000000001</v>
      </c>
      <c r="O363" s="70">
        <v>575.48</v>
      </c>
      <c r="P363" s="8">
        <v>726.74999999999977</v>
      </c>
      <c r="Q363" s="8">
        <v>2.038484</v>
      </c>
      <c r="R363" s="8">
        <v>653.87</v>
      </c>
      <c r="S363" s="8">
        <v>2.038484</v>
      </c>
      <c r="T363" s="81">
        <v>575.48</v>
      </c>
      <c r="U363" s="80" t="str">
        <f t="shared" si="10"/>
        <v>32020</v>
      </c>
      <c r="V363" s="79" t="str">
        <f t="shared" si="11"/>
        <v>1 a 30 dias</v>
      </c>
    </row>
    <row r="364" spans="1:22" x14ac:dyDescent="0.3">
      <c r="A364" s="4">
        <v>44316</v>
      </c>
      <c r="B364" s="8">
        <v>29894663000189</v>
      </c>
      <c r="C364" s="8" t="s">
        <v>96</v>
      </c>
      <c r="D364" s="4">
        <v>43936</v>
      </c>
      <c r="E364" s="8">
        <v>160.85</v>
      </c>
      <c r="F364" s="4">
        <v>44050</v>
      </c>
      <c r="G364" s="8">
        <v>-266</v>
      </c>
      <c r="H364" s="4">
        <v>46090</v>
      </c>
      <c r="I364" s="8">
        <v>1774</v>
      </c>
      <c r="J364" s="8">
        <v>300615743</v>
      </c>
      <c r="K364" s="8">
        <v>72</v>
      </c>
      <c r="N364" s="8">
        <v>1.5198626744605421</v>
      </c>
      <c r="O364" s="70">
        <v>6984.47</v>
      </c>
      <c r="P364" s="8">
        <v>6937.1000000000022</v>
      </c>
      <c r="Q364" s="8">
        <v>2.0688520000000001</v>
      </c>
      <c r="R364" s="8">
        <v>7755.45</v>
      </c>
      <c r="S364" s="8">
        <v>2.0688520000000001</v>
      </c>
      <c r="T364" s="81">
        <v>6984.47</v>
      </c>
      <c r="U364" s="80" t="str">
        <f t="shared" si="10"/>
        <v>42020</v>
      </c>
      <c r="V364" s="79" t="str">
        <f t="shared" si="11"/>
        <v>Acima de 120 dias</v>
      </c>
    </row>
    <row r="365" spans="1:22" x14ac:dyDescent="0.3">
      <c r="A365" s="4">
        <v>44316</v>
      </c>
      <c r="B365" s="8">
        <v>29894663000189</v>
      </c>
      <c r="C365" s="8" t="s">
        <v>96</v>
      </c>
      <c r="D365" s="4">
        <v>43936</v>
      </c>
      <c r="E365" s="8">
        <v>191</v>
      </c>
      <c r="F365" s="4">
        <v>44234</v>
      </c>
      <c r="G365" s="8">
        <v>-82</v>
      </c>
      <c r="H365" s="4">
        <v>46090</v>
      </c>
      <c r="I365" s="8">
        <v>1774</v>
      </c>
      <c r="J365" s="8">
        <v>300617893</v>
      </c>
      <c r="K365" s="8">
        <v>72</v>
      </c>
      <c r="N365" s="8">
        <v>1.5086183807659506</v>
      </c>
      <c r="O365" s="70">
        <v>7165.35</v>
      </c>
      <c r="P365" s="8">
        <v>8264.7000000000007</v>
      </c>
      <c r="Q365" s="8">
        <v>2.0571670000000002</v>
      </c>
      <c r="R365" s="8">
        <v>8083.81</v>
      </c>
      <c r="S365" s="8">
        <v>2.0571670000000002</v>
      </c>
      <c r="T365" s="81">
        <v>7165.35</v>
      </c>
      <c r="U365" s="80" t="str">
        <f t="shared" si="10"/>
        <v>42020</v>
      </c>
      <c r="V365" s="79" t="str">
        <f t="shared" si="11"/>
        <v>61 a 90 dias</v>
      </c>
    </row>
    <row r="366" spans="1:22" x14ac:dyDescent="0.3">
      <c r="A366" s="4">
        <v>44316</v>
      </c>
      <c r="B366" s="8">
        <v>29894663000189</v>
      </c>
      <c r="C366" s="8" t="s">
        <v>96</v>
      </c>
      <c r="D366" s="4">
        <v>43978</v>
      </c>
      <c r="E366" s="8">
        <v>84.93</v>
      </c>
      <c r="F366" s="4">
        <v>44111</v>
      </c>
      <c r="G366" s="8">
        <v>-205</v>
      </c>
      <c r="H366" s="4">
        <v>46119</v>
      </c>
      <c r="I366" s="8">
        <v>1803</v>
      </c>
      <c r="J366" s="8">
        <v>300621269</v>
      </c>
      <c r="K366" s="8">
        <v>72</v>
      </c>
      <c r="N366" s="8">
        <v>1.4949999999999999</v>
      </c>
      <c r="O366" s="70">
        <v>3556.4</v>
      </c>
      <c r="P366" s="8">
        <v>3710.8999999999992</v>
      </c>
      <c r="Q366" s="8">
        <v>2.0493299999999999</v>
      </c>
      <c r="R366" s="8">
        <v>3980.46</v>
      </c>
      <c r="S366" s="8">
        <v>2.0493299999999999</v>
      </c>
      <c r="T366" s="81">
        <v>3556.4</v>
      </c>
      <c r="U366" s="80" t="str">
        <f t="shared" si="10"/>
        <v>52020</v>
      </c>
      <c r="V366" s="79" t="str">
        <f t="shared" si="11"/>
        <v>Acima de 120 dias</v>
      </c>
    </row>
    <row r="367" spans="1:22" x14ac:dyDescent="0.3">
      <c r="A367" s="4">
        <v>44316</v>
      </c>
      <c r="B367" s="8">
        <v>29894663000189</v>
      </c>
      <c r="C367" s="8" t="s">
        <v>96</v>
      </c>
      <c r="D367" s="4">
        <v>43978</v>
      </c>
      <c r="E367" s="8">
        <v>375</v>
      </c>
      <c r="F367" s="4">
        <v>44081</v>
      </c>
      <c r="G367" s="8">
        <v>-235</v>
      </c>
      <c r="H367" s="4">
        <v>46119</v>
      </c>
      <c r="I367" s="8">
        <v>1803</v>
      </c>
      <c r="J367" s="8">
        <v>300623597</v>
      </c>
      <c r="K367" s="8">
        <v>72</v>
      </c>
      <c r="N367" s="8">
        <v>1.4053792805796665</v>
      </c>
      <c r="O367" s="70">
        <v>16884.400000000001</v>
      </c>
      <c r="P367" s="8">
        <v>16821.959999999995</v>
      </c>
      <c r="Q367" s="8">
        <v>1.79616</v>
      </c>
      <c r="R367" s="8">
        <v>18290.02</v>
      </c>
      <c r="S367" s="8">
        <v>1.79616</v>
      </c>
      <c r="T367" s="81">
        <v>16884.400000000001</v>
      </c>
      <c r="U367" s="80" t="str">
        <f t="shared" si="10"/>
        <v>52020</v>
      </c>
      <c r="V367" s="79" t="str">
        <f t="shared" si="11"/>
        <v>Acima de 120 dias</v>
      </c>
    </row>
    <row r="368" spans="1:22" x14ac:dyDescent="0.3">
      <c r="A368" s="4">
        <v>44316</v>
      </c>
      <c r="B368" s="8">
        <v>29894663000189</v>
      </c>
      <c r="C368" s="8" t="s">
        <v>96</v>
      </c>
      <c r="D368" s="4">
        <v>44134</v>
      </c>
      <c r="E368" s="8">
        <v>101.63</v>
      </c>
      <c r="F368" s="4">
        <v>44262</v>
      </c>
      <c r="G368" s="8">
        <v>-54</v>
      </c>
      <c r="H368" s="4">
        <v>46699</v>
      </c>
      <c r="I368" s="8">
        <v>2383</v>
      </c>
      <c r="J368" s="8">
        <v>300654551</v>
      </c>
      <c r="K368" s="8">
        <v>84</v>
      </c>
      <c r="N368" s="8">
        <v>1.4135520000000001</v>
      </c>
      <c r="O368" s="70">
        <v>4584.7800000000007</v>
      </c>
      <c r="P368" s="8">
        <v>4925.9599999999973</v>
      </c>
      <c r="Q368" s="8">
        <v>1.750194</v>
      </c>
      <c r="R368" s="8">
        <v>5064.7400000000007</v>
      </c>
      <c r="S368" s="8">
        <v>1.750194</v>
      </c>
      <c r="T368" s="81">
        <v>4584.7800000000007</v>
      </c>
      <c r="U368" s="80" t="str">
        <f t="shared" si="10"/>
        <v>102020</v>
      </c>
      <c r="V368" s="79" t="str">
        <f t="shared" si="11"/>
        <v>31 a 60 dias</v>
      </c>
    </row>
    <row r="369" spans="1:22" x14ac:dyDescent="0.3">
      <c r="A369" s="4">
        <v>44316</v>
      </c>
      <c r="B369" s="8">
        <v>29894663000189</v>
      </c>
      <c r="C369" s="8" t="s">
        <v>96</v>
      </c>
      <c r="D369" s="4">
        <v>44074</v>
      </c>
      <c r="E369" s="8">
        <v>579</v>
      </c>
      <c r="F369" s="4">
        <v>44172</v>
      </c>
      <c r="G369" s="8">
        <v>-144</v>
      </c>
      <c r="H369" s="4">
        <v>46575</v>
      </c>
      <c r="I369" s="8">
        <v>2259</v>
      </c>
      <c r="J369" s="8">
        <v>300655263</v>
      </c>
      <c r="K369" s="8">
        <v>84</v>
      </c>
      <c r="N369" s="8">
        <v>1.4317032632971098</v>
      </c>
      <c r="O369" s="70">
        <v>27049.78</v>
      </c>
      <c r="P369" s="8">
        <v>28130.420000000006</v>
      </c>
      <c r="Q369" s="8">
        <v>1.779452</v>
      </c>
      <c r="R369" s="8">
        <v>29663.42</v>
      </c>
      <c r="S369" s="8">
        <v>1.779452</v>
      </c>
      <c r="T369" s="81">
        <v>27049.78</v>
      </c>
      <c r="U369" s="80" t="str">
        <f t="shared" si="10"/>
        <v>82020</v>
      </c>
      <c r="V369" s="79" t="str">
        <f t="shared" si="11"/>
        <v>Acima de 120 dias</v>
      </c>
    </row>
    <row r="370" spans="1:22" x14ac:dyDescent="0.3">
      <c r="A370" s="4">
        <v>44316</v>
      </c>
      <c r="B370" s="8">
        <v>29894663000189</v>
      </c>
      <c r="C370" s="8" t="s">
        <v>96</v>
      </c>
      <c r="D370" s="4">
        <v>44074</v>
      </c>
      <c r="E370" s="8">
        <v>174.88</v>
      </c>
      <c r="F370" s="4">
        <v>44323</v>
      </c>
      <c r="G370" s="8">
        <v>7</v>
      </c>
      <c r="H370" s="4">
        <v>46575</v>
      </c>
      <c r="I370" s="8">
        <v>2259</v>
      </c>
      <c r="J370" s="8">
        <v>300660247</v>
      </c>
      <c r="K370" s="8">
        <v>84</v>
      </c>
      <c r="N370" s="8">
        <v>1.4479234001435337</v>
      </c>
      <c r="O370" s="70">
        <v>7259.64</v>
      </c>
      <c r="P370" s="8">
        <v>8450.9500000000025</v>
      </c>
      <c r="Q370" s="8">
        <v>1.7967770000000001</v>
      </c>
      <c r="R370" s="8">
        <v>8045.52</v>
      </c>
      <c r="S370" s="8">
        <v>1.7967770000000001</v>
      </c>
      <c r="T370" s="81">
        <v>7259.64</v>
      </c>
      <c r="U370" s="80" t="str">
        <f t="shared" si="10"/>
        <v>82020</v>
      </c>
      <c r="V370" s="79" t="str">
        <f t="shared" si="11"/>
        <v>1 a 30 dias</v>
      </c>
    </row>
    <row r="371" spans="1:22" x14ac:dyDescent="0.3">
      <c r="A371" s="4">
        <v>44316</v>
      </c>
      <c r="B371" s="8">
        <v>29894663000189</v>
      </c>
      <c r="C371" s="8" t="s">
        <v>96</v>
      </c>
      <c r="D371" s="4">
        <v>44099</v>
      </c>
      <c r="E371" s="8">
        <v>149.9</v>
      </c>
      <c r="F371" s="4">
        <v>44203</v>
      </c>
      <c r="G371" s="8">
        <v>-113</v>
      </c>
      <c r="H371" s="4">
        <v>46241</v>
      </c>
      <c r="I371" s="8">
        <v>1925</v>
      </c>
      <c r="J371" s="8">
        <v>300662774</v>
      </c>
      <c r="K371" s="8">
        <v>72</v>
      </c>
      <c r="N371" s="8">
        <v>1.3599999999999999</v>
      </c>
      <c r="O371" s="70">
        <v>6445.2</v>
      </c>
      <c r="P371" s="8">
        <v>6813.1499999999978</v>
      </c>
      <c r="Q371" s="8">
        <v>1.7298450000000001</v>
      </c>
      <c r="R371" s="8">
        <v>7040.64</v>
      </c>
      <c r="S371" s="8">
        <v>1.7298450000000001</v>
      </c>
      <c r="T371" s="81">
        <v>6445.2</v>
      </c>
      <c r="U371" s="80" t="str">
        <f t="shared" si="10"/>
        <v>92020</v>
      </c>
      <c r="V371" s="79" t="str">
        <f t="shared" si="11"/>
        <v>91 a 120 dias</v>
      </c>
    </row>
    <row r="372" spans="1:22" x14ac:dyDescent="0.3">
      <c r="A372" s="4">
        <v>44316</v>
      </c>
      <c r="B372" s="8">
        <v>29894663000189</v>
      </c>
      <c r="C372" s="8" t="s">
        <v>96</v>
      </c>
      <c r="D372" s="4">
        <v>44074</v>
      </c>
      <c r="E372" s="8">
        <v>162.96</v>
      </c>
      <c r="F372" s="4">
        <v>44234</v>
      </c>
      <c r="G372" s="8">
        <v>-82</v>
      </c>
      <c r="H372" s="4">
        <v>46575</v>
      </c>
      <c r="I372" s="8">
        <v>2259</v>
      </c>
      <c r="J372" s="8">
        <v>300663089</v>
      </c>
      <c r="K372" s="8">
        <v>84</v>
      </c>
      <c r="N372" s="8">
        <v>1.4419019034770517</v>
      </c>
      <c r="O372" s="70">
        <v>7266.1900000000005</v>
      </c>
      <c r="P372" s="8">
        <v>7890.630000000001</v>
      </c>
      <c r="Q372" s="8">
        <v>1.790314</v>
      </c>
      <c r="R372" s="8">
        <v>7999.6500000000005</v>
      </c>
      <c r="S372" s="8">
        <v>1.790314</v>
      </c>
      <c r="T372" s="81">
        <v>7266.1900000000005</v>
      </c>
      <c r="U372" s="80" t="str">
        <f t="shared" si="10"/>
        <v>82020</v>
      </c>
      <c r="V372" s="79" t="str">
        <f t="shared" si="11"/>
        <v>61 a 90 dias</v>
      </c>
    </row>
    <row r="373" spans="1:22" x14ac:dyDescent="0.3">
      <c r="A373" s="4">
        <v>44316</v>
      </c>
      <c r="B373" s="8">
        <v>29894663000189</v>
      </c>
      <c r="C373" s="8" t="s">
        <v>96</v>
      </c>
      <c r="D373" s="4">
        <v>44074</v>
      </c>
      <c r="E373" s="8">
        <v>131.66</v>
      </c>
      <c r="F373" s="4">
        <v>44111</v>
      </c>
      <c r="G373" s="8">
        <v>-205</v>
      </c>
      <c r="H373" s="4">
        <v>46608</v>
      </c>
      <c r="I373" s="8">
        <v>2292</v>
      </c>
      <c r="J373" s="8">
        <v>300666739</v>
      </c>
      <c r="K373" s="8">
        <v>84</v>
      </c>
      <c r="N373" s="8">
        <v>1.3599999999999999</v>
      </c>
      <c r="O373" s="70">
        <v>6982.21</v>
      </c>
      <c r="P373" s="8">
        <v>6593.4999999999964</v>
      </c>
      <c r="Q373" s="8">
        <v>1.4690449999999999</v>
      </c>
      <c r="R373" s="8">
        <v>7190.07</v>
      </c>
      <c r="S373" s="8">
        <v>1.4690449999999999</v>
      </c>
      <c r="T373" s="81">
        <v>6982.21</v>
      </c>
      <c r="U373" s="80" t="str">
        <f t="shared" si="10"/>
        <v>82020</v>
      </c>
      <c r="V373" s="79" t="str">
        <f t="shared" si="11"/>
        <v>Acima de 120 dias</v>
      </c>
    </row>
    <row r="374" spans="1:22" x14ac:dyDescent="0.3">
      <c r="A374" s="4">
        <v>44316</v>
      </c>
      <c r="B374" s="8">
        <v>29894663000189</v>
      </c>
      <c r="C374" s="8" t="s">
        <v>96</v>
      </c>
      <c r="D374" s="4">
        <v>44134</v>
      </c>
      <c r="E374" s="8">
        <v>515.54</v>
      </c>
      <c r="F374" s="4">
        <v>44203</v>
      </c>
      <c r="G374" s="8">
        <v>-113</v>
      </c>
      <c r="H374" s="4">
        <v>46728</v>
      </c>
      <c r="I374" s="8">
        <v>2412</v>
      </c>
      <c r="J374" s="8">
        <v>300696540</v>
      </c>
      <c r="K374" s="8">
        <v>84</v>
      </c>
      <c r="N374" s="8">
        <v>1.439003</v>
      </c>
      <c r="O374" s="70">
        <v>24169.93</v>
      </c>
      <c r="P374" s="8">
        <v>24413.250000000007</v>
      </c>
      <c r="Q374" s="8">
        <v>1.7870779999999999</v>
      </c>
      <c r="R374" s="8">
        <v>26690.07</v>
      </c>
      <c r="S374" s="8">
        <v>1.7870779999999999</v>
      </c>
      <c r="T374" s="81">
        <v>24169.93</v>
      </c>
      <c r="U374" s="80" t="str">
        <f t="shared" si="10"/>
        <v>102020</v>
      </c>
      <c r="V374" s="79" t="str">
        <f t="shared" si="11"/>
        <v>91 a 120 dias</v>
      </c>
    </row>
    <row r="375" spans="1:22" x14ac:dyDescent="0.3">
      <c r="A375" s="4">
        <v>44316</v>
      </c>
      <c r="B375" s="8">
        <v>29894663000189</v>
      </c>
      <c r="C375" s="8" t="s">
        <v>96</v>
      </c>
      <c r="D375" s="4">
        <v>43936</v>
      </c>
      <c r="E375" s="8">
        <v>408</v>
      </c>
      <c r="F375" s="4">
        <v>44293</v>
      </c>
      <c r="G375" s="8">
        <v>-23</v>
      </c>
      <c r="H375" s="4">
        <v>46090</v>
      </c>
      <c r="I375" s="8">
        <v>1774</v>
      </c>
      <c r="J375" s="8">
        <v>300711422</v>
      </c>
      <c r="K375" s="8">
        <v>72</v>
      </c>
      <c r="N375" s="8">
        <v>1.5210393928093946</v>
      </c>
      <c r="O375" s="70">
        <v>14448.2</v>
      </c>
      <c r="P375" s="8">
        <v>17589.95</v>
      </c>
      <c r="Q375" s="8">
        <v>2.070163</v>
      </c>
      <c r="R375" s="8">
        <v>16403.3</v>
      </c>
      <c r="S375" s="8">
        <v>2.070163</v>
      </c>
      <c r="T375" s="81">
        <v>14448.2</v>
      </c>
      <c r="U375" s="80" t="str">
        <f t="shared" si="10"/>
        <v>42020</v>
      </c>
      <c r="V375" s="79" t="str">
        <f t="shared" si="11"/>
        <v>1 a 30 dias</v>
      </c>
    </row>
    <row r="376" spans="1:22" x14ac:dyDescent="0.3">
      <c r="A376" s="4">
        <v>44316</v>
      </c>
      <c r="B376" s="8">
        <v>29894663000189</v>
      </c>
      <c r="C376" s="8" t="s">
        <v>96</v>
      </c>
      <c r="D376" s="4">
        <v>44099</v>
      </c>
      <c r="E376" s="8">
        <v>161.9</v>
      </c>
      <c r="F376" s="4">
        <v>44203</v>
      </c>
      <c r="G376" s="8">
        <v>-113</v>
      </c>
      <c r="H376" s="4">
        <v>46119</v>
      </c>
      <c r="I376" s="8">
        <v>1803</v>
      </c>
      <c r="J376" s="8">
        <v>300718995</v>
      </c>
      <c r="K376" s="8">
        <v>72</v>
      </c>
      <c r="N376" s="8">
        <v>1.3599999999999999</v>
      </c>
      <c r="O376" s="70">
        <v>6830.11</v>
      </c>
      <c r="P376" s="8">
        <v>7106.5600000000013</v>
      </c>
      <c r="Q376" s="8">
        <v>1.668523</v>
      </c>
      <c r="R376" s="8">
        <v>7324.95</v>
      </c>
      <c r="S376" s="8">
        <v>1.668523</v>
      </c>
      <c r="T376" s="81">
        <v>6830.11</v>
      </c>
      <c r="U376" s="80" t="str">
        <f t="shared" si="10"/>
        <v>92020</v>
      </c>
      <c r="V376" s="79" t="str">
        <f t="shared" si="11"/>
        <v>91 a 120 dias</v>
      </c>
    </row>
    <row r="377" spans="1:22" x14ac:dyDescent="0.3">
      <c r="A377" s="4">
        <v>44316</v>
      </c>
      <c r="B377" s="8">
        <v>29894663000189</v>
      </c>
      <c r="C377" s="8" t="s">
        <v>96</v>
      </c>
      <c r="D377" s="4">
        <v>43978</v>
      </c>
      <c r="E377" s="8">
        <v>209</v>
      </c>
      <c r="F377" s="4">
        <v>44323</v>
      </c>
      <c r="G377" s="8">
        <v>7</v>
      </c>
      <c r="H377" s="4">
        <v>46514</v>
      </c>
      <c r="I377" s="8">
        <v>2198</v>
      </c>
      <c r="J377" s="8">
        <v>300735729</v>
      </c>
      <c r="K377" s="8">
        <v>84</v>
      </c>
      <c r="N377" s="8">
        <v>1.443757</v>
      </c>
      <c r="O377" s="70">
        <v>8577.18</v>
      </c>
      <c r="P377" s="8">
        <v>10153.24</v>
      </c>
      <c r="Q377" s="8">
        <v>1.791641</v>
      </c>
      <c r="R377" s="8">
        <v>9483.6</v>
      </c>
      <c r="S377" s="8">
        <v>1.791641</v>
      </c>
      <c r="T377" s="81">
        <v>8577.18</v>
      </c>
      <c r="U377" s="80" t="str">
        <f t="shared" si="10"/>
        <v>52020</v>
      </c>
      <c r="V377" s="79" t="str">
        <f t="shared" si="11"/>
        <v>1 a 30 dias</v>
      </c>
    </row>
    <row r="378" spans="1:22" x14ac:dyDescent="0.3">
      <c r="A378" s="4">
        <v>44316</v>
      </c>
      <c r="B378" s="8">
        <v>29894663000189</v>
      </c>
      <c r="C378" s="8" t="s">
        <v>96</v>
      </c>
      <c r="D378" s="4">
        <v>44074</v>
      </c>
      <c r="E378" s="8">
        <v>267</v>
      </c>
      <c r="F378" s="4">
        <v>44172</v>
      </c>
      <c r="G378" s="8">
        <v>-144</v>
      </c>
      <c r="H378" s="4">
        <v>46608</v>
      </c>
      <c r="I378" s="8">
        <v>2292</v>
      </c>
      <c r="J378" s="8">
        <v>300741328</v>
      </c>
      <c r="K378" s="8">
        <v>84</v>
      </c>
      <c r="N378" s="8">
        <v>1.4138980000000001</v>
      </c>
      <c r="O378" s="70">
        <v>12605.67</v>
      </c>
      <c r="P378" s="8">
        <v>13130.500000000004</v>
      </c>
      <c r="Q378" s="8">
        <v>1.7604040000000001</v>
      </c>
      <c r="R378" s="8">
        <v>13837.7</v>
      </c>
      <c r="S378" s="8">
        <v>1.7604040000000001</v>
      </c>
      <c r="T378" s="81">
        <v>12605.67</v>
      </c>
      <c r="U378" s="80" t="str">
        <f t="shared" si="10"/>
        <v>82020</v>
      </c>
      <c r="V378" s="79" t="str">
        <f t="shared" si="11"/>
        <v>Acima de 120 dias</v>
      </c>
    </row>
    <row r="379" spans="1:22" x14ac:dyDescent="0.3">
      <c r="A379" s="4">
        <v>44316</v>
      </c>
      <c r="B379" s="8">
        <v>29894663000189</v>
      </c>
      <c r="C379" s="8" t="s">
        <v>96</v>
      </c>
      <c r="D379" s="4">
        <v>44040</v>
      </c>
      <c r="E379" s="8">
        <v>54.84</v>
      </c>
      <c r="F379" s="4">
        <v>44050</v>
      </c>
      <c r="G379" s="8">
        <v>-266</v>
      </c>
      <c r="H379" s="4">
        <v>46545</v>
      </c>
      <c r="I379" s="8">
        <v>2229</v>
      </c>
      <c r="J379" s="8">
        <v>300743964</v>
      </c>
      <c r="K379" s="8">
        <v>84</v>
      </c>
      <c r="N379" s="8">
        <v>1.4367050411671225</v>
      </c>
      <c r="O379" s="70">
        <v>2760.37</v>
      </c>
      <c r="P379" s="8">
        <v>2655.4699999999984</v>
      </c>
      <c r="Q379" s="8">
        <v>1.789407</v>
      </c>
      <c r="R379" s="8">
        <v>3006.25</v>
      </c>
      <c r="S379" s="8">
        <v>1.789407</v>
      </c>
      <c r="T379" s="81">
        <v>2760.37</v>
      </c>
      <c r="U379" s="80" t="str">
        <f t="shared" si="10"/>
        <v>72020</v>
      </c>
      <c r="V379" s="79" t="str">
        <f t="shared" si="11"/>
        <v>Acima de 120 dias</v>
      </c>
    </row>
    <row r="380" spans="1:22" x14ac:dyDescent="0.3">
      <c r="A380" s="4">
        <v>44316</v>
      </c>
      <c r="B380" s="8">
        <v>29894663000189</v>
      </c>
      <c r="C380" s="8" t="s">
        <v>96</v>
      </c>
      <c r="D380" s="4">
        <v>44040</v>
      </c>
      <c r="E380" s="8">
        <v>59</v>
      </c>
      <c r="F380" s="4">
        <v>44293</v>
      </c>
      <c r="G380" s="8">
        <v>-23</v>
      </c>
      <c r="H380" s="4">
        <v>46545</v>
      </c>
      <c r="I380" s="8">
        <v>2229</v>
      </c>
      <c r="J380" s="8">
        <v>300746264</v>
      </c>
      <c r="K380" s="8">
        <v>84</v>
      </c>
      <c r="N380" s="8">
        <v>1.4321025038598394</v>
      </c>
      <c r="O380" s="70">
        <v>2500.8200000000002</v>
      </c>
      <c r="P380" s="8">
        <v>2861.2200000000003</v>
      </c>
      <c r="Q380" s="8">
        <v>1.7849120000000001</v>
      </c>
      <c r="R380" s="8">
        <v>2766.04</v>
      </c>
      <c r="S380" s="8">
        <v>1.7849120000000001</v>
      </c>
      <c r="T380" s="81">
        <v>2500.8200000000002</v>
      </c>
      <c r="U380" s="80" t="str">
        <f t="shared" si="10"/>
        <v>72020</v>
      </c>
      <c r="V380" s="79" t="str">
        <f t="shared" si="11"/>
        <v>1 a 30 dias</v>
      </c>
    </row>
    <row r="381" spans="1:22" x14ac:dyDescent="0.3">
      <c r="A381" s="4">
        <v>44316</v>
      </c>
      <c r="B381" s="8">
        <v>29894663000189</v>
      </c>
      <c r="C381" s="8" t="s">
        <v>96</v>
      </c>
      <c r="D381" s="4">
        <v>44074</v>
      </c>
      <c r="E381" s="8">
        <v>317.2</v>
      </c>
      <c r="F381" s="4">
        <v>44323</v>
      </c>
      <c r="G381" s="8">
        <v>7</v>
      </c>
      <c r="H381" s="4">
        <v>45481</v>
      </c>
      <c r="I381" s="8">
        <v>1165</v>
      </c>
      <c r="J381" s="8">
        <v>300756727</v>
      </c>
      <c r="K381" s="8">
        <v>48</v>
      </c>
      <c r="N381" s="8">
        <v>1.3599999999999999</v>
      </c>
      <c r="O381" s="70">
        <v>8975.4700000000012</v>
      </c>
      <c r="P381" s="8">
        <v>11032.980000000003</v>
      </c>
      <c r="Q381" s="8">
        <v>1.795577</v>
      </c>
      <c r="R381" s="8">
        <v>9662.8900000000012</v>
      </c>
      <c r="S381" s="8">
        <v>1.795577</v>
      </c>
      <c r="T381" s="81">
        <v>8975.4700000000012</v>
      </c>
      <c r="U381" s="80" t="str">
        <f t="shared" si="10"/>
        <v>82020</v>
      </c>
      <c r="V381" s="79" t="str">
        <f t="shared" si="11"/>
        <v>1 a 30 dias</v>
      </c>
    </row>
    <row r="382" spans="1:22" x14ac:dyDescent="0.3">
      <c r="A382" s="4">
        <v>44316</v>
      </c>
      <c r="B382" s="8">
        <v>29894663000189</v>
      </c>
      <c r="C382" s="8" t="s">
        <v>96</v>
      </c>
      <c r="D382" s="4">
        <v>44099</v>
      </c>
      <c r="E382" s="8">
        <v>311</v>
      </c>
      <c r="F382" s="4">
        <v>44323</v>
      </c>
      <c r="G382" s="8">
        <v>7</v>
      </c>
      <c r="H382" s="4">
        <v>45481</v>
      </c>
      <c r="I382" s="8">
        <v>1165</v>
      </c>
      <c r="J382" s="8">
        <v>300758450</v>
      </c>
      <c r="K382" s="8">
        <v>48</v>
      </c>
      <c r="N382" s="8">
        <v>1.3599999999999999</v>
      </c>
      <c r="O382" s="70">
        <v>8824.81</v>
      </c>
      <c r="P382" s="8">
        <v>10626.31</v>
      </c>
      <c r="Q382" s="8">
        <v>1.7785960000000001</v>
      </c>
      <c r="R382" s="8">
        <v>9474.01</v>
      </c>
      <c r="S382" s="8">
        <v>1.7785960000000001</v>
      </c>
      <c r="T382" s="81">
        <v>8824.81</v>
      </c>
      <c r="U382" s="80" t="str">
        <f t="shared" si="10"/>
        <v>92020</v>
      </c>
      <c r="V382" s="79" t="str">
        <f t="shared" si="11"/>
        <v>1 a 30 dias</v>
      </c>
    </row>
    <row r="383" spans="1:22" x14ac:dyDescent="0.3">
      <c r="A383" s="4">
        <v>44316</v>
      </c>
      <c r="B383" s="8">
        <v>29894663000189</v>
      </c>
      <c r="C383" s="8" t="s">
        <v>96</v>
      </c>
      <c r="D383" s="4">
        <v>43903</v>
      </c>
      <c r="E383" s="8">
        <v>210</v>
      </c>
      <c r="F383" s="4">
        <v>44323</v>
      </c>
      <c r="G383" s="8">
        <v>7</v>
      </c>
      <c r="H383" s="4">
        <v>45329</v>
      </c>
      <c r="I383" s="8">
        <v>1013</v>
      </c>
      <c r="J383" s="8">
        <v>300801007</v>
      </c>
      <c r="K383" s="8">
        <v>48</v>
      </c>
      <c r="N383" s="8">
        <v>1.4949999999999999</v>
      </c>
      <c r="O383" s="70">
        <v>5195.26</v>
      </c>
      <c r="P383" s="8">
        <v>7038.239999999998</v>
      </c>
      <c r="Q383" s="8">
        <v>2.0529540000000002</v>
      </c>
      <c r="R383" s="8">
        <v>5639.47</v>
      </c>
      <c r="S383" s="8">
        <v>2.0529540000000002</v>
      </c>
      <c r="T383" s="81">
        <v>5195.26</v>
      </c>
      <c r="U383" s="80" t="str">
        <f t="shared" si="10"/>
        <v>32020</v>
      </c>
      <c r="V383" s="79" t="str">
        <f t="shared" si="11"/>
        <v>1 a 30 dias</v>
      </c>
    </row>
    <row r="384" spans="1:22" x14ac:dyDescent="0.3">
      <c r="A384" s="4">
        <v>44316</v>
      </c>
      <c r="B384" s="8">
        <v>29894663000189</v>
      </c>
      <c r="C384" s="8" t="s">
        <v>96</v>
      </c>
      <c r="D384" s="4">
        <v>43903</v>
      </c>
      <c r="E384" s="8">
        <v>46</v>
      </c>
      <c r="F384" s="4">
        <v>44262</v>
      </c>
      <c r="G384" s="8">
        <v>-54</v>
      </c>
      <c r="H384" s="4">
        <v>46062</v>
      </c>
      <c r="I384" s="8">
        <v>1746</v>
      </c>
      <c r="J384" s="8">
        <v>300807297</v>
      </c>
      <c r="K384" s="8">
        <v>72</v>
      </c>
      <c r="N384" s="8">
        <v>1.4950000000000001</v>
      </c>
      <c r="O384" s="70">
        <v>1669.54</v>
      </c>
      <c r="P384" s="8">
        <v>1995.9199999999994</v>
      </c>
      <c r="Q384" s="8">
        <v>2.0465170000000001</v>
      </c>
      <c r="R384" s="8">
        <v>1887.68</v>
      </c>
      <c r="S384" s="8">
        <v>2.0465170000000001</v>
      </c>
      <c r="T384" s="81">
        <v>1669.54</v>
      </c>
      <c r="U384" s="80" t="str">
        <f t="shared" si="10"/>
        <v>32020</v>
      </c>
      <c r="V384" s="79" t="str">
        <f t="shared" si="11"/>
        <v>31 a 60 dias</v>
      </c>
    </row>
    <row r="385" spans="1:22" x14ac:dyDescent="0.3">
      <c r="A385" s="4">
        <v>44316</v>
      </c>
      <c r="B385" s="8">
        <v>29894663000189</v>
      </c>
      <c r="C385" s="8" t="s">
        <v>96</v>
      </c>
      <c r="D385" s="4">
        <v>43978</v>
      </c>
      <c r="E385" s="8">
        <v>42.78</v>
      </c>
      <c r="F385" s="4">
        <v>44111</v>
      </c>
      <c r="G385" s="8">
        <v>-205</v>
      </c>
      <c r="H385" s="4">
        <v>46119</v>
      </c>
      <c r="I385" s="8">
        <v>1803</v>
      </c>
      <c r="J385" s="8">
        <v>300819828</v>
      </c>
      <c r="K385" s="8">
        <v>72</v>
      </c>
      <c r="N385" s="8">
        <v>1.4949999999999999</v>
      </c>
      <c r="O385" s="70">
        <v>1797.81</v>
      </c>
      <c r="P385" s="8">
        <v>1869.2499999999998</v>
      </c>
      <c r="Q385" s="8">
        <v>2.0307770000000001</v>
      </c>
      <c r="R385" s="8">
        <v>2004.98</v>
      </c>
      <c r="S385" s="8">
        <v>2.0307770000000001</v>
      </c>
      <c r="T385" s="81">
        <v>1797.81</v>
      </c>
      <c r="U385" s="80" t="str">
        <f t="shared" si="10"/>
        <v>52020</v>
      </c>
      <c r="V385" s="79" t="str">
        <f t="shared" si="11"/>
        <v>Acima de 120 dias</v>
      </c>
    </row>
    <row r="386" spans="1:22" x14ac:dyDescent="0.3">
      <c r="A386" s="4">
        <v>44316</v>
      </c>
      <c r="B386" s="8">
        <v>29894663000189</v>
      </c>
      <c r="C386" s="8" t="s">
        <v>96</v>
      </c>
      <c r="D386" s="4">
        <v>43978</v>
      </c>
      <c r="E386" s="8">
        <v>859.61</v>
      </c>
      <c r="F386" s="4">
        <v>44234</v>
      </c>
      <c r="G386" s="8">
        <v>-82</v>
      </c>
      <c r="H386" s="4">
        <v>46119</v>
      </c>
      <c r="I386" s="8">
        <v>1803</v>
      </c>
      <c r="J386" s="8">
        <v>300821111</v>
      </c>
      <c r="K386" s="8">
        <v>72</v>
      </c>
      <c r="N386" s="8">
        <v>1.5079184341605034</v>
      </c>
      <c r="O386" s="70">
        <v>32454.71</v>
      </c>
      <c r="P386" s="8">
        <v>37418.640000000021</v>
      </c>
      <c r="Q386" s="8">
        <v>2.064095</v>
      </c>
      <c r="R386" s="8">
        <v>36739.270000000004</v>
      </c>
      <c r="S386" s="8">
        <v>2.064095</v>
      </c>
      <c r="T386" s="81">
        <v>32454.71</v>
      </c>
      <c r="U386" s="80" t="str">
        <f t="shared" ref="U386:U449" si="12">MONTH(D386)&amp;YEAR(D386)</f>
        <v>52020</v>
      </c>
      <c r="V386" s="79" t="str">
        <f t="shared" si="11"/>
        <v>61 a 90 dias</v>
      </c>
    </row>
    <row r="387" spans="1:22" x14ac:dyDescent="0.3">
      <c r="A387" s="4">
        <v>44316</v>
      </c>
      <c r="B387" s="8">
        <v>29894663000189</v>
      </c>
      <c r="C387" s="8" t="s">
        <v>96</v>
      </c>
      <c r="D387" s="4">
        <v>44074</v>
      </c>
      <c r="E387" s="8">
        <v>52.24</v>
      </c>
      <c r="F387" s="4">
        <v>44323</v>
      </c>
      <c r="G387" s="8">
        <v>7</v>
      </c>
      <c r="H387" s="4">
        <v>46575</v>
      </c>
      <c r="I387" s="8">
        <v>2259</v>
      </c>
      <c r="J387" s="8">
        <v>300826435</v>
      </c>
      <c r="K387" s="8">
        <v>84</v>
      </c>
      <c r="N387" s="8">
        <v>1.4210706562192543</v>
      </c>
      <c r="O387" s="70">
        <v>2186.5299999999997</v>
      </c>
      <c r="P387" s="8">
        <v>2547.0100000000016</v>
      </c>
      <c r="Q387" s="8">
        <v>1.768087</v>
      </c>
      <c r="R387" s="8">
        <v>2422.9699999999998</v>
      </c>
      <c r="S387" s="8">
        <v>1.768087</v>
      </c>
      <c r="T387" s="81">
        <v>2186.5299999999997</v>
      </c>
      <c r="U387" s="80" t="str">
        <f t="shared" si="12"/>
        <v>82020</v>
      </c>
      <c r="V387" s="79" t="str">
        <f t="shared" ref="V387:V450" si="13">_xlfn.IFS(G387&lt;-120,"Acima de 120 dias",G387&lt;=-90,"91 a 120 dias",G387&lt;=-61,"61 a 90 dias",G387&lt;=-31,"31 a 60 dias",G387&gt;=-30,"1 a 30 dias")</f>
        <v>1 a 30 dias</v>
      </c>
    </row>
    <row r="388" spans="1:22" x14ac:dyDescent="0.3">
      <c r="A388" s="4">
        <v>44316</v>
      </c>
      <c r="B388" s="8">
        <v>29894663000189</v>
      </c>
      <c r="C388" s="8" t="s">
        <v>96</v>
      </c>
      <c r="D388" s="4">
        <v>44074</v>
      </c>
      <c r="E388" s="8">
        <v>182.5</v>
      </c>
      <c r="F388" s="4">
        <v>44323</v>
      </c>
      <c r="G388" s="8">
        <v>7</v>
      </c>
      <c r="H388" s="4">
        <v>46608</v>
      </c>
      <c r="I388" s="8">
        <v>2292</v>
      </c>
      <c r="J388" s="8">
        <v>300835096</v>
      </c>
      <c r="K388" s="8">
        <v>84</v>
      </c>
      <c r="N388" s="8">
        <v>1.415564</v>
      </c>
      <c r="O388" s="70">
        <v>7699.91</v>
      </c>
      <c r="P388" s="8">
        <v>8970.0000000000018</v>
      </c>
      <c r="Q388" s="8">
        <v>1.7621599999999999</v>
      </c>
      <c r="R388" s="8">
        <v>8541.51</v>
      </c>
      <c r="S388" s="8">
        <v>1.7621599999999999</v>
      </c>
      <c r="T388" s="81">
        <v>7699.91</v>
      </c>
      <c r="U388" s="80" t="str">
        <f t="shared" si="12"/>
        <v>82020</v>
      </c>
      <c r="V388" s="79" t="str">
        <f t="shared" si="13"/>
        <v>1 a 30 dias</v>
      </c>
    </row>
    <row r="389" spans="1:22" x14ac:dyDescent="0.3">
      <c r="A389" s="4">
        <v>44316</v>
      </c>
      <c r="B389" s="8">
        <v>29894663000189</v>
      </c>
      <c r="C389" s="8" t="s">
        <v>96</v>
      </c>
      <c r="D389" s="4">
        <v>44040</v>
      </c>
      <c r="E389" s="8">
        <v>224</v>
      </c>
      <c r="F389" s="4">
        <v>44142</v>
      </c>
      <c r="G389" s="8">
        <v>-174</v>
      </c>
      <c r="H389" s="4">
        <v>46514</v>
      </c>
      <c r="I389" s="8">
        <v>2198</v>
      </c>
      <c r="J389" s="8">
        <v>300837269</v>
      </c>
      <c r="K389" s="8">
        <v>84</v>
      </c>
      <c r="N389" s="8">
        <v>1.4446737820543014</v>
      </c>
      <c r="O389" s="70">
        <v>10533.76</v>
      </c>
      <c r="P389" s="8">
        <v>10750.21</v>
      </c>
      <c r="Q389" s="8">
        <v>1.792867</v>
      </c>
      <c r="R389" s="8">
        <v>11505.46</v>
      </c>
      <c r="S389" s="8">
        <v>1.792867</v>
      </c>
      <c r="T389" s="81">
        <v>10533.76</v>
      </c>
      <c r="U389" s="80" t="str">
        <f t="shared" si="12"/>
        <v>72020</v>
      </c>
      <c r="V389" s="79" t="str">
        <f t="shared" si="13"/>
        <v>Acima de 120 dias</v>
      </c>
    </row>
    <row r="390" spans="1:22" x14ac:dyDescent="0.3">
      <c r="A390" s="4">
        <v>44316</v>
      </c>
      <c r="B390" s="8">
        <v>29894663000189</v>
      </c>
      <c r="C390" s="8" t="s">
        <v>96</v>
      </c>
      <c r="D390" s="4">
        <v>44040</v>
      </c>
      <c r="E390" s="8">
        <v>290</v>
      </c>
      <c r="F390" s="4">
        <v>44050</v>
      </c>
      <c r="G390" s="8">
        <v>-266</v>
      </c>
      <c r="H390" s="4">
        <v>46545</v>
      </c>
      <c r="I390" s="8">
        <v>2229</v>
      </c>
      <c r="J390" s="8">
        <v>300841432</v>
      </c>
      <c r="K390" s="8">
        <v>84</v>
      </c>
      <c r="N390" s="8">
        <v>1.4357492169126642</v>
      </c>
      <c r="O390" s="70">
        <v>14616.87</v>
      </c>
      <c r="P390" s="8">
        <v>14046.830000000005</v>
      </c>
      <c r="Q390" s="8">
        <v>1.7835799999999999</v>
      </c>
      <c r="R390" s="8">
        <v>15901.31</v>
      </c>
      <c r="S390" s="8">
        <v>1.7835799999999999</v>
      </c>
      <c r="T390" s="81">
        <v>14616.87</v>
      </c>
      <c r="U390" s="80" t="str">
        <f t="shared" si="12"/>
        <v>72020</v>
      </c>
      <c r="V390" s="79" t="str">
        <f t="shared" si="13"/>
        <v>Acima de 120 dias</v>
      </c>
    </row>
    <row r="391" spans="1:22" x14ac:dyDescent="0.3">
      <c r="A391" s="4">
        <v>44316</v>
      </c>
      <c r="B391" s="8">
        <v>29894663000189</v>
      </c>
      <c r="C391" s="8" t="s">
        <v>96</v>
      </c>
      <c r="D391" s="4">
        <v>44040</v>
      </c>
      <c r="E391" s="8">
        <v>44</v>
      </c>
      <c r="F391" s="4">
        <v>44323</v>
      </c>
      <c r="G391" s="8">
        <v>7</v>
      </c>
      <c r="H391" s="4">
        <v>46545</v>
      </c>
      <c r="I391" s="8">
        <v>2229</v>
      </c>
      <c r="J391" s="8">
        <v>300842596</v>
      </c>
      <c r="K391" s="8">
        <v>84</v>
      </c>
      <c r="N391" s="8">
        <v>1.424119315623593</v>
      </c>
      <c r="O391" s="70">
        <v>1824.99</v>
      </c>
      <c r="P391" s="8">
        <v>2139.5400000000004</v>
      </c>
      <c r="Q391" s="8">
        <v>1.7771650000000001</v>
      </c>
      <c r="R391" s="8">
        <v>2023.63</v>
      </c>
      <c r="S391" s="8">
        <v>1.7771650000000001</v>
      </c>
      <c r="T391" s="81">
        <v>1824.99</v>
      </c>
      <c r="U391" s="80" t="str">
        <f t="shared" si="12"/>
        <v>72020</v>
      </c>
      <c r="V391" s="79" t="str">
        <f t="shared" si="13"/>
        <v>1 a 30 dias</v>
      </c>
    </row>
    <row r="392" spans="1:22" x14ac:dyDescent="0.3">
      <c r="A392" s="4">
        <v>44316</v>
      </c>
      <c r="B392" s="8">
        <v>29894663000189</v>
      </c>
      <c r="C392" s="8" t="s">
        <v>96</v>
      </c>
      <c r="D392" s="4">
        <v>44040</v>
      </c>
      <c r="E392" s="8">
        <v>134</v>
      </c>
      <c r="F392" s="4">
        <v>44262</v>
      </c>
      <c r="G392" s="8">
        <v>-54</v>
      </c>
      <c r="H392" s="4">
        <v>46545</v>
      </c>
      <c r="I392" s="8">
        <v>2229</v>
      </c>
      <c r="J392" s="8">
        <v>300937940</v>
      </c>
      <c r="K392" s="8">
        <v>84</v>
      </c>
      <c r="N392" s="8">
        <v>1.3599999999999999</v>
      </c>
      <c r="O392" s="70">
        <v>6332.58</v>
      </c>
      <c r="P392" s="8">
        <v>6657.1500000000005</v>
      </c>
      <c r="Q392" s="8">
        <v>1.477169</v>
      </c>
      <c r="R392" s="8">
        <v>6551.14</v>
      </c>
      <c r="S392" s="8">
        <v>1.477169</v>
      </c>
      <c r="T392" s="81">
        <v>6332.58</v>
      </c>
      <c r="U392" s="80" t="str">
        <f t="shared" si="12"/>
        <v>72020</v>
      </c>
      <c r="V392" s="79" t="str">
        <f t="shared" si="13"/>
        <v>31 a 60 dias</v>
      </c>
    </row>
    <row r="393" spans="1:22" x14ac:dyDescent="0.3">
      <c r="A393" s="4">
        <v>44316</v>
      </c>
      <c r="B393" s="8">
        <v>29894663000189</v>
      </c>
      <c r="C393" s="8" t="s">
        <v>96</v>
      </c>
      <c r="D393" s="4">
        <v>44040</v>
      </c>
      <c r="E393" s="8">
        <v>221.76</v>
      </c>
      <c r="F393" s="4">
        <v>44262</v>
      </c>
      <c r="G393" s="8">
        <v>-54</v>
      </c>
      <c r="H393" s="4">
        <v>45817</v>
      </c>
      <c r="I393" s="8">
        <v>1501</v>
      </c>
      <c r="J393" s="8">
        <v>300946013</v>
      </c>
      <c r="K393" s="8">
        <v>60</v>
      </c>
      <c r="N393" s="8">
        <v>1.3599999999999999</v>
      </c>
      <c r="O393" s="70">
        <v>7827.74</v>
      </c>
      <c r="P393" s="8">
        <v>8992.1399999999976</v>
      </c>
      <c r="Q393" s="8">
        <v>1.7931010000000001</v>
      </c>
      <c r="R393" s="8">
        <v>8536.7100000000009</v>
      </c>
      <c r="S393" s="8">
        <v>1.7931010000000001</v>
      </c>
      <c r="T393" s="81">
        <v>7827.74</v>
      </c>
      <c r="U393" s="80" t="str">
        <f t="shared" si="12"/>
        <v>72020</v>
      </c>
      <c r="V393" s="79" t="str">
        <f t="shared" si="13"/>
        <v>31 a 60 dias</v>
      </c>
    </row>
    <row r="394" spans="1:22" x14ac:dyDescent="0.3">
      <c r="A394" s="4">
        <v>44316</v>
      </c>
      <c r="B394" s="8">
        <v>29894663000189</v>
      </c>
      <c r="C394" s="8" t="s">
        <v>96</v>
      </c>
      <c r="D394" s="4">
        <v>44040</v>
      </c>
      <c r="E394" s="8">
        <v>121.5</v>
      </c>
      <c r="F394" s="4">
        <v>44323</v>
      </c>
      <c r="G394" s="8">
        <v>7</v>
      </c>
      <c r="H394" s="4">
        <v>46545</v>
      </c>
      <c r="I394" s="8">
        <v>2229</v>
      </c>
      <c r="J394" s="8">
        <v>300947580</v>
      </c>
      <c r="K394" s="8">
        <v>84</v>
      </c>
      <c r="N394" s="8">
        <v>1.4379150393980091</v>
      </c>
      <c r="O394" s="70">
        <v>5027.12</v>
      </c>
      <c r="P394" s="8">
        <v>5880.8799999999992</v>
      </c>
      <c r="Q394" s="8">
        <v>1.785911</v>
      </c>
      <c r="R394" s="8">
        <v>5565.01</v>
      </c>
      <c r="S394" s="8">
        <v>1.785911</v>
      </c>
      <c r="T394" s="81">
        <v>5027.12</v>
      </c>
      <c r="U394" s="80" t="str">
        <f t="shared" si="12"/>
        <v>72020</v>
      </c>
      <c r="V394" s="79" t="str">
        <f t="shared" si="13"/>
        <v>1 a 30 dias</v>
      </c>
    </row>
    <row r="395" spans="1:22" x14ac:dyDescent="0.3">
      <c r="A395" s="4">
        <v>44316</v>
      </c>
      <c r="B395" s="8">
        <v>29894663000189</v>
      </c>
      <c r="C395" s="8" t="s">
        <v>96</v>
      </c>
      <c r="D395" s="4">
        <v>44074</v>
      </c>
      <c r="E395" s="8">
        <v>120</v>
      </c>
      <c r="F395" s="4">
        <v>44111</v>
      </c>
      <c r="G395" s="8">
        <v>-205</v>
      </c>
      <c r="H395" s="4">
        <v>46575</v>
      </c>
      <c r="I395" s="8">
        <v>2259</v>
      </c>
      <c r="J395" s="8">
        <v>300952182</v>
      </c>
      <c r="K395" s="8">
        <v>84</v>
      </c>
      <c r="N395" s="8">
        <v>1.3894779704923361</v>
      </c>
      <c r="O395" s="70">
        <v>5911.49</v>
      </c>
      <c r="P395" s="8">
        <v>5912.61</v>
      </c>
      <c r="Q395" s="8">
        <v>1.734407</v>
      </c>
      <c r="R395" s="8">
        <v>6459.44</v>
      </c>
      <c r="S395" s="8">
        <v>1.734407</v>
      </c>
      <c r="T395" s="81">
        <v>5911.49</v>
      </c>
      <c r="U395" s="80" t="str">
        <f t="shared" si="12"/>
        <v>82020</v>
      </c>
      <c r="V395" s="79" t="str">
        <f t="shared" si="13"/>
        <v>Acima de 120 dias</v>
      </c>
    </row>
    <row r="396" spans="1:22" x14ac:dyDescent="0.3">
      <c r="A396" s="4">
        <v>44316</v>
      </c>
      <c r="B396" s="8">
        <v>29894663000189</v>
      </c>
      <c r="C396" s="8" t="s">
        <v>96</v>
      </c>
      <c r="D396" s="4">
        <v>44074</v>
      </c>
      <c r="E396" s="8">
        <v>228</v>
      </c>
      <c r="F396" s="4">
        <v>44172</v>
      </c>
      <c r="G396" s="8">
        <v>-144</v>
      </c>
      <c r="H396" s="4">
        <v>44749</v>
      </c>
      <c r="I396" s="8">
        <v>433</v>
      </c>
      <c r="J396" s="8">
        <v>300958454</v>
      </c>
      <c r="K396" s="8">
        <v>24</v>
      </c>
      <c r="N396" s="8">
        <v>1.3599999999999999</v>
      </c>
      <c r="O396" s="70">
        <v>4170.4799999999996</v>
      </c>
      <c r="P396" s="8">
        <v>4514.87</v>
      </c>
      <c r="Q396" s="8">
        <v>1.7826900000000001</v>
      </c>
      <c r="R396" s="8">
        <v>4256.92</v>
      </c>
      <c r="S396" s="8">
        <v>1.7826900000000001</v>
      </c>
      <c r="T396" s="81">
        <v>4170.4799999999996</v>
      </c>
      <c r="U396" s="80" t="str">
        <f t="shared" si="12"/>
        <v>82020</v>
      </c>
      <c r="V396" s="79" t="str">
        <f t="shared" si="13"/>
        <v>Acima de 120 dias</v>
      </c>
    </row>
    <row r="397" spans="1:22" x14ac:dyDescent="0.3">
      <c r="A397" s="4">
        <v>44316</v>
      </c>
      <c r="B397" s="8">
        <v>29894663000189</v>
      </c>
      <c r="C397" s="8" t="s">
        <v>96</v>
      </c>
      <c r="D397" s="4">
        <v>44074</v>
      </c>
      <c r="E397" s="8">
        <v>103.94</v>
      </c>
      <c r="F397" s="4">
        <v>44172</v>
      </c>
      <c r="G397" s="8">
        <v>-144</v>
      </c>
      <c r="H397" s="4">
        <v>46699</v>
      </c>
      <c r="I397" s="8">
        <v>2383</v>
      </c>
      <c r="J397" s="8">
        <v>300977041</v>
      </c>
      <c r="K397" s="8">
        <v>84</v>
      </c>
      <c r="N397" s="8">
        <v>1.3599999999999999</v>
      </c>
      <c r="O397" s="70">
        <v>5108.72</v>
      </c>
      <c r="P397" s="8">
        <v>4995.7600000000011</v>
      </c>
      <c r="Q397" s="8">
        <v>1.5979270000000001</v>
      </c>
      <c r="R397" s="8">
        <v>5473.1799999999994</v>
      </c>
      <c r="S397" s="8">
        <v>1.5979270000000001</v>
      </c>
      <c r="T397" s="81">
        <v>5108.72</v>
      </c>
      <c r="U397" s="80" t="str">
        <f t="shared" si="12"/>
        <v>82020</v>
      </c>
      <c r="V397" s="79" t="str">
        <f t="shared" si="13"/>
        <v>Acima de 120 dias</v>
      </c>
    </row>
    <row r="398" spans="1:22" x14ac:dyDescent="0.3">
      <c r="A398" s="4">
        <v>44316</v>
      </c>
      <c r="B398" s="8">
        <v>29894663000189</v>
      </c>
      <c r="C398" s="8" t="s">
        <v>96</v>
      </c>
      <c r="D398" s="4">
        <v>44001</v>
      </c>
      <c r="E398" s="8">
        <v>270</v>
      </c>
      <c r="F398" s="4">
        <v>44172</v>
      </c>
      <c r="G398" s="8">
        <v>-144</v>
      </c>
      <c r="H398" s="4">
        <v>46514</v>
      </c>
      <c r="I398" s="8">
        <v>2198</v>
      </c>
      <c r="J398" s="8">
        <v>301034341</v>
      </c>
      <c r="K398" s="8">
        <v>84</v>
      </c>
      <c r="N398" s="8">
        <v>1.4416670084800183</v>
      </c>
      <c r="O398" s="70">
        <v>12445.73</v>
      </c>
      <c r="P398" s="8">
        <v>12999.240000000002</v>
      </c>
      <c r="Q398" s="8">
        <v>1.7867949999999999</v>
      </c>
      <c r="R398" s="8">
        <v>13609.08</v>
      </c>
      <c r="S398" s="8">
        <v>1.7867949999999999</v>
      </c>
      <c r="T398" s="81">
        <v>12445.73</v>
      </c>
      <c r="U398" s="80" t="str">
        <f t="shared" si="12"/>
        <v>62020</v>
      </c>
      <c r="V398" s="79" t="str">
        <f t="shared" si="13"/>
        <v>Acima de 120 dias</v>
      </c>
    </row>
    <row r="399" spans="1:22" x14ac:dyDescent="0.3">
      <c r="A399" s="4">
        <v>44316</v>
      </c>
      <c r="B399" s="8">
        <v>29894663000189</v>
      </c>
      <c r="C399" s="8" t="s">
        <v>96</v>
      </c>
      <c r="D399" s="4">
        <v>44074</v>
      </c>
      <c r="E399" s="8">
        <v>115.7</v>
      </c>
      <c r="F399" s="4">
        <v>44081</v>
      </c>
      <c r="G399" s="8">
        <v>-235</v>
      </c>
      <c r="H399" s="4">
        <v>46575</v>
      </c>
      <c r="I399" s="8">
        <v>2259</v>
      </c>
      <c r="J399" s="8">
        <v>301055304</v>
      </c>
      <c r="K399" s="8">
        <v>84</v>
      </c>
      <c r="N399" s="8">
        <v>1.436738282707664</v>
      </c>
      <c r="O399" s="70">
        <v>5745.01</v>
      </c>
      <c r="P399" s="8">
        <v>5611.8299999999981</v>
      </c>
      <c r="Q399" s="8">
        <v>1.7847980000000001</v>
      </c>
      <c r="R399" s="8">
        <v>6266.52</v>
      </c>
      <c r="S399" s="8">
        <v>1.7847980000000001</v>
      </c>
      <c r="T399" s="81">
        <v>5745.01</v>
      </c>
      <c r="U399" s="80" t="str">
        <f t="shared" si="12"/>
        <v>82020</v>
      </c>
      <c r="V399" s="79" t="str">
        <f t="shared" si="13"/>
        <v>Acima de 120 dias</v>
      </c>
    </row>
    <row r="400" spans="1:22" x14ac:dyDescent="0.3">
      <c r="A400" s="4">
        <v>44316</v>
      </c>
      <c r="B400" s="8">
        <v>29894663000189</v>
      </c>
      <c r="C400" s="8" t="s">
        <v>96</v>
      </c>
      <c r="D400" s="4">
        <v>44074</v>
      </c>
      <c r="E400" s="8">
        <v>188</v>
      </c>
      <c r="F400" s="4">
        <v>44172</v>
      </c>
      <c r="G400" s="8">
        <v>-144</v>
      </c>
      <c r="H400" s="4">
        <v>46575</v>
      </c>
      <c r="I400" s="8">
        <v>2259</v>
      </c>
      <c r="J400" s="8">
        <v>301056373</v>
      </c>
      <c r="K400" s="8">
        <v>84</v>
      </c>
      <c r="N400" s="8">
        <v>1.429942369774152</v>
      </c>
      <c r="O400" s="70">
        <v>8787.35</v>
      </c>
      <c r="P400" s="8">
        <v>9139.2400000000016</v>
      </c>
      <c r="Q400" s="8">
        <v>1.777563</v>
      </c>
      <c r="R400" s="8">
        <v>9636.2999999999993</v>
      </c>
      <c r="S400" s="8">
        <v>1.777563</v>
      </c>
      <c r="T400" s="81">
        <v>8787.35</v>
      </c>
      <c r="U400" s="80" t="str">
        <f t="shared" si="12"/>
        <v>82020</v>
      </c>
      <c r="V400" s="79" t="str">
        <f t="shared" si="13"/>
        <v>Acima de 120 dias</v>
      </c>
    </row>
    <row r="401" spans="1:22" x14ac:dyDescent="0.3">
      <c r="A401" s="4">
        <v>44316</v>
      </c>
      <c r="B401" s="8">
        <v>29894663000189</v>
      </c>
      <c r="C401" s="8" t="s">
        <v>96</v>
      </c>
      <c r="D401" s="4">
        <v>44074</v>
      </c>
      <c r="E401" s="8">
        <v>577</v>
      </c>
      <c r="F401" s="4">
        <v>44111</v>
      </c>
      <c r="G401" s="8">
        <v>-205</v>
      </c>
      <c r="H401" s="4">
        <v>46575</v>
      </c>
      <c r="I401" s="8">
        <v>2259</v>
      </c>
      <c r="J401" s="8">
        <v>301061259</v>
      </c>
      <c r="K401" s="8">
        <v>84</v>
      </c>
      <c r="N401" s="8">
        <v>1.4402845931515165</v>
      </c>
      <c r="O401" s="70">
        <v>28047.51</v>
      </c>
      <c r="P401" s="8">
        <v>27953.679999999993</v>
      </c>
      <c r="Q401" s="8">
        <v>1.788624</v>
      </c>
      <c r="R401" s="8">
        <v>30645.86</v>
      </c>
      <c r="S401" s="8">
        <v>1.788624</v>
      </c>
      <c r="T401" s="81">
        <v>28047.51</v>
      </c>
      <c r="U401" s="80" t="str">
        <f t="shared" si="12"/>
        <v>82020</v>
      </c>
      <c r="V401" s="79" t="str">
        <f t="shared" si="13"/>
        <v>Acima de 120 dias</v>
      </c>
    </row>
    <row r="402" spans="1:22" x14ac:dyDescent="0.3">
      <c r="A402" s="4">
        <v>44316</v>
      </c>
      <c r="B402" s="8">
        <v>29894663000189</v>
      </c>
      <c r="C402" s="8" t="s">
        <v>96</v>
      </c>
      <c r="D402" s="4">
        <v>44099</v>
      </c>
      <c r="E402" s="8">
        <v>60.99</v>
      </c>
      <c r="F402" s="4">
        <v>44323</v>
      </c>
      <c r="G402" s="8">
        <v>7</v>
      </c>
      <c r="H402" s="4">
        <v>46638</v>
      </c>
      <c r="I402" s="8">
        <v>2322</v>
      </c>
      <c r="J402" s="8">
        <v>301080601</v>
      </c>
      <c r="K402" s="8">
        <v>84</v>
      </c>
      <c r="N402" s="8">
        <v>1.447171</v>
      </c>
      <c r="O402" s="70">
        <v>2561.37</v>
      </c>
      <c r="P402" s="8">
        <v>2958.4099999999994</v>
      </c>
      <c r="Q402" s="8">
        <v>1.798994</v>
      </c>
      <c r="R402" s="8">
        <v>2847.16</v>
      </c>
      <c r="S402" s="8">
        <v>1.798994</v>
      </c>
      <c r="T402" s="81">
        <v>2561.37</v>
      </c>
      <c r="U402" s="80" t="str">
        <f t="shared" si="12"/>
        <v>92020</v>
      </c>
      <c r="V402" s="79" t="str">
        <f t="shared" si="13"/>
        <v>1 a 30 dias</v>
      </c>
    </row>
    <row r="403" spans="1:22" x14ac:dyDescent="0.3">
      <c r="A403" s="4">
        <v>44316</v>
      </c>
      <c r="B403" s="8">
        <v>29894663000189</v>
      </c>
      <c r="C403" s="8" t="s">
        <v>96</v>
      </c>
      <c r="D403" s="4">
        <v>44099</v>
      </c>
      <c r="E403" s="8">
        <v>92.5</v>
      </c>
      <c r="F403" s="4">
        <v>44172</v>
      </c>
      <c r="G403" s="8">
        <v>-144</v>
      </c>
      <c r="H403" s="4">
        <v>46699</v>
      </c>
      <c r="I403" s="8">
        <v>2383</v>
      </c>
      <c r="J403" s="8">
        <v>301084258</v>
      </c>
      <c r="K403" s="8">
        <v>84</v>
      </c>
      <c r="N403" s="8">
        <v>1.44153</v>
      </c>
      <c r="O403" s="70">
        <v>4405.5</v>
      </c>
      <c r="P403" s="8">
        <v>4366.8599999999997</v>
      </c>
      <c r="Q403" s="8">
        <v>1.788184</v>
      </c>
      <c r="R403" s="8">
        <v>4848.29</v>
      </c>
      <c r="S403" s="8">
        <v>1.788184</v>
      </c>
      <c r="T403" s="81">
        <v>4405.5</v>
      </c>
      <c r="U403" s="80" t="str">
        <f t="shared" si="12"/>
        <v>92020</v>
      </c>
      <c r="V403" s="79" t="str">
        <f t="shared" si="13"/>
        <v>Acima de 120 dias</v>
      </c>
    </row>
    <row r="404" spans="1:22" x14ac:dyDescent="0.3">
      <c r="A404" s="4">
        <v>44316</v>
      </c>
      <c r="B404" s="8">
        <v>29894663000189</v>
      </c>
      <c r="C404" s="8" t="s">
        <v>96</v>
      </c>
      <c r="D404" s="4">
        <v>44099</v>
      </c>
      <c r="E404" s="8">
        <v>399.42</v>
      </c>
      <c r="F404" s="4">
        <v>44354</v>
      </c>
      <c r="G404" s="8">
        <v>0</v>
      </c>
      <c r="H404" s="4">
        <v>46728</v>
      </c>
      <c r="I404" s="8">
        <v>2412</v>
      </c>
      <c r="J404" s="8">
        <v>301087240</v>
      </c>
      <c r="K404" s="8">
        <v>84</v>
      </c>
      <c r="N404" s="8">
        <v>1.411108</v>
      </c>
      <c r="O404" s="70">
        <v>16893.009999999998</v>
      </c>
      <c r="P404" s="8">
        <v>18793.000000000004</v>
      </c>
      <c r="Q404" s="8">
        <v>1.7554000000000001</v>
      </c>
      <c r="R404" s="8">
        <v>18851.849999999999</v>
      </c>
      <c r="S404" s="8">
        <v>1.7554000000000001</v>
      </c>
      <c r="T404" s="70">
        <v>16893.009999999998</v>
      </c>
      <c r="U404" s="80" t="str">
        <f t="shared" si="12"/>
        <v>92020</v>
      </c>
      <c r="V404" s="79" t="str">
        <f t="shared" si="13"/>
        <v>1 a 30 dias</v>
      </c>
    </row>
    <row r="405" spans="1:22" x14ac:dyDescent="0.3">
      <c r="A405" s="4">
        <v>44316</v>
      </c>
      <c r="B405" s="8">
        <v>29894663000189</v>
      </c>
      <c r="C405" s="8" t="s">
        <v>96</v>
      </c>
      <c r="D405" s="4">
        <v>43903</v>
      </c>
      <c r="E405" s="8">
        <v>12.2</v>
      </c>
      <c r="F405" s="4">
        <v>44203</v>
      </c>
      <c r="G405" s="8">
        <v>-113</v>
      </c>
      <c r="H405" s="4">
        <v>46062</v>
      </c>
      <c r="I405" s="8">
        <v>1746</v>
      </c>
      <c r="J405" s="8">
        <v>301106762</v>
      </c>
      <c r="K405" s="8">
        <v>72</v>
      </c>
      <c r="N405" s="8">
        <v>1.4950000000000001</v>
      </c>
      <c r="O405" s="70">
        <v>467.87</v>
      </c>
      <c r="P405" s="8">
        <v>529.37999999999988</v>
      </c>
      <c r="Q405" s="8">
        <v>2.03952</v>
      </c>
      <c r="R405" s="8">
        <v>525.04999999999995</v>
      </c>
      <c r="S405" s="8">
        <v>2.03952</v>
      </c>
      <c r="T405" s="81">
        <v>467.87</v>
      </c>
      <c r="U405" s="80" t="str">
        <f t="shared" si="12"/>
        <v>32020</v>
      </c>
      <c r="V405" s="79" t="str">
        <f t="shared" si="13"/>
        <v>91 a 120 dias</v>
      </c>
    </row>
    <row r="406" spans="1:22" x14ac:dyDescent="0.3">
      <c r="A406" s="4">
        <v>44316</v>
      </c>
      <c r="B406" s="8">
        <v>29894663000189</v>
      </c>
      <c r="C406" s="8" t="s">
        <v>96</v>
      </c>
      <c r="D406" s="4">
        <v>43903</v>
      </c>
      <c r="E406" s="8">
        <v>16.399999999999999</v>
      </c>
      <c r="F406" s="4">
        <v>44142</v>
      </c>
      <c r="G406" s="8">
        <v>-174</v>
      </c>
      <c r="H406" s="4">
        <v>46062</v>
      </c>
      <c r="I406" s="8">
        <v>1746</v>
      </c>
      <c r="J406" s="8">
        <v>301106855</v>
      </c>
      <c r="K406" s="8">
        <v>72</v>
      </c>
      <c r="N406" s="8">
        <v>1.4950000000000001</v>
      </c>
      <c r="O406" s="70">
        <v>661.81</v>
      </c>
      <c r="P406" s="8">
        <v>711.59</v>
      </c>
      <c r="Q406" s="8">
        <v>2.0390739999999998</v>
      </c>
      <c r="R406" s="8">
        <v>738.6099999999999</v>
      </c>
      <c r="S406" s="8">
        <v>2.0390739999999998</v>
      </c>
      <c r="T406" s="81">
        <v>661.81</v>
      </c>
      <c r="U406" s="80" t="str">
        <f t="shared" si="12"/>
        <v>32020</v>
      </c>
      <c r="V406" s="79" t="str">
        <f t="shared" si="13"/>
        <v>Acima de 120 dias</v>
      </c>
    </row>
    <row r="407" spans="1:22" x14ac:dyDescent="0.3">
      <c r="A407" s="4">
        <v>44316</v>
      </c>
      <c r="B407" s="8">
        <v>29894663000189</v>
      </c>
      <c r="C407" s="8" t="s">
        <v>96</v>
      </c>
      <c r="D407" s="4">
        <v>43978</v>
      </c>
      <c r="E407" s="8">
        <v>198.85</v>
      </c>
      <c r="F407" s="4">
        <v>44142</v>
      </c>
      <c r="G407" s="8">
        <v>-174</v>
      </c>
      <c r="H407" s="4">
        <v>46514</v>
      </c>
      <c r="I407" s="8">
        <v>2198</v>
      </c>
      <c r="J407" s="8">
        <v>301132143</v>
      </c>
      <c r="K407" s="8">
        <v>84</v>
      </c>
      <c r="N407" s="8">
        <v>1.45065</v>
      </c>
      <c r="O407" s="70">
        <v>9336.9700000000012</v>
      </c>
      <c r="P407" s="8">
        <v>9637.8900000000031</v>
      </c>
      <c r="Q407" s="8">
        <v>1.7989999999999999</v>
      </c>
      <c r="R407" s="8">
        <v>10197.730000000001</v>
      </c>
      <c r="S407" s="8">
        <v>1.7989999999999999</v>
      </c>
      <c r="T407" s="81">
        <v>9336.9700000000012</v>
      </c>
      <c r="U407" s="80" t="str">
        <f t="shared" si="12"/>
        <v>52020</v>
      </c>
      <c r="V407" s="79" t="str">
        <f t="shared" si="13"/>
        <v>Acima de 120 dias</v>
      </c>
    </row>
    <row r="408" spans="1:22" x14ac:dyDescent="0.3">
      <c r="A408" s="4">
        <v>44316</v>
      </c>
      <c r="B408" s="8">
        <v>29894663000189</v>
      </c>
      <c r="C408" s="8" t="s">
        <v>96</v>
      </c>
      <c r="D408" s="4">
        <v>44001</v>
      </c>
      <c r="E408" s="8">
        <v>157</v>
      </c>
      <c r="F408" s="4">
        <v>44234</v>
      </c>
      <c r="G408" s="8">
        <v>-82</v>
      </c>
      <c r="H408" s="4">
        <v>46514</v>
      </c>
      <c r="I408" s="8">
        <v>2198</v>
      </c>
      <c r="J408" s="8">
        <v>301133148</v>
      </c>
      <c r="K408" s="8">
        <v>84</v>
      </c>
      <c r="N408" s="8">
        <v>1.4407466862754998</v>
      </c>
      <c r="O408" s="70">
        <v>6924.81</v>
      </c>
      <c r="P408" s="8">
        <v>7561.1100000000024</v>
      </c>
      <c r="Q408" s="8">
        <v>1.7857890000000001</v>
      </c>
      <c r="R408" s="8">
        <v>7601.36</v>
      </c>
      <c r="S408" s="8">
        <v>1.7857890000000001</v>
      </c>
      <c r="T408" s="81">
        <v>6924.81</v>
      </c>
      <c r="U408" s="80" t="str">
        <f t="shared" si="12"/>
        <v>62020</v>
      </c>
      <c r="V408" s="79" t="str">
        <f t="shared" si="13"/>
        <v>61 a 90 dias</v>
      </c>
    </row>
    <row r="409" spans="1:22" x14ac:dyDescent="0.3">
      <c r="A409" s="4">
        <v>44316</v>
      </c>
      <c r="B409" s="8">
        <v>29894663000189</v>
      </c>
      <c r="C409" s="8" t="s">
        <v>96</v>
      </c>
      <c r="D409" s="4">
        <v>43978</v>
      </c>
      <c r="E409" s="8">
        <v>397.61</v>
      </c>
      <c r="F409" s="4">
        <v>44323</v>
      </c>
      <c r="G409" s="8">
        <v>7</v>
      </c>
      <c r="H409" s="4">
        <v>46514</v>
      </c>
      <c r="I409" s="8">
        <v>2198</v>
      </c>
      <c r="J409" s="8">
        <v>301138102</v>
      </c>
      <c r="K409" s="8">
        <v>84</v>
      </c>
      <c r="N409" s="8">
        <v>1.443381</v>
      </c>
      <c r="O409" s="70">
        <v>16319.470000000001</v>
      </c>
      <c r="P409" s="8">
        <v>19318.310000000016</v>
      </c>
      <c r="Q409" s="8">
        <v>1.7912300000000001</v>
      </c>
      <c r="R409" s="8">
        <v>18043.920000000002</v>
      </c>
      <c r="S409" s="8">
        <v>1.7912300000000001</v>
      </c>
      <c r="T409" s="81">
        <v>16319.470000000001</v>
      </c>
      <c r="U409" s="80" t="str">
        <f t="shared" si="12"/>
        <v>52020</v>
      </c>
      <c r="V409" s="79" t="str">
        <f t="shared" si="13"/>
        <v>1 a 30 dias</v>
      </c>
    </row>
    <row r="410" spans="1:22" x14ac:dyDescent="0.3">
      <c r="A410" s="4">
        <v>44316</v>
      </c>
      <c r="B410" s="8">
        <v>29894663000189</v>
      </c>
      <c r="C410" s="8" t="s">
        <v>96</v>
      </c>
      <c r="D410" s="4">
        <v>44040</v>
      </c>
      <c r="E410" s="8">
        <v>99.4</v>
      </c>
      <c r="F410" s="4">
        <v>44262</v>
      </c>
      <c r="G410" s="8">
        <v>-54</v>
      </c>
      <c r="H410" s="4">
        <v>46545</v>
      </c>
      <c r="I410" s="8">
        <v>2229</v>
      </c>
      <c r="J410" s="8">
        <v>301138302</v>
      </c>
      <c r="K410" s="8">
        <v>84</v>
      </c>
      <c r="N410" s="8">
        <v>1.4036550805997159</v>
      </c>
      <c r="O410" s="70">
        <v>4354.57</v>
      </c>
      <c r="P410" s="8">
        <v>4866.4700000000021</v>
      </c>
      <c r="Q410" s="8">
        <v>1.749358</v>
      </c>
      <c r="R410" s="8">
        <v>4798.59</v>
      </c>
      <c r="S410" s="8">
        <v>1.749358</v>
      </c>
      <c r="T410" s="81">
        <v>4354.57</v>
      </c>
      <c r="U410" s="80" t="str">
        <f t="shared" si="12"/>
        <v>72020</v>
      </c>
      <c r="V410" s="79" t="str">
        <f t="shared" si="13"/>
        <v>31 a 60 dias</v>
      </c>
    </row>
    <row r="411" spans="1:22" x14ac:dyDescent="0.3">
      <c r="A411" s="4">
        <v>44316</v>
      </c>
      <c r="B411" s="8">
        <v>29894663000189</v>
      </c>
      <c r="C411" s="8" t="s">
        <v>96</v>
      </c>
      <c r="D411" s="4">
        <v>44040</v>
      </c>
      <c r="E411" s="8">
        <v>312.95</v>
      </c>
      <c r="F411" s="4">
        <v>44234</v>
      </c>
      <c r="G411" s="8">
        <v>-82</v>
      </c>
      <c r="H411" s="4">
        <v>46545</v>
      </c>
      <c r="I411" s="8">
        <v>2229</v>
      </c>
      <c r="J411" s="8">
        <v>301144258</v>
      </c>
      <c r="K411" s="8">
        <v>84</v>
      </c>
      <c r="N411" s="8">
        <v>1.4361740029721251</v>
      </c>
      <c r="O411" s="70">
        <v>13894.439999999999</v>
      </c>
      <c r="P411" s="8">
        <v>15156.300000000008</v>
      </c>
      <c r="Q411" s="8">
        <v>1.7840199999999999</v>
      </c>
      <c r="R411" s="8">
        <v>15280.24</v>
      </c>
      <c r="S411" s="8">
        <v>1.7840199999999999</v>
      </c>
      <c r="T411" s="81">
        <v>13894.439999999999</v>
      </c>
      <c r="U411" s="80" t="str">
        <f t="shared" si="12"/>
        <v>72020</v>
      </c>
      <c r="V411" s="79" t="str">
        <f t="shared" si="13"/>
        <v>61 a 90 dias</v>
      </c>
    </row>
    <row r="412" spans="1:22" x14ac:dyDescent="0.3">
      <c r="A412" s="4">
        <v>44316</v>
      </c>
      <c r="B412" s="8">
        <v>29894663000189</v>
      </c>
      <c r="C412" s="8" t="s">
        <v>96</v>
      </c>
      <c r="D412" s="4">
        <v>44074</v>
      </c>
      <c r="E412" s="8">
        <v>117.5</v>
      </c>
      <c r="F412" s="4">
        <v>44323</v>
      </c>
      <c r="G412" s="8">
        <v>7</v>
      </c>
      <c r="H412" s="4">
        <v>46575</v>
      </c>
      <c r="I412" s="8">
        <v>2259</v>
      </c>
      <c r="J412" s="8">
        <v>301145460</v>
      </c>
      <c r="K412" s="8">
        <v>84</v>
      </c>
      <c r="N412" s="8">
        <v>1.4072249172402358</v>
      </c>
      <c r="O412" s="70">
        <v>4938.7</v>
      </c>
      <c r="P412" s="8">
        <v>5755.329999999999</v>
      </c>
      <c r="Q412" s="8">
        <v>1.753414</v>
      </c>
      <c r="R412" s="8">
        <v>5472.78</v>
      </c>
      <c r="S412" s="8">
        <v>1.753414</v>
      </c>
      <c r="T412" s="81">
        <v>4938.7</v>
      </c>
      <c r="U412" s="80" t="str">
        <f t="shared" si="12"/>
        <v>82020</v>
      </c>
      <c r="V412" s="79" t="str">
        <f t="shared" si="13"/>
        <v>1 a 30 dias</v>
      </c>
    </row>
    <row r="413" spans="1:22" x14ac:dyDescent="0.3">
      <c r="A413" s="4">
        <v>44316</v>
      </c>
      <c r="B413" s="8">
        <v>29894663000189</v>
      </c>
      <c r="C413" s="8" t="s">
        <v>96</v>
      </c>
      <c r="D413" s="4">
        <v>44074</v>
      </c>
      <c r="E413" s="8">
        <v>57.08</v>
      </c>
      <c r="F413" s="4">
        <v>44234</v>
      </c>
      <c r="G413" s="8">
        <v>-82</v>
      </c>
      <c r="H413" s="4">
        <v>46575</v>
      </c>
      <c r="I413" s="8">
        <v>2259</v>
      </c>
      <c r="J413" s="8">
        <v>301146242</v>
      </c>
      <c r="K413" s="8">
        <v>84</v>
      </c>
      <c r="N413" s="8">
        <v>1.3599999999999999</v>
      </c>
      <c r="O413" s="70">
        <v>2610.42</v>
      </c>
      <c r="P413" s="8">
        <v>2840.3400000000024</v>
      </c>
      <c r="Q413" s="8">
        <v>1.696226</v>
      </c>
      <c r="R413" s="8">
        <v>2868.3900000000003</v>
      </c>
      <c r="S413" s="8">
        <v>1.696226</v>
      </c>
      <c r="T413" s="81">
        <v>2610.42</v>
      </c>
      <c r="U413" s="80" t="str">
        <f t="shared" si="12"/>
        <v>82020</v>
      </c>
      <c r="V413" s="79" t="str">
        <f t="shared" si="13"/>
        <v>61 a 90 dias</v>
      </c>
    </row>
    <row r="414" spans="1:22" x14ac:dyDescent="0.3">
      <c r="A414" s="4">
        <v>44316</v>
      </c>
      <c r="B414" s="8">
        <v>29894663000189</v>
      </c>
      <c r="C414" s="8" t="s">
        <v>96</v>
      </c>
      <c r="D414" s="4">
        <v>44099</v>
      </c>
      <c r="E414" s="8">
        <v>68.27</v>
      </c>
      <c r="F414" s="4">
        <v>44172</v>
      </c>
      <c r="G414" s="8">
        <v>-144</v>
      </c>
      <c r="H414" s="4">
        <v>46638</v>
      </c>
      <c r="I414" s="8">
        <v>2322</v>
      </c>
      <c r="J414" s="8">
        <v>301161867</v>
      </c>
      <c r="K414" s="8">
        <v>84</v>
      </c>
      <c r="N414" s="8">
        <v>1.4250620000000001</v>
      </c>
      <c r="O414" s="70">
        <v>3231.67</v>
      </c>
      <c r="P414" s="8">
        <v>3336.2800000000016</v>
      </c>
      <c r="Q414" s="8">
        <v>1.771434</v>
      </c>
      <c r="R414" s="8">
        <v>3550.25</v>
      </c>
      <c r="S414" s="8">
        <v>1.771434</v>
      </c>
      <c r="T414" s="81">
        <v>3231.67</v>
      </c>
      <c r="U414" s="80" t="str">
        <f t="shared" si="12"/>
        <v>92020</v>
      </c>
      <c r="V414" s="79" t="str">
        <f t="shared" si="13"/>
        <v>Acima de 120 dias</v>
      </c>
    </row>
    <row r="415" spans="1:22" x14ac:dyDescent="0.3">
      <c r="A415" s="4">
        <v>44316</v>
      </c>
      <c r="B415" s="8">
        <v>29894663000189</v>
      </c>
      <c r="C415" s="8" t="s">
        <v>96</v>
      </c>
      <c r="D415" s="4">
        <v>44134</v>
      </c>
      <c r="E415" s="8">
        <v>393</v>
      </c>
      <c r="F415" s="4">
        <v>44323</v>
      </c>
      <c r="G415" s="8">
        <v>7</v>
      </c>
      <c r="H415" s="4">
        <v>46638</v>
      </c>
      <c r="I415" s="8">
        <v>2322</v>
      </c>
      <c r="J415" s="8">
        <v>301176564</v>
      </c>
      <c r="K415" s="8">
        <v>84</v>
      </c>
      <c r="N415" s="8">
        <v>1.4055710000000001</v>
      </c>
      <c r="O415" s="70">
        <v>16731.32</v>
      </c>
      <c r="P415" s="8">
        <v>19252.420000000009</v>
      </c>
      <c r="Q415" s="8">
        <v>1.752407</v>
      </c>
      <c r="R415" s="8">
        <v>18584.05</v>
      </c>
      <c r="S415" s="8">
        <v>1.752407</v>
      </c>
      <c r="T415" s="81">
        <v>16731.32</v>
      </c>
      <c r="U415" s="80" t="str">
        <f t="shared" si="12"/>
        <v>102020</v>
      </c>
      <c r="V415" s="79" t="str">
        <f t="shared" si="13"/>
        <v>1 a 30 dias</v>
      </c>
    </row>
    <row r="416" spans="1:22" x14ac:dyDescent="0.3">
      <c r="A416" s="4">
        <v>44316</v>
      </c>
      <c r="B416" s="8">
        <v>29894663000189</v>
      </c>
      <c r="C416" s="8" t="s">
        <v>96</v>
      </c>
      <c r="D416" s="4">
        <v>44099</v>
      </c>
      <c r="E416" s="8">
        <v>549.35</v>
      </c>
      <c r="F416" s="4">
        <v>44234</v>
      </c>
      <c r="G416" s="8">
        <v>-82</v>
      </c>
      <c r="H416" s="4">
        <v>46638</v>
      </c>
      <c r="I416" s="8">
        <v>2322</v>
      </c>
      <c r="J416" s="8">
        <v>301178301</v>
      </c>
      <c r="K416" s="8">
        <v>84</v>
      </c>
      <c r="N416" s="8">
        <v>1.4126430000000001</v>
      </c>
      <c r="O416" s="70">
        <v>24995.57</v>
      </c>
      <c r="P416" s="8">
        <v>26958.9</v>
      </c>
      <c r="Q416" s="8">
        <v>1.7582089999999999</v>
      </c>
      <c r="R416" s="8">
        <v>27568.75</v>
      </c>
      <c r="S416" s="8">
        <v>1.7582089999999999</v>
      </c>
      <c r="T416" s="81">
        <v>24995.57</v>
      </c>
      <c r="U416" s="80" t="str">
        <f t="shared" si="12"/>
        <v>92020</v>
      </c>
      <c r="V416" s="79" t="str">
        <f t="shared" si="13"/>
        <v>61 a 90 dias</v>
      </c>
    </row>
    <row r="417" spans="1:22" x14ac:dyDescent="0.3">
      <c r="A417" s="4">
        <v>44316</v>
      </c>
      <c r="B417" s="8">
        <v>29894663000189</v>
      </c>
      <c r="C417" s="8" t="s">
        <v>96</v>
      </c>
      <c r="D417" s="4">
        <v>44074</v>
      </c>
      <c r="E417" s="8">
        <v>119.71</v>
      </c>
      <c r="F417" s="4">
        <v>44323</v>
      </c>
      <c r="G417" s="8">
        <v>7</v>
      </c>
      <c r="H417" s="4">
        <v>46638</v>
      </c>
      <c r="I417" s="8">
        <v>2322</v>
      </c>
      <c r="J417" s="8">
        <v>301182628</v>
      </c>
      <c r="K417" s="8">
        <v>84</v>
      </c>
      <c r="N417" s="8">
        <v>1.4484840000000001</v>
      </c>
      <c r="O417" s="70">
        <v>5045.6099999999997</v>
      </c>
      <c r="P417" s="8">
        <v>5735.1200000000017</v>
      </c>
      <c r="Q417" s="8">
        <v>1.7865740000000001</v>
      </c>
      <c r="R417" s="8">
        <v>5586.18</v>
      </c>
      <c r="S417" s="8">
        <v>1.7865740000000001</v>
      </c>
      <c r="T417" s="81">
        <v>5045.6099999999997</v>
      </c>
      <c r="U417" s="80" t="str">
        <f t="shared" si="12"/>
        <v>82020</v>
      </c>
      <c r="V417" s="79" t="str">
        <f t="shared" si="13"/>
        <v>1 a 30 dias</v>
      </c>
    </row>
    <row r="418" spans="1:22" x14ac:dyDescent="0.3">
      <c r="A418" s="4">
        <v>44316</v>
      </c>
      <c r="B418" s="8">
        <v>29894663000189</v>
      </c>
      <c r="C418" s="8" t="s">
        <v>96</v>
      </c>
      <c r="D418" s="4">
        <v>44099</v>
      </c>
      <c r="E418" s="8">
        <v>238.85</v>
      </c>
      <c r="F418" s="4">
        <v>44172</v>
      </c>
      <c r="G418" s="8">
        <v>-144</v>
      </c>
      <c r="H418" s="4">
        <v>46699</v>
      </c>
      <c r="I418" s="8">
        <v>2383</v>
      </c>
      <c r="J418" s="8">
        <v>301184118</v>
      </c>
      <c r="K418" s="8">
        <v>84</v>
      </c>
      <c r="N418" s="8">
        <v>1.443095</v>
      </c>
      <c r="O418" s="70">
        <v>11370.4</v>
      </c>
      <c r="P418" s="8">
        <v>11269.690000000002</v>
      </c>
      <c r="Q418" s="8">
        <v>1.7898829999999999</v>
      </c>
      <c r="R418" s="8">
        <v>12513.61</v>
      </c>
      <c r="S418" s="8">
        <v>1.7898829999999999</v>
      </c>
      <c r="T418" s="81">
        <v>11370.4</v>
      </c>
      <c r="U418" s="80" t="str">
        <f t="shared" si="12"/>
        <v>92020</v>
      </c>
      <c r="V418" s="79" t="str">
        <f t="shared" si="13"/>
        <v>Acima de 120 dias</v>
      </c>
    </row>
    <row r="419" spans="1:22" x14ac:dyDescent="0.3">
      <c r="A419" s="4">
        <v>44316</v>
      </c>
      <c r="B419" s="8">
        <v>29894663000189</v>
      </c>
      <c r="C419" s="8" t="s">
        <v>96</v>
      </c>
      <c r="D419" s="4">
        <v>43903</v>
      </c>
      <c r="E419" s="8">
        <v>20.45</v>
      </c>
      <c r="F419" s="4">
        <v>44050</v>
      </c>
      <c r="G419" s="8">
        <v>-266</v>
      </c>
      <c r="H419" s="4">
        <v>46062</v>
      </c>
      <c r="I419" s="8">
        <v>1746</v>
      </c>
      <c r="J419" s="8">
        <v>301204172</v>
      </c>
      <c r="K419" s="8">
        <v>72</v>
      </c>
      <c r="N419" s="8">
        <v>1.4950000000000001</v>
      </c>
      <c r="O419" s="70">
        <v>889.21</v>
      </c>
      <c r="P419" s="8">
        <v>887.32000000000016</v>
      </c>
      <c r="Q419" s="8">
        <v>2.0226130000000002</v>
      </c>
      <c r="R419" s="8">
        <v>982.38</v>
      </c>
      <c r="S419" s="8">
        <v>2.0226130000000002</v>
      </c>
      <c r="T419" s="81">
        <v>889.21</v>
      </c>
      <c r="U419" s="80" t="str">
        <f t="shared" si="12"/>
        <v>32020</v>
      </c>
      <c r="V419" s="79" t="str">
        <f t="shared" si="13"/>
        <v>Acima de 120 dias</v>
      </c>
    </row>
    <row r="420" spans="1:22" x14ac:dyDescent="0.3">
      <c r="A420" s="4">
        <v>44316</v>
      </c>
      <c r="B420" s="8">
        <v>29894663000189</v>
      </c>
      <c r="C420" s="8" t="s">
        <v>96</v>
      </c>
      <c r="D420" s="4">
        <v>44001</v>
      </c>
      <c r="E420" s="8">
        <v>96.55</v>
      </c>
      <c r="F420" s="4">
        <v>44081</v>
      </c>
      <c r="G420" s="8">
        <v>-235</v>
      </c>
      <c r="H420" s="4">
        <v>46514</v>
      </c>
      <c r="I420" s="8">
        <v>2198</v>
      </c>
      <c r="J420" s="8">
        <v>301229975</v>
      </c>
      <c r="K420" s="8">
        <v>84</v>
      </c>
      <c r="N420" s="8">
        <v>1.433444245737179</v>
      </c>
      <c r="O420" s="70">
        <v>4749.95</v>
      </c>
      <c r="P420" s="8">
        <v>4661.2499999999991</v>
      </c>
      <c r="Q420" s="8">
        <v>1.7780309999999999</v>
      </c>
      <c r="R420" s="8">
        <v>5166.84</v>
      </c>
      <c r="S420" s="8">
        <v>1.7780309999999999</v>
      </c>
      <c r="T420" s="81">
        <v>4749.95</v>
      </c>
      <c r="U420" s="80" t="str">
        <f t="shared" si="12"/>
        <v>62020</v>
      </c>
      <c r="V420" s="79" t="str">
        <f t="shared" si="13"/>
        <v>Acima de 120 dias</v>
      </c>
    </row>
    <row r="421" spans="1:22" x14ac:dyDescent="0.3">
      <c r="A421" s="4">
        <v>44316</v>
      </c>
      <c r="B421" s="8">
        <v>29894663000189</v>
      </c>
      <c r="C421" s="8" t="s">
        <v>96</v>
      </c>
      <c r="D421" s="4">
        <v>44001</v>
      </c>
      <c r="E421" s="8">
        <v>43.9</v>
      </c>
      <c r="F421" s="4">
        <v>44081</v>
      </c>
      <c r="G421" s="8">
        <v>-235</v>
      </c>
      <c r="H421" s="4">
        <v>46514</v>
      </c>
      <c r="I421" s="8">
        <v>2198</v>
      </c>
      <c r="J421" s="8">
        <v>301232666</v>
      </c>
      <c r="K421" s="8">
        <v>84</v>
      </c>
      <c r="N421" s="8">
        <v>1.4334804238505776</v>
      </c>
      <c r="O421" s="70">
        <v>2157.17</v>
      </c>
      <c r="P421" s="8">
        <v>2119.3800000000006</v>
      </c>
      <c r="Q421" s="8">
        <v>1.7829969999999999</v>
      </c>
      <c r="R421" s="8">
        <v>2349.2400000000002</v>
      </c>
      <c r="S421" s="8">
        <v>1.7829969999999999</v>
      </c>
      <c r="T421" s="81">
        <v>2157.17</v>
      </c>
      <c r="U421" s="80" t="str">
        <f t="shared" si="12"/>
        <v>62020</v>
      </c>
      <c r="V421" s="79" t="str">
        <f t="shared" si="13"/>
        <v>Acima de 120 dias</v>
      </c>
    </row>
    <row r="422" spans="1:22" x14ac:dyDescent="0.3">
      <c r="A422" s="4">
        <v>44316</v>
      </c>
      <c r="B422" s="8">
        <v>29894663000189</v>
      </c>
      <c r="C422" s="8" t="s">
        <v>96</v>
      </c>
      <c r="D422" s="4">
        <v>43978</v>
      </c>
      <c r="E422" s="8">
        <v>95.6</v>
      </c>
      <c r="F422" s="4">
        <v>44234</v>
      </c>
      <c r="G422" s="8">
        <v>-82</v>
      </c>
      <c r="H422" s="4">
        <v>46514</v>
      </c>
      <c r="I422" s="8">
        <v>2198</v>
      </c>
      <c r="J422" s="8">
        <v>301233198</v>
      </c>
      <c r="K422" s="8">
        <v>84</v>
      </c>
      <c r="N422" s="8">
        <v>1.4506349999999999</v>
      </c>
      <c r="O422" s="70">
        <v>4202.09</v>
      </c>
      <c r="P422" s="8">
        <v>4633.57</v>
      </c>
      <c r="Q422" s="8">
        <v>1.7989980000000001</v>
      </c>
      <c r="R422" s="8">
        <v>4615.95</v>
      </c>
      <c r="S422" s="8">
        <v>1.7989980000000001</v>
      </c>
      <c r="T422" s="81">
        <v>4202.09</v>
      </c>
      <c r="U422" s="80" t="str">
        <f t="shared" si="12"/>
        <v>52020</v>
      </c>
      <c r="V422" s="79" t="str">
        <f t="shared" si="13"/>
        <v>61 a 90 dias</v>
      </c>
    </row>
    <row r="423" spans="1:22" x14ac:dyDescent="0.3">
      <c r="A423" s="4">
        <v>44316</v>
      </c>
      <c r="B423" s="8">
        <v>29894663000189</v>
      </c>
      <c r="C423" s="8" t="s">
        <v>96</v>
      </c>
      <c r="D423" s="4">
        <v>44001</v>
      </c>
      <c r="E423" s="8">
        <v>50.37</v>
      </c>
      <c r="F423" s="4">
        <v>44050</v>
      </c>
      <c r="G423" s="8">
        <v>-266</v>
      </c>
      <c r="H423" s="4">
        <v>46514</v>
      </c>
      <c r="I423" s="8">
        <v>2198</v>
      </c>
      <c r="J423" s="8">
        <v>301237538</v>
      </c>
      <c r="K423" s="8">
        <v>84</v>
      </c>
      <c r="N423" s="8">
        <v>1.4339144334743765</v>
      </c>
      <c r="O423" s="70">
        <v>2525.0499999999997</v>
      </c>
      <c r="P423" s="8">
        <v>2431.41</v>
      </c>
      <c r="Q423" s="8">
        <v>1.7837479999999999</v>
      </c>
      <c r="R423" s="8">
        <v>2745.64</v>
      </c>
      <c r="S423" s="8">
        <v>1.7837479999999999</v>
      </c>
      <c r="T423" s="81">
        <v>2525.0499999999997</v>
      </c>
      <c r="U423" s="80" t="str">
        <f t="shared" si="12"/>
        <v>62020</v>
      </c>
      <c r="V423" s="79" t="str">
        <f t="shared" si="13"/>
        <v>Acima de 120 dias</v>
      </c>
    </row>
    <row r="424" spans="1:22" x14ac:dyDescent="0.3">
      <c r="A424" s="4">
        <v>44316</v>
      </c>
      <c r="B424" s="8">
        <v>29894663000189</v>
      </c>
      <c r="C424" s="8" t="s">
        <v>96</v>
      </c>
      <c r="D424" s="4">
        <v>44074</v>
      </c>
      <c r="E424" s="8">
        <v>48.2</v>
      </c>
      <c r="F424" s="4">
        <v>44234</v>
      </c>
      <c r="G424" s="8">
        <v>-82</v>
      </c>
      <c r="H424" s="4">
        <v>46545</v>
      </c>
      <c r="I424" s="8">
        <v>2229</v>
      </c>
      <c r="J424" s="8">
        <v>301246874</v>
      </c>
      <c r="K424" s="8">
        <v>84</v>
      </c>
      <c r="N424" s="8">
        <v>1.434499165275462</v>
      </c>
      <c r="O424" s="70">
        <v>2138.2000000000003</v>
      </c>
      <c r="P424" s="8">
        <v>2324.9100000000008</v>
      </c>
      <c r="Q424" s="8">
        <v>1.787223</v>
      </c>
      <c r="R424" s="8">
        <v>2354.52</v>
      </c>
      <c r="S424" s="8">
        <v>1.787223</v>
      </c>
      <c r="T424" s="81">
        <v>2138.2000000000003</v>
      </c>
      <c r="U424" s="80" t="str">
        <f t="shared" si="12"/>
        <v>82020</v>
      </c>
      <c r="V424" s="79" t="str">
        <f t="shared" si="13"/>
        <v>61 a 90 dias</v>
      </c>
    </row>
    <row r="425" spans="1:22" x14ac:dyDescent="0.3">
      <c r="A425" s="4">
        <v>44316</v>
      </c>
      <c r="B425" s="8">
        <v>29894663000189</v>
      </c>
      <c r="C425" s="8" t="s">
        <v>96</v>
      </c>
      <c r="D425" s="4">
        <v>43936</v>
      </c>
      <c r="E425" s="8">
        <v>33.57</v>
      </c>
      <c r="F425" s="4">
        <v>44019</v>
      </c>
      <c r="G425" s="8">
        <v>-297</v>
      </c>
      <c r="H425" s="4">
        <v>46090</v>
      </c>
      <c r="I425" s="8">
        <v>1774</v>
      </c>
      <c r="J425" s="8">
        <v>301309559</v>
      </c>
      <c r="K425" s="8">
        <v>72</v>
      </c>
      <c r="N425" s="8">
        <v>1.4949999999999999</v>
      </c>
      <c r="O425" s="70">
        <v>1500.07</v>
      </c>
      <c r="P425" s="8">
        <v>1458.4899999999998</v>
      </c>
      <c r="Q425" s="8">
        <v>2.0357699999999999</v>
      </c>
      <c r="R425" s="8">
        <v>1660.24</v>
      </c>
      <c r="S425" s="8">
        <v>2.0357699999999999</v>
      </c>
      <c r="T425" s="81">
        <v>1500.07</v>
      </c>
      <c r="U425" s="80" t="str">
        <f t="shared" si="12"/>
        <v>42020</v>
      </c>
      <c r="V425" s="79" t="str">
        <f t="shared" si="13"/>
        <v>Acima de 120 dias</v>
      </c>
    </row>
    <row r="426" spans="1:22" x14ac:dyDescent="0.3">
      <c r="A426" s="4">
        <v>44316</v>
      </c>
      <c r="B426" s="8">
        <v>29894663000189</v>
      </c>
      <c r="C426" s="8" t="s">
        <v>96</v>
      </c>
      <c r="D426" s="4">
        <v>43978</v>
      </c>
      <c r="E426" s="8">
        <v>246.1</v>
      </c>
      <c r="F426" s="4">
        <v>44323</v>
      </c>
      <c r="G426" s="8">
        <v>7</v>
      </c>
      <c r="H426" s="4">
        <v>46514</v>
      </c>
      <c r="I426" s="8">
        <v>2198</v>
      </c>
      <c r="J426" s="8">
        <v>301330004</v>
      </c>
      <c r="K426" s="8">
        <v>84</v>
      </c>
      <c r="N426" s="8">
        <v>1.447743</v>
      </c>
      <c r="O426" s="70">
        <v>10087.73</v>
      </c>
      <c r="P426" s="8">
        <v>11939.619999999999</v>
      </c>
      <c r="Q426" s="8">
        <v>1.7958940000000001</v>
      </c>
      <c r="R426" s="8">
        <v>11153.86</v>
      </c>
      <c r="S426" s="8">
        <v>1.7958940000000001</v>
      </c>
      <c r="T426" s="81">
        <v>10087.73</v>
      </c>
      <c r="U426" s="80" t="str">
        <f t="shared" si="12"/>
        <v>52020</v>
      </c>
      <c r="V426" s="79" t="str">
        <f t="shared" si="13"/>
        <v>1 a 30 dias</v>
      </c>
    </row>
    <row r="427" spans="1:22" x14ac:dyDescent="0.3">
      <c r="A427" s="4">
        <v>44316</v>
      </c>
      <c r="B427" s="8">
        <v>29894663000189</v>
      </c>
      <c r="C427" s="8" t="s">
        <v>96</v>
      </c>
      <c r="D427" s="4">
        <v>44040</v>
      </c>
      <c r="E427" s="8">
        <v>127</v>
      </c>
      <c r="F427" s="4">
        <v>44172</v>
      </c>
      <c r="G427" s="8">
        <v>-144</v>
      </c>
      <c r="H427" s="4">
        <v>46545</v>
      </c>
      <c r="I427" s="8">
        <v>2229</v>
      </c>
      <c r="J427" s="8">
        <v>301335046</v>
      </c>
      <c r="K427" s="8">
        <v>84</v>
      </c>
      <c r="N427" s="8">
        <v>1.4080692042517633</v>
      </c>
      <c r="O427" s="70">
        <v>5937.47</v>
      </c>
      <c r="P427" s="8">
        <v>6208.5699999999988</v>
      </c>
      <c r="Q427" s="8">
        <v>1.7541020000000001</v>
      </c>
      <c r="R427" s="8">
        <v>6504.22</v>
      </c>
      <c r="S427" s="8">
        <v>1.7541020000000001</v>
      </c>
      <c r="T427" s="81">
        <v>5937.47</v>
      </c>
      <c r="U427" s="80" t="str">
        <f t="shared" si="12"/>
        <v>72020</v>
      </c>
      <c r="V427" s="79" t="str">
        <f t="shared" si="13"/>
        <v>Acima de 120 dias</v>
      </c>
    </row>
    <row r="428" spans="1:22" x14ac:dyDescent="0.3">
      <c r="A428" s="4">
        <v>44316</v>
      </c>
      <c r="B428" s="8">
        <v>29894663000189</v>
      </c>
      <c r="C428" s="8" t="s">
        <v>96</v>
      </c>
      <c r="D428" s="4">
        <v>44074</v>
      </c>
      <c r="E428" s="8">
        <v>449.55</v>
      </c>
      <c r="F428" s="4">
        <v>44323</v>
      </c>
      <c r="G428" s="8">
        <v>7</v>
      </c>
      <c r="H428" s="4">
        <v>46514</v>
      </c>
      <c r="I428" s="8">
        <v>2198</v>
      </c>
      <c r="J428" s="8">
        <v>301338043</v>
      </c>
      <c r="K428" s="8">
        <v>84</v>
      </c>
      <c r="N428" s="8">
        <v>1.4428757489181883</v>
      </c>
      <c r="O428" s="70">
        <v>18451.259999999998</v>
      </c>
      <c r="P428" s="8">
        <v>21486.160000000003</v>
      </c>
      <c r="Q428" s="8">
        <v>1.7912300000000001</v>
      </c>
      <c r="R428" s="8">
        <v>20404.09</v>
      </c>
      <c r="S428" s="8">
        <v>1.7912300000000001</v>
      </c>
      <c r="T428" s="81">
        <v>18451.259999999998</v>
      </c>
      <c r="U428" s="80" t="str">
        <f t="shared" si="12"/>
        <v>82020</v>
      </c>
      <c r="V428" s="79" t="str">
        <f t="shared" si="13"/>
        <v>1 a 30 dias</v>
      </c>
    </row>
    <row r="429" spans="1:22" x14ac:dyDescent="0.3">
      <c r="A429" s="4">
        <v>44316</v>
      </c>
      <c r="B429" s="8">
        <v>29894663000189</v>
      </c>
      <c r="C429" s="8" t="s">
        <v>96</v>
      </c>
      <c r="D429" s="4">
        <v>44040</v>
      </c>
      <c r="E429" s="8">
        <v>62.44</v>
      </c>
      <c r="F429" s="4">
        <v>44262</v>
      </c>
      <c r="G429" s="8">
        <v>-54</v>
      </c>
      <c r="H429" s="4">
        <v>46545</v>
      </c>
      <c r="I429" s="8">
        <v>2229</v>
      </c>
      <c r="J429" s="8">
        <v>301343299</v>
      </c>
      <c r="K429" s="8">
        <v>84</v>
      </c>
      <c r="N429" s="8">
        <v>1.4229302566576285</v>
      </c>
      <c r="O429" s="70">
        <v>2720.03</v>
      </c>
      <c r="P429" s="8">
        <v>3037.38</v>
      </c>
      <c r="Q429" s="8">
        <v>1.770044</v>
      </c>
      <c r="R429" s="8">
        <v>2997.6400000000003</v>
      </c>
      <c r="S429" s="8">
        <v>1.770044</v>
      </c>
      <c r="T429" s="81">
        <v>2720.03</v>
      </c>
      <c r="U429" s="80" t="str">
        <f t="shared" si="12"/>
        <v>72020</v>
      </c>
      <c r="V429" s="79" t="str">
        <f t="shared" si="13"/>
        <v>31 a 60 dias</v>
      </c>
    </row>
    <row r="430" spans="1:22" x14ac:dyDescent="0.3">
      <c r="A430" s="4">
        <v>44316</v>
      </c>
      <c r="B430" s="8">
        <v>29894663000189</v>
      </c>
      <c r="C430" s="8" t="s">
        <v>96</v>
      </c>
      <c r="D430" s="4">
        <v>44040</v>
      </c>
      <c r="E430" s="8">
        <v>250.3</v>
      </c>
      <c r="F430" s="4">
        <v>44111</v>
      </c>
      <c r="G430" s="8">
        <v>-205</v>
      </c>
      <c r="H430" s="4">
        <v>46545</v>
      </c>
      <c r="I430" s="8">
        <v>2229</v>
      </c>
      <c r="J430" s="8">
        <v>301343589</v>
      </c>
      <c r="K430" s="8">
        <v>84</v>
      </c>
      <c r="N430" s="8">
        <v>1.4323455137155765</v>
      </c>
      <c r="O430" s="70">
        <v>12126</v>
      </c>
      <c r="P430" s="8">
        <v>12137.629999999996</v>
      </c>
      <c r="Q430" s="8">
        <v>1.7799370000000001</v>
      </c>
      <c r="R430" s="8">
        <v>13235.59</v>
      </c>
      <c r="S430" s="8">
        <v>1.7799370000000001</v>
      </c>
      <c r="T430" s="81">
        <v>12126</v>
      </c>
      <c r="U430" s="80" t="str">
        <f t="shared" si="12"/>
        <v>72020</v>
      </c>
      <c r="V430" s="79" t="str">
        <f t="shared" si="13"/>
        <v>Acima de 120 dias</v>
      </c>
    </row>
    <row r="431" spans="1:22" x14ac:dyDescent="0.3">
      <c r="A431" s="4">
        <v>44316</v>
      </c>
      <c r="B431" s="8">
        <v>29894663000189</v>
      </c>
      <c r="C431" s="8" t="s">
        <v>96</v>
      </c>
      <c r="D431" s="4">
        <v>44099</v>
      </c>
      <c r="E431" s="8">
        <v>123.09</v>
      </c>
      <c r="F431" s="4">
        <v>44293</v>
      </c>
      <c r="G431" s="8">
        <v>-23</v>
      </c>
      <c r="H431" s="4">
        <v>46638</v>
      </c>
      <c r="I431" s="8">
        <v>2322</v>
      </c>
      <c r="J431" s="8">
        <v>301378508</v>
      </c>
      <c r="K431" s="8">
        <v>84</v>
      </c>
      <c r="N431" s="8">
        <v>1.3599999999999999</v>
      </c>
      <c r="O431" s="70">
        <v>5931.55</v>
      </c>
      <c r="P431" s="8">
        <v>6149.3800000000019</v>
      </c>
      <c r="Q431" s="8">
        <v>1.41154</v>
      </c>
      <c r="R431" s="8">
        <v>6027</v>
      </c>
      <c r="S431" s="8">
        <v>1.41154</v>
      </c>
      <c r="T431" s="81">
        <v>5931.55</v>
      </c>
      <c r="U431" s="80" t="str">
        <f t="shared" si="12"/>
        <v>92020</v>
      </c>
      <c r="V431" s="79" t="str">
        <f t="shared" si="13"/>
        <v>1 a 30 dias</v>
      </c>
    </row>
    <row r="432" spans="1:22" x14ac:dyDescent="0.3">
      <c r="A432" s="4">
        <v>44316</v>
      </c>
      <c r="B432" s="8">
        <v>29894663000189</v>
      </c>
      <c r="C432" s="8" t="s">
        <v>96</v>
      </c>
      <c r="D432" s="4">
        <v>44134</v>
      </c>
      <c r="E432" s="8">
        <v>250</v>
      </c>
      <c r="F432" s="4">
        <v>44172</v>
      </c>
      <c r="G432" s="8">
        <v>-144</v>
      </c>
      <c r="H432" s="4">
        <v>46667</v>
      </c>
      <c r="I432" s="8">
        <v>2351</v>
      </c>
      <c r="J432" s="8">
        <v>301396449</v>
      </c>
      <c r="K432" s="8">
        <v>84</v>
      </c>
      <c r="N432" s="8">
        <v>1.4401219999999999</v>
      </c>
      <c r="O432" s="70">
        <v>11842.07</v>
      </c>
      <c r="P432" s="8">
        <v>12182.049999999996</v>
      </c>
      <c r="Q432" s="8">
        <v>1.7891779999999999</v>
      </c>
      <c r="R432" s="8">
        <v>13028.06</v>
      </c>
      <c r="S432" s="8">
        <v>1.7891779999999999</v>
      </c>
      <c r="T432" s="81">
        <v>11842.07</v>
      </c>
      <c r="U432" s="80" t="str">
        <f t="shared" si="12"/>
        <v>102020</v>
      </c>
      <c r="V432" s="79" t="str">
        <f t="shared" si="13"/>
        <v>Acima de 120 dias</v>
      </c>
    </row>
    <row r="433" spans="1:22" x14ac:dyDescent="0.3">
      <c r="A433" s="4">
        <v>44316</v>
      </c>
      <c r="B433" s="8">
        <v>29894663000189</v>
      </c>
      <c r="C433" s="8" t="s">
        <v>96</v>
      </c>
      <c r="D433" s="4">
        <v>43978</v>
      </c>
      <c r="E433" s="8">
        <v>269.10000000000002</v>
      </c>
      <c r="F433" s="4">
        <v>43989</v>
      </c>
      <c r="G433" s="8">
        <v>-327</v>
      </c>
      <c r="H433" s="4">
        <v>46119</v>
      </c>
      <c r="I433" s="8">
        <v>1803</v>
      </c>
      <c r="J433" s="8">
        <v>301413560</v>
      </c>
      <c r="K433" s="8">
        <v>72</v>
      </c>
      <c r="N433" s="8">
        <v>1.3599999999999999</v>
      </c>
      <c r="O433" s="70">
        <v>13121.87</v>
      </c>
      <c r="P433" s="8">
        <v>12234.880000000003</v>
      </c>
      <c r="Q433" s="8">
        <v>1.607475</v>
      </c>
      <c r="R433" s="8">
        <v>13789.75</v>
      </c>
      <c r="S433" s="8">
        <v>1.607475</v>
      </c>
      <c r="T433" s="81">
        <v>13121.87</v>
      </c>
      <c r="U433" s="80" t="str">
        <f t="shared" si="12"/>
        <v>52020</v>
      </c>
      <c r="V433" s="79" t="str">
        <f t="shared" si="13"/>
        <v>Acima de 120 dias</v>
      </c>
    </row>
    <row r="434" spans="1:22" x14ac:dyDescent="0.3">
      <c r="A434" s="4">
        <v>44316</v>
      </c>
      <c r="B434" s="8">
        <v>29894663000189</v>
      </c>
      <c r="C434" s="8" t="s">
        <v>96</v>
      </c>
      <c r="D434" s="4">
        <v>43978</v>
      </c>
      <c r="E434" s="8">
        <v>397</v>
      </c>
      <c r="F434" s="4">
        <v>43989</v>
      </c>
      <c r="G434" s="8">
        <v>-327</v>
      </c>
      <c r="H434" s="4">
        <v>46119</v>
      </c>
      <c r="I434" s="8">
        <v>1803</v>
      </c>
      <c r="J434" s="8">
        <v>301420164</v>
      </c>
      <c r="K434" s="8">
        <v>72</v>
      </c>
      <c r="N434" s="8">
        <v>1.4961159640568564</v>
      </c>
      <c r="O434" s="70">
        <v>18204.120000000003</v>
      </c>
      <c r="P434" s="8">
        <v>17340.810000000001</v>
      </c>
      <c r="Q434" s="8">
        <v>2.0518320000000001</v>
      </c>
      <c r="R434" s="8">
        <v>20189.989999999998</v>
      </c>
      <c r="S434" s="8">
        <v>2.0518320000000001</v>
      </c>
      <c r="T434" s="81">
        <v>18204.120000000003</v>
      </c>
      <c r="U434" s="80" t="str">
        <f t="shared" si="12"/>
        <v>52020</v>
      </c>
      <c r="V434" s="79" t="str">
        <f t="shared" si="13"/>
        <v>Acima de 120 dias</v>
      </c>
    </row>
    <row r="435" spans="1:22" x14ac:dyDescent="0.3">
      <c r="A435" s="4">
        <v>44316</v>
      </c>
      <c r="B435" s="8">
        <v>29894663000189</v>
      </c>
      <c r="C435" s="8" t="s">
        <v>96</v>
      </c>
      <c r="D435" s="4">
        <v>43978</v>
      </c>
      <c r="E435" s="8">
        <v>43.7</v>
      </c>
      <c r="F435" s="4">
        <v>44262</v>
      </c>
      <c r="G435" s="8">
        <v>-54</v>
      </c>
      <c r="H435" s="4">
        <v>46119</v>
      </c>
      <c r="I435" s="8">
        <v>1803</v>
      </c>
      <c r="J435" s="8">
        <v>301420800</v>
      </c>
      <c r="K435" s="8">
        <v>72</v>
      </c>
      <c r="N435" s="8">
        <v>1.4961333554303402</v>
      </c>
      <c r="O435" s="70">
        <v>1610.56</v>
      </c>
      <c r="P435" s="8">
        <v>1908.7599999999998</v>
      </c>
      <c r="Q435" s="8">
        <v>2.0518420000000002</v>
      </c>
      <c r="R435" s="8">
        <v>1829.1</v>
      </c>
      <c r="S435" s="8">
        <v>2.0518420000000002</v>
      </c>
      <c r="T435" s="81">
        <v>1610.56</v>
      </c>
      <c r="U435" s="80" t="str">
        <f t="shared" si="12"/>
        <v>52020</v>
      </c>
      <c r="V435" s="79" t="str">
        <f t="shared" si="13"/>
        <v>31 a 60 dias</v>
      </c>
    </row>
    <row r="436" spans="1:22" x14ac:dyDescent="0.3">
      <c r="A436" s="4">
        <v>44316</v>
      </c>
      <c r="B436" s="8">
        <v>29894663000189</v>
      </c>
      <c r="C436" s="8" t="s">
        <v>96</v>
      </c>
      <c r="D436" s="4">
        <v>44040</v>
      </c>
      <c r="E436" s="8">
        <v>167.5</v>
      </c>
      <c r="F436" s="4">
        <v>44262</v>
      </c>
      <c r="G436" s="8">
        <v>-54</v>
      </c>
      <c r="H436" s="4">
        <v>46545</v>
      </c>
      <c r="I436" s="8">
        <v>2229</v>
      </c>
      <c r="J436" s="8">
        <v>301444075</v>
      </c>
      <c r="K436" s="8">
        <v>84</v>
      </c>
      <c r="N436" s="8">
        <v>1.4167462223459157</v>
      </c>
      <c r="O436" s="70">
        <v>7310.07</v>
      </c>
      <c r="P436" s="8">
        <v>8164.7299999999987</v>
      </c>
      <c r="Q436" s="8">
        <v>1.763339</v>
      </c>
      <c r="R436" s="8">
        <v>8055.73</v>
      </c>
      <c r="S436" s="8">
        <v>1.763339</v>
      </c>
      <c r="T436" s="81">
        <v>7310.07</v>
      </c>
      <c r="U436" s="80" t="str">
        <f t="shared" si="12"/>
        <v>72020</v>
      </c>
      <c r="V436" s="79" t="str">
        <f t="shared" si="13"/>
        <v>31 a 60 dias</v>
      </c>
    </row>
    <row r="437" spans="1:22" x14ac:dyDescent="0.3">
      <c r="A437" s="4">
        <v>44316</v>
      </c>
      <c r="B437" s="8">
        <v>29894663000189</v>
      </c>
      <c r="C437" s="8" t="s">
        <v>96</v>
      </c>
      <c r="D437" s="4">
        <v>44074</v>
      </c>
      <c r="E437" s="8">
        <v>313.5</v>
      </c>
      <c r="F437" s="4">
        <v>44234</v>
      </c>
      <c r="G437" s="8">
        <v>-82</v>
      </c>
      <c r="H437" s="4">
        <v>46545</v>
      </c>
      <c r="I437" s="8">
        <v>2229</v>
      </c>
      <c r="J437" s="8">
        <v>301448575</v>
      </c>
      <c r="K437" s="8">
        <v>84</v>
      </c>
      <c r="N437" s="8">
        <v>1.4390521544322861</v>
      </c>
      <c r="O437" s="70">
        <v>13907.53</v>
      </c>
      <c r="P437" s="8">
        <v>15098.920000000006</v>
      </c>
      <c r="Q437" s="8">
        <v>1.7870980000000001</v>
      </c>
      <c r="R437" s="8">
        <v>15294.67</v>
      </c>
      <c r="S437" s="8">
        <v>1.7870980000000001</v>
      </c>
      <c r="T437" s="81">
        <v>13907.53</v>
      </c>
      <c r="U437" s="80" t="str">
        <f t="shared" si="12"/>
        <v>82020</v>
      </c>
      <c r="V437" s="79" t="str">
        <f t="shared" si="13"/>
        <v>61 a 90 dias</v>
      </c>
    </row>
    <row r="438" spans="1:22" x14ac:dyDescent="0.3">
      <c r="A438" s="4">
        <v>44316</v>
      </c>
      <c r="B438" s="8">
        <v>29894663000189</v>
      </c>
      <c r="C438" s="8" t="s">
        <v>96</v>
      </c>
      <c r="D438" s="4">
        <v>44074</v>
      </c>
      <c r="E438" s="8">
        <v>104</v>
      </c>
      <c r="F438" s="4">
        <v>44081</v>
      </c>
      <c r="G438" s="8">
        <v>-235</v>
      </c>
      <c r="H438" s="4">
        <v>46575</v>
      </c>
      <c r="I438" s="8">
        <v>2259</v>
      </c>
      <c r="J438" s="8">
        <v>301453699</v>
      </c>
      <c r="K438" s="8">
        <v>84</v>
      </c>
      <c r="N438" s="8">
        <v>1.433453408606888</v>
      </c>
      <c r="O438" s="70">
        <v>5168.37</v>
      </c>
      <c r="P438" s="8">
        <v>5049.8599999999997</v>
      </c>
      <c r="Q438" s="8">
        <v>1.781296</v>
      </c>
      <c r="R438" s="8">
        <v>5637.63</v>
      </c>
      <c r="S438" s="8">
        <v>1.781296</v>
      </c>
      <c r="T438" s="81">
        <v>5168.37</v>
      </c>
      <c r="U438" s="80" t="str">
        <f t="shared" si="12"/>
        <v>82020</v>
      </c>
      <c r="V438" s="79" t="str">
        <f t="shared" si="13"/>
        <v>Acima de 120 dias</v>
      </c>
    </row>
    <row r="439" spans="1:22" x14ac:dyDescent="0.3">
      <c r="A439" s="4">
        <v>44316</v>
      </c>
      <c r="B439" s="8">
        <v>29894663000189</v>
      </c>
      <c r="C439" s="8" t="s">
        <v>96</v>
      </c>
      <c r="D439" s="4">
        <v>44099</v>
      </c>
      <c r="E439" s="8">
        <v>160</v>
      </c>
      <c r="F439" s="4">
        <v>44323</v>
      </c>
      <c r="G439" s="8">
        <v>7</v>
      </c>
      <c r="H439" s="4">
        <v>45876</v>
      </c>
      <c r="I439" s="8">
        <v>1560</v>
      </c>
      <c r="J439" s="8">
        <v>301463200</v>
      </c>
      <c r="K439" s="8">
        <v>60</v>
      </c>
      <c r="N439" s="8">
        <v>1.3599999999999999</v>
      </c>
      <c r="O439" s="70">
        <v>5540.14</v>
      </c>
      <c r="P439" s="8">
        <v>6482.4900000000016</v>
      </c>
      <c r="Q439" s="8">
        <v>1.72227</v>
      </c>
      <c r="R439" s="8">
        <v>5999.66</v>
      </c>
      <c r="S439" s="8">
        <v>1.72227</v>
      </c>
      <c r="T439" s="81">
        <v>5540.14</v>
      </c>
      <c r="U439" s="80" t="str">
        <f t="shared" si="12"/>
        <v>92020</v>
      </c>
      <c r="V439" s="79" t="str">
        <f t="shared" si="13"/>
        <v>1 a 30 dias</v>
      </c>
    </row>
    <row r="440" spans="1:22" x14ac:dyDescent="0.3">
      <c r="A440" s="4">
        <v>44316</v>
      </c>
      <c r="B440" s="8">
        <v>29894663000189</v>
      </c>
      <c r="C440" s="8" t="s">
        <v>96</v>
      </c>
      <c r="D440" s="4">
        <v>44074</v>
      </c>
      <c r="E440" s="8">
        <v>106.23</v>
      </c>
      <c r="F440" s="4">
        <v>44262</v>
      </c>
      <c r="G440" s="8">
        <v>-54</v>
      </c>
      <c r="H440" s="4">
        <v>46608</v>
      </c>
      <c r="I440" s="8">
        <v>2292</v>
      </c>
      <c r="J440" s="8">
        <v>301465554</v>
      </c>
      <c r="K440" s="8">
        <v>84</v>
      </c>
      <c r="N440" s="8">
        <v>1.4495750000000001</v>
      </c>
      <c r="O440" s="70">
        <v>4647.54</v>
      </c>
      <c r="P440" s="8">
        <v>5162.21</v>
      </c>
      <c r="Q440" s="8">
        <v>1.798438</v>
      </c>
      <c r="R440" s="8">
        <v>5132.8499999999995</v>
      </c>
      <c r="S440" s="8">
        <v>1.798438</v>
      </c>
      <c r="T440" s="81">
        <v>4647.54</v>
      </c>
      <c r="U440" s="80" t="str">
        <f t="shared" si="12"/>
        <v>82020</v>
      </c>
      <c r="V440" s="79" t="str">
        <f t="shared" si="13"/>
        <v>31 a 60 dias</v>
      </c>
    </row>
    <row r="441" spans="1:22" x14ac:dyDescent="0.3">
      <c r="A441" s="4">
        <v>44316</v>
      </c>
      <c r="B441" s="8">
        <v>29894663000189</v>
      </c>
      <c r="C441" s="8" t="s">
        <v>96</v>
      </c>
      <c r="D441" s="4">
        <v>44074</v>
      </c>
      <c r="E441" s="8">
        <v>117.9</v>
      </c>
      <c r="F441" s="4">
        <v>44262</v>
      </c>
      <c r="G441" s="8">
        <v>-54</v>
      </c>
      <c r="H441" s="4">
        <v>46608</v>
      </c>
      <c r="I441" s="8">
        <v>2292</v>
      </c>
      <c r="J441" s="8">
        <v>301466505</v>
      </c>
      <c r="K441" s="8">
        <v>84</v>
      </c>
      <c r="N441" s="8">
        <v>1.437227</v>
      </c>
      <c r="O441" s="70">
        <v>5176.84</v>
      </c>
      <c r="P441" s="8">
        <v>5752.9699999999993</v>
      </c>
      <c r="Q441" s="8">
        <v>1.785315</v>
      </c>
      <c r="R441" s="8">
        <v>5717.37</v>
      </c>
      <c r="S441" s="8">
        <v>1.785315</v>
      </c>
      <c r="T441" s="81">
        <v>5176.84</v>
      </c>
      <c r="U441" s="80" t="str">
        <f t="shared" si="12"/>
        <v>82020</v>
      </c>
      <c r="V441" s="79" t="str">
        <f t="shared" si="13"/>
        <v>31 a 60 dias</v>
      </c>
    </row>
    <row r="442" spans="1:22" x14ac:dyDescent="0.3">
      <c r="A442" s="4">
        <v>44316</v>
      </c>
      <c r="B442" s="8">
        <v>29894663000189</v>
      </c>
      <c r="C442" s="8" t="s">
        <v>96</v>
      </c>
      <c r="D442" s="4">
        <v>44074</v>
      </c>
      <c r="E442" s="8">
        <v>201.5</v>
      </c>
      <c r="F442" s="4">
        <v>44234</v>
      </c>
      <c r="G442" s="8">
        <v>-82</v>
      </c>
      <c r="H442" s="4">
        <v>46608</v>
      </c>
      <c r="I442" s="8">
        <v>2292</v>
      </c>
      <c r="J442" s="8">
        <v>301467675</v>
      </c>
      <c r="K442" s="8">
        <v>84</v>
      </c>
      <c r="N442" s="8">
        <v>1.432903</v>
      </c>
      <c r="O442" s="70">
        <v>9060.3700000000008</v>
      </c>
      <c r="P442" s="8">
        <v>9846.4800000000014</v>
      </c>
      <c r="Q442" s="8">
        <v>1.780664</v>
      </c>
      <c r="R442" s="8">
        <v>9985.2900000000009</v>
      </c>
      <c r="S442" s="8">
        <v>1.780664</v>
      </c>
      <c r="T442" s="81">
        <v>9060.3700000000008</v>
      </c>
      <c r="U442" s="80" t="str">
        <f t="shared" si="12"/>
        <v>82020</v>
      </c>
      <c r="V442" s="79" t="str">
        <f t="shared" si="13"/>
        <v>61 a 90 dias</v>
      </c>
    </row>
    <row r="443" spans="1:22" x14ac:dyDescent="0.3">
      <c r="A443" s="4">
        <v>44316</v>
      </c>
      <c r="B443" s="8">
        <v>29894663000189</v>
      </c>
      <c r="C443" s="8" t="s">
        <v>96</v>
      </c>
      <c r="D443" s="4">
        <v>43936</v>
      </c>
      <c r="E443" s="8">
        <v>359</v>
      </c>
      <c r="F443" s="4">
        <v>44050</v>
      </c>
      <c r="G443" s="8">
        <v>-266</v>
      </c>
      <c r="H443" s="4">
        <v>44992</v>
      </c>
      <c r="I443" s="8">
        <v>676</v>
      </c>
      <c r="J443" s="8">
        <v>301511542</v>
      </c>
      <c r="K443" s="8">
        <v>36</v>
      </c>
      <c r="N443" s="8">
        <v>1.3599999999999999</v>
      </c>
      <c r="O443" s="70">
        <v>10087.41</v>
      </c>
      <c r="P443" s="8">
        <v>9945.58</v>
      </c>
      <c r="Q443" s="8">
        <v>1.756184</v>
      </c>
      <c r="R443" s="8">
        <v>10371.92</v>
      </c>
      <c r="S443" s="8">
        <v>1.756184</v>
      </c>
      <c r="T443" s="81">
        <v>10087.41</v>
      </c>
      <c r="U443" s="80" t="str">
        <f t="shared" si="12"/>
        <v>42020</v>
      </c>
      <c r="V443" s="79" t="str">
        <f t="shared" si="13"/>
        <v>Acima de 120 dias</v>
      </c>
    </row>
    <row r="444" spans="1:22" x14ac:dyDescent="0.3">
      <c r="A444" s="4">
        <v>44316</v>
      </c>
      <c r="B444" s="8">
        <v>29894663000189</v>
      </c>
      <c r="C444" s="8" t="s">
        <v>96</v>
      </c>
      <c r="D444" s="4">
        <v>43978</v>
      </c>
      <c r="E444" s="8">
        <v>210.5</v>
      </c>
      <c r="F444" s="4">
        <v>44019</v>
      </c>
      <c r="G444" s="8">
        <v>-297</v>
      </c>
      <c r="H444" s="4">
        <v>46514</v>
      </c>
      <c r="I444" s="8">
        <v>2198</v>
      </c>
      <c r="J444" s="8">
        <v>301537827</v>
      </c>
      <c r="K444" s="8">
        <v>84</v>
      </c>
      <c r="N444" s="8">
        <v>1.398752</v>
      </c>
      <c r="O444" s="70">
        <v>10861.18</v>
      </c>
      <c r="P444" s="8">
        <v>10382.239999999998</v>
      </c>
      <c r="Q444" s="8">
        <v>1.74366</v>
      </c>
      <c r="R444" s="8">
        <v>11785</v>
      </c>
      <c r="S444" s="8">
        <v>1.74366</v>
      </c>
      <c r="T444" s="81">
        <v>10861.18</v>
      </c>
      <c r="U444" s="80" t="str">
        <f t="shared" si="12"/>
        <v>52020</v>
      </c>
      <c r="V444" s="79" t="str">
        <f t="shared" si="13"/>
        <v>Acima de 120 dias</v>
      </c>
    </row>
    <row r="445" spans="1:22" x14ac:dyDescent="0.3">
      <c r="A445" s="4">
        <v>44316</v>
      </c>
      <c r="B445" s="8">
        <v>29894663000189</v>
      </c>
      <c r="C445" s="8" t="s">
        <v>96</v>
      </c>
      <c r="D445" s="4">
        <v>44001</v>
      </c>
      <c r="E445" s="8">
        <v>62.57</v>
      </c>
      <c r="F445" s="4">
        <v>44142</v>
      </c>
      <c r="G445" s="8">
        <v>-174</v>
      </c>
      <c r="H445" s="4">
        <v>46514</v>
      </c>
      <c r="I445" s="8">
        <v>2198</v>
      </c>
      <c r="J445" s="8">
        <v>301538331</v>
      </c>
      <c r="K445" s="8">
        <v>84</v>
      </c>
      <c r="N445" s="8">
        <v>1.4339698185895393</v>
      </c>
      <c r="O445" s="70">
        <v>2952.74</v>
      </c>
      <c r="P445" s="8">
        <v>3020.2299999999991</v>
      </c>
      <c r="Q445" s="8">
        <v>1.7784899999999999</v>
      </c>
      <c r="R445" s="8">
        <v>3222.87</v>
      </c>
      <c r="S445" s="8">
        <v>1.7784899999999999</v>
      </c>
      <c r="T445" s="81">
        <v>2952.74</v>
      </c>
      <c r="U445" s="80" t="str">
        <f t="shared" si="12"/>
        <v>62020</v>
      </c>
      <c r="V445" s="79" t="str">
        <f t="shared" si="13"/>
        <v>Acima de 120 dias</v>
      </c>
    </row>
    <row r="446" spans="1:22" x14ac:dyDescent="0.3">
      <c r="A446" s="4">
        <v>44316</v>
      </c>
      <c r="B446" s="8">
        <v>29894663000189</v>
      </c>
      <c r="C446" s="8" t="s">
        <v>96</v>
      </c>
      <c r="D446" s="4">
        <v>44099</v>
      </c>
      <c r="E446" s="8">
        <v>227.66</v>
      </c>
      <c r="F446" s="4">
        <v>44293</v>
      </c>
      <c r="G446" s="8">
        <v>-23</v>
      </c>
      <c r="H446" s="4">
        <v>46638</v>
      </c>
      <c r="I446" s="8">
        <v>2322</v>
      </c>
      <c r="J446" s="8">
        <v>301581510</v>
      </c>
      <c r="K446" s="8">
        <v>84</v>
      </c>
      <c r="N446" s="8">
        <v>1.3599999999999999</v>
      </c>
      <c r="O446" s="70">
        <v>11098.32</v>
      </c>
      <c r="P446" s="8">
        <v>11373.359999999999</v>
      </c>
      <c r="Q446" s="8">
        <v>1.3735729999999999</v>
      </c>
      <c r="R446" s="8">
        <v>11147.19</v>
      </c>
      <c r="S446" s="8">
        <v>1.3735729999999999</v>
      </c>
      <c r="T446" s="81">
        <v>11098.32</v>
      </c>
      <c r="U446" s="80" t="str">
        <f t="shared" si="12"/>
        <v>92020</v>
      </c>
      <c r="V446" s="79" t="str">
        <f t="shared" si="13"/>
        <v>1 a 30 dias</v>
      </c>
    </row>
    <row r="447" spans="1:22" x14ac:dyDescent="0.3">
      <c r="A447" s="4">
        <v>44316</v>
      </c>
      <c r="B447" s="8">
        <v>29894663000189</v>
      </c>
      <c r="C447" s="8" t="s">
        <v>96</v>
      </c>
      <c r="D447" s="4">
        <v>43936</v>
      </c>
      <c r="E447" s="8">
        <v>1063</v>
      </c>
      <c r="F447" s="4">
        <v>44323</v>
      </c>
      <c r="G447" s="8">
        <v>7</v>
      </c>
      <c r="H447" s="4">
        <v>46090</v>
      </c>
      <c r="I447" s="8">
        <v>1774</v>
      </c>
      <c r="J447" s="8">
        <v>301616005</v>
      </c>
      <c r="K447" s="8">
        <v>72</v>
      </c>
      <c r="N447" s="8">
        <v>1.5149295880082265</v>
      </c>
      <c r="O447" s="70">
        <v>36634.33</v>
      </c>
      <c r="P447" s="8">
        <v>45911.35</v>
      </c>
      <c r="Q447" s="8">
        <v>2.0636890000000001</v>
      </c>
      <c r="R447" s="8">
        <v>41736.42</v>
      </c>
      <c r="S447" s="8">
        <v>2.0636890000000001</v>
      </c>
      <c r="T447" s="81">
        <v>36634.33</v>
      </c>
      <c r="U447" s="80" t="str">
        <f t="shared" si="12"/>
        <v>42020</v>
      </c>
      <c r="V447" s="79" t="str">
        <f t="shared" si="13"/>
        <v>1 a 30 dias</v>
      </c>
    </row>
    <row r="448" spans="1:22" x14ac:dyDescent="0.3">
      <c r="A448" s="4">
        <v>44316</v>
      </c>
      <c r="B448" s="8">
        <v>29894663000189</v>
      </c>
      <c r="C448" s="8" t="s">
        <v>96</v>
      </c>
      <c r="D448" s="4">
        <v>44040</v>
      </c>
      <c r="E448" s="8">
        <v>50.27</v>
      </c>
      <c r="F448" s="4">
        <v>44234</v>
      </c>
      <c r="G448" s="8">
        <v>-82</v>
      </c>
      <c r="H448" s="4">
        <v>46119</v>
      </c>
      <c r="I448" s="8">
        <v>1803</v>
      </c>
      <c r="J448" s="8">
        <v>301621527</v>
      </c>
      <c r="K448" s="8">
        <v>72</v>
      </c>
      <c r="N448" s="8">
        <v>1.5130000000000001</v>
      </c>
      <c r="O448" s="70">
        <v>1897.9299999999998</v>
      </c>
      <c r="P448" s="8">
        <v>2151.5300000000007</v>
      </c>
      <c r="Q448" s="8">
        <v>2.0640580000000002</v>
      </c>
      <c r="R448" s="8">
        <v>2145.9700000000003</v>
      </c>
      <c r="S448" s="8">
        <v>2.0640580000000002</v>
      </c>
      <c r="T448" s="81">
        <v>1897.9299999999998</v>
      </c>
      <c r="U448" s="80" t="str">
        <f t="shared" si="12"/>
        <v>72020</v>
      </c>
      <c r="V448" s="79" t="str">
        <f t="shared" si="13"/>
        <v>61 a 90 dias</v>
      </c>
    </row>
    <row r="449" spans="1:22" x14ac:dyDescent="0.3">
      <c r="A449" s="4">
        <v>44316</v>
      </c>
      <c r="B449" s="8">
        <v>29894663000189</v>
      </c>
      <c r="C449" s="8" t="s">
        <v>96</v>
      </c>
      <c r="D449" s="4">
        <v>43978</v>
      </c>
      <c r="E449" s="8">
        <v>66.7</v>
      </c>
      <c r="F449" s="4">
        <v>44262</v>
      </c>
      <c r="G449" s="8">
        <v>-54</v>
      </c>
      <c r="H449" s="4">
        <v>46484</v>
      </c>
      <c r="I449" s="8">
        <v>2168</v>
      </c>
      <c r="J449" s="8">
        <v>301625761</v>
      </c>
      <c r="K449" s="8">
        <v>84</v>
      </c>
      <c r="N449" s="8">
        <v>1.4355043044588276</v>
      </c>
      <c r="O449" s="70">
        <v>2855.23</v>
      </c>
      <c r="P449" s="8">
        <v>3229.2700000000018</v>
      </c>
      <c r="Q449" s="8">
        <v>1.787925</v>
      </c>
      <c r="R449" s="8">
        <v>3143.74</v>
      </c>
      <c r="S449" s="8">
        <v>1.787925</v>
      </c>
      <c r="T449" s="81">
        <v>2855.23</v>
      </c>
      <c r="U449" s="80" t="str">
        <f t="shared" si="12"/>
        <v>52020</v>
      </c>
      <c r="V449" s="79" t="str">
        <f t="shared" si="13"/>
        <v>31 a 60 dias</v>
      </c>
    </row>
    <row r="450" spans="1:22" x14ac:dyDescent="0.3">
      <c r="A450" s="4">
        <v>44316</v>
      </c>
      <c r="B450" s="8">
        <v>29894663000189</v>
      </c>
      <c r="C450" s="8" t="s">
        <v>96</v>
      </c>
      <c r="D450" s="4">
        <v>44134</v>
      </c>
      <c r="E450" s="8">
        <v>110</v>
      </c>
      <c r="F450" s="4">
        <v>44323</v>
      </c>
      <c r="G450" s="8">
        <v>7</v>
      </c>
      <c r="H450" s="4">
        <v>46699</v>
      </c>
      <c r="I450" s="8">
        <v>2383</v>
      </c>
      <c r="J450" s="8">
        <v>301626841</v>
      </c>
      <c r="K450" s="8">
        <v>84</v>
      </c>
      <c r="N450" s="8">
        <v>1.40347</v>
      </c>
      <c r="O450" s="70">
        <v>4757.63</v>
      </c>
      <c r="P450" s="8">
        <v>5350.340000000002</v>
      </c>
      <c r="Q450" s="8">
        <v>1.739492</v>
      </c>
      <c r="R450" s="8">
        <v>5278.72</v>
      </c>
      <c r="S450" s="8">
        <v>1.739492</v>
      </c>
      <c r="T450" s="81">
        <v>4757.63</v>
      </c>
      <c r="U450" s="80" t="str">
        <f t="shared" ref="U450:U513" si="14">MONTH(D450)&amp;YEAR(D450)</f>
        <v>102020</v>
      </c>
      <c r="V450" s="79" t="str">
        <f t="shared" si="13"/>
        <v>1 a 30 dias</v>
      </c>
    </row>
    <row r="451" spans="1:22" x14ac:dyDescent="0.3">
      <c r="A451" s="4">
        <v>44316</v>
      </c>
      <c r="B451" s="8">
        <v>29894663000189</v>
      </c>
      <c r="C451" s="8" t="s">
        <v>96</v>
      </c>
      <c r="D451" s="4">
        <v>44001</v>
      </c>
      <c r="E451" s="8">
        <v>507</v>
      </c>
      <c r="F451" s="4">
        <v>44142</v>
      </c>
      <c r="G451" s="8">
        <v>-174</v>
      </c>
      <c r="H451" s="4">
        <v>46514</v>
      </c>
      <c r="I451" s="8">
        <v>2198</v>
      </c>
      <c r="J451" s="8">
        <v>301628759</v>
      </c>
      <c r="K451" s="8">
        <v>84</v>
      </c>
      <c r="N451" s="8">
        <v>1.4069183980065725</v>
      </c>
      <c r="O451" s="70">
        <v>24095.22</v>
      </c>
      <c r="P451" s="8">
        <v>24696.170000000002</v>
      </c>
      <c r="Q451" s="8">
        <v>1.749795</v>
      </c>
      <c r="R451" s="8">
        <v>26300.13</v>
      </c>
      <c r="S451" s="8">
        <v>1.749795</v>
      </c>
      <c r="T451" s="81">
        <v>24095.22</v>
      </c>
      <c r="U451" s="80" t="str">
        <f t="shared" si="14"/>
        <v>62020</v>
      </c>
      <c r="V451" s="79" t="str">
        <f t="shared" ref="V451:V514" si="15">_xlfn.IFS(G451&lt;-120,"Acima de 120 dias",G451&lt;=-90,"91 a 120 dias",G451&lt;=-61,"61 a 90 dias",G451&lt;=-31,"31 a 60 dias",G451&gt;=-30,"1 a 30 dias")</f>
        <v>Acima de 120 dias</v>
      </c>
    </row>
    <row r="452" spans="1:22" x14ac:dyDescent="0.3">
      <c r="A452" s="4">
        <v>44316</v>
      </c>
      <c r="B452" s="8">
        <v>29894663000189</v>
      </c>
      <c r="C452" s="8" t="s">
        <v>96</v>
      </c>
      <c r="D452" s="4">
        <v>44134</v>
      </c>
      <c r="E452" s="8">
        <v>52</v>
      </c>
      <c r="F452" s="4">
        <v>44323</v>
      </c>
      <c r="G452" s="8">
        <v>7</v>
      </c>
      <c r="H452" s="4">
        <v>46699</v>
      </c>
      <c r="I452" s="8">
        <v>2383</v>
      </c>
      <c r="J452" s="8">
        <v>301629274</v>
      </c>
      <c r="K452" s="8">
        <v>84</v>
      </c>
      <c r="N452" s="8">
        <v>1.3980269999999999</v>
      </c>
      <c r="O452" s="70">
        <v>2253.04</v>
      </c>
      <c r="P452" s="8">
        <v>2534.0400000000013</v>
      </c>
      <c r="Q452" s="8">
        <v>1.7336450000000001</v>
      </c>
      <c r="R452" s="8">
        <v>2499.6999999999998</v>
      </c>
      <c r="S452" s="8">
        <v>1.7336450000000001</v>
      </c>
      <c r="T452" s="81">
        <v>2253.04</v>
      </c>
      <c r="U452" s="80" t="str">
        <f t="shared" si="14"/>
        <v>102020</v>
      </c>
      <c r="V452" s="79" t="str">
        <f t="shared" si="15"/>
        <v>1 a 30 dias</v>
      </c>
    </row>
    <row r="453" spans="1:22" x14ac:dyDescent="0.3">
      <c r="A453" s="4">
        <v>44316</v>
      </c>
      <c r="B453" s="8">
        <v>29894663000189</v>
      </c>
      <c r="C453" s="8" t="s">
        <v>96</v>
      </c>
      <c r="D453" s="4">
        <v>43978</v>
      </c>
      <c r="E453" s="8">
        <v>130.08000000000001</v>
      </c>
      <c r="F453" s="4">
        <v>43989</v>
      </c>
      <c r="G453" s="8">
        <v>-327</v>
      </c>
      <c r="H453" s="4">
        <v>46514</v>
      </c>
      <c r="I453" s="8">
        <v>2198</v>
      </c>
      <c r="J453" s="8">
        <v>301634755</v>
      </c>
      <c r="K453" s="8">
        <v>84</v>
      </c>
      <c r="N453" s="8">
        <v>1.3599999999999999</v>
      </c>
      <c r="O453" s="70">
        <v>6918.26</v>
      </c>
      <c r="P453" s="8">
        <v>6500.6299999999992</v>
      </c>
      <c r="Q453" s="8">
        <v>1.694221</v>
      </c>
      <c r="R453" s="8">
        <v>7482.3</v>
      </c>
      <c r="S453" s="8">
        <v>1.694221</v>
      </c>
      <c r="T453" s="81">
        <v>6918.26</v>
      </c>
      <c r="U453" s="80" t="str">
        <f t="shared" si="14"/>
        <v>52020</v>
      </c>
      <c r="V453" s="79" t="str">
        <f t="shared" si="15"/>
        <v>Acima de 120 dias</v>
      </c>
    </row>
    <row r="454" spans="1:22" x14ac:dyDescent="0.3">
      <c r="A454" s="4">
        <v>44316</v>
      </c>
      <c r="B454" s="8">
        <v>29894663000189</v>
      </c>
      <c r="C454" s="8" t="s">
        <v>96</v>
      </c>
      <c r="D454" s="4">
        <v>44074</v>
      </c>
      <c r="E454" s="8">
        <v>132.1</v>
      </c>
      <c r="F454" s="4">
        <v>44323</v>
      </c>
      <c r="G454" s="8">
        <v>7</v>
      </c>
      <c r="H454" s="4">
        <v>46608</v>
      </c>
      <c r="I454" s="8">
        <v>2292</v>
      </c>
      <c r="J454" s="8">
        <v>301665042</v>
      </c>
      <c r="K454" s="8">
        <v>84</v>
      </c>
      <c r="N454" s="8">
        <v>1.433176</v>
      </c>
      <c r="O454" s="70">
        <v>5542.9500000000007</v>
      </c>
      <c r="P454" s="8">
        <v>6454.59</v>
      </c>
      <c r="Q454" s="8">
        <v>1.7810319999999999</v>
      </c>
      <c r="R454" s="8">
        <v>6149.4500000000007</v>
      </c>
      <c r="S454" s="8">
        <v>1.7810319999999999</v>
      </c>
      <c r="T454" s="81">
        <v>5542.9500000000007</v>
      </c>
      <c r="U454" s="80" t="str">
        <f t="shared" si="14"/>
        <v>82020</v>
      </c>
      <c r="V454" s="79" t="str">
        <f t="shared" si="15"/>
        <v>1 a 30 dias</v>
      </c>
    </row>
    <row r="455" spans="1:22" x14ac:dyDescent="0.3">
      <c r="A455" s="4">
        <v>44316</v>
      </c>
      <c r="B455" s="8">
        <v>29894663000189</v>
      </c>
      <c r="C455" s="8" t="s">
        <v>96</v>
      </c>
      <c r="D455" s="4">
        <v>44074</v>
      </c>
      <c r="E455" s="8">
        <v>131</v>
      </c>
      <c r="F455" s="4">
        <v>44172</v>
      </c>
      <c r="G455" s="8">
        <v>-144</v>
      </c>
      <c r="H455" s="4">
        <v>46608</v>
      </c>
      <c r="I455" s="8">
        <v>2292</v>
      </c>
      <c r="J455" s="8">
        <v>301665673</v>
      </c>
      <c r="K455" s="8">
        <v>84</v>
      </c>
      <c r="N455" s="8">
        <v>1.4442649999999999</v>
      </c>
      <c r="O455" s="70">
        <v>6133.19</v>
      </c>
      <c r="P455" s="8">
        <v>6377.170000000001</v>
      </c>
      <c r="Q455" s="8">
        <v>1.7927660000000001</v>
      </c>
      <c r="R455" s="8">
        <v>6732.56</v>
      </c>
      <c r="S455" s="8">
        <v>1.7927660000000001</v>
      </c>
      <c r="T455" s="81">
        <v>6133.19</v>
      </c>
      <c r="U455" s="80" t="str">
        <f t="shared" si="14"/>
        <v>82020</v>
      </c>
      <c r="V455" s="79" t="str">
        <f t="shared" si="15"/>
        <v>Acima de 120 dias</v>
      </c>
    </row>
    <row r="456" spans="1:22" x14ac:dyDescent="0.3">
      <c r="A456" s="4">
        <v>44316</v>
      </c>
      <c r="B456" s="8">
        <v>29894663000189</v>
      </c>
      <c r="C456" s="8" t="s">
        <v>96</v>
      </c>
      <c r="D456" s="4">
        <v>43936</v>
      </c>
      <c r="E456" s="8">
        <v>16.7</v>
      </c>
      <c r="F456" s="4">
        <v>43989</v>
      </c>
      <c r="G456" s="8">
        <v>-327</v>
      </c>
      <c r="H456" s="4">
        <v>46090</v>
      </c>
      <c r="I456" s="8">
        <v>1774</v>
      </c>
      <c r="J456" s="8">
        <v>301716233</v>
      </c>
      <c r="K456" s="8">
        <v>72</v>
      </c>
      <c r="N456" s="8">
        <v>1.4949999999999999</v>
      </c>
      <c r="O456" s="70">
        <v>762.31999999999994</v>
      </c>
      <c r="P456" s="8">
        <v>725.54</v>
      </c>
      <c r="Q456" s="8">
        <v>2.0405289999999998</v>
      </c>
      <c r="R456" s="8">
        <v>842.6</v>
      </c>
      <c r="S456" s="8">
        <v>2.0405289999999998</v>
      </c>
      <c r="T456" s="81">
        <v>762.31999999999994</v>
      </c>
      <c r="U456" s="80" t="str">
        <f t="shared" si="14"/>
        <v>42020</v>
      </c>
      <c r="V456" s="79" t="str">
        <f t="shared" si="15"/>
        <v>Acima de 120 dias</v>
      </c>
    </row>
    <row r="457" spans="1:22" x14ac:dyDescent="0.3">
      <c r="A457" s="4">
        <v>44316</v>
      </c>
      <c r="B457" s="8">
        <v>29894663000189</v>
      </c>
      <c r="C457" s="8" t="s">
        <v>96</v>
      </c>
      <c r="D457" s="4">
        <v>43978</v>
      </c>
      <c r="E457" s="8">
        <v>59.63</v>
      </c>
      <c r="F457" s="4">
        <v>44234</v>
      </c>
      <c r="G457" s="8">
        <v>-82</v>
      </c>
      <c r="H457" s="4">
        <v>46119</v>
      </c>
      <c r="I457" s="8">
        <v>1803</v>
      </c>
      <c r="J457" s="8">
        <v>301720788</v>
      </c>
      <c r="K457" s="8">
        <v>72</v>
      </c>
      <c r="N457" s="8">
        <v>1.5031205989477936</v>
      </c>
      <c r="O457" s="70">
        <v>2253.71</v>
      </c>
      <c r="P457" s="8">
        <v>2599.3199999999997</v>
      </c>
      <c r="Q457" s="8">
        <v>2.0591110000000001</v>
      </c>
      <c r="R457" s="8">
        <v>2551.36</v>
      </c>
      <c r="S457" s="8">
        <v>2.0591110000000001</v>
      </c>
      <c r="T457" s="81">
        <v>2253.71</v>
      </c>
      <c r="U457" s="80" t="str">
        <f t="shared" si="14"/>
        <v>52020</v>
      </c>
      <c r="V457" s="79" t="str">
        <f t="shared" si="15"/>
        <v>61 a 90 dias</v>
      </c>
    </row>
    <row r="458" spans="1:22" x14ac:dyDescent="0.3">
      <c r="A458" s="4">
        <v>44316</v>
      </c>
      <c r="B458" s="8">
        <v>29894663000189</v>
      </c>
      <c r="C458" s="8" t="s">
        <v>96</v>
      </c>
      <c r="D458" s="4">
        <v>44001</v>
      </c>
      <c r="E458" s="8">
        <v>313.5</v>
      </c>
      <c r="F458" s="4">
        <v>44081</v>
      </c>
      <c r="G458" s="8">
        <v>-235</v>
      </c>
      <c r="H458" s="4">
        <v>46119</v>
      </c>
      <c r="I458" s="8">
        <v>1803</v>
      </c>
      <c r="J458" s="8">
        <v>301722623</v>
      </c>
      <c r="K458" s="8">
        <v>72</v>
      </c>
      <c r="N458" s="8">
        <v>1.4032509342242407</v>
      </c>
      <c r="O458" s="70">
        <v>14129.5</v>
      </c>
      <c r="P458" s="8">
        <v>13908.009999999997</v>
      </c>
      <c r="Q458" s="8">
        <v>1.791058</v>
      </c>
      <c r="R458" s="8">
        <v>15297.32</v>
      </c>
      <c r="S458" s="8">
        <v>1.791058</v>
      </c>
      <c r="T458" s="81">
        <v>14129.5</v>
      </c>
      <c r="U458" s="80" t="str">
        <f t="shared" si="14"/>
        <v>62020</v>
      </c>
      <c r="V458" s="79" t="str">
        <f t="shared" si="15"/>
        <v>Acima de 120 dias</v>
      </c>
    </row>
    <row r="459" spans="1:22" x14ac:dyDescent="0.3">
      <c r="A459" s="4">
        <v>44316</v>
      </c>
      <c r="B459" s="8">
        <v>29894663000189</v>
      </c>
      <c r="C459" s="8" t="s">
        <v>96</v>
      </c>
      <c r="D459" s="4">
        <v>43978</v>
      </c>
      <c r="E459" s="8">
        <v>122.96</v>
      </c>
      <c r="F459" s="4">
        <v>44111</v>
      </c>
      <c r="G459" s="8">
        <v>-205</v>
      </c>
      <c r="H459" s="4">
        <v>46484</v>
      </c>
      <c r="I459" s="8">
        <v>2168</v>
      </c>
      <c r="J459" s="8">
        <v>301727413</v>
      </c>
      <c r="K459" s="8">
        <v>84</v>
      </c>
      <c r="N459" s="8">
        <v>1.4330163451390638</v>
      </c>
      <c r="O459" s="70">
        <v>5889.06</v>
      </c>
      <c r="P459" s="8">
        <v>5957.9799999999977</v>
      </c>
      <c r="Q459" s="8">
        <v>1.780295</v>
      </c>
      <c r="R459" s="8">
        <v>6414.31</v>
      </c>
      <c r="S459" s="8">
        <v>1.780295</v>
      </c>
      <c r="T459" s="81">
        <v>5889.06</v>
      </c>
      <c r="U459" s="80" t="str">
        <f t="shared" si="14"/>
        <v>52020</v>
      </c>
      <c r="V459" s="79" t="str">
        <f t="shared" si="15"/>
        <v>Acima de 120 dias</v>
      </c>
    </row>
    <row r="460" spans="1:22" x14ac:dyDescent="0.3">
      <c r="A460" s="4">
        <v>44316</v>
      </c>
      <c r="B460" s="8">
        <v>29894663000189</v>
      </c>
      <c r="C460" s="8" t="s">
        <v>96</v>
      </c>
      <c r="D460" s="4">
        <v>43978</v>
      </c>
      <c r="E460" s="8">
        <v>234.15</v>
      </c>
      <c r="F460" s="4">
        <v>44262</v>
      </c>
      <c r="G460" s="8">
        <v>-54</v>
      </c>
      <c r="H460" s="4">
        <v>46514</v>
      </c>
      <c r="I460" s="8">
        <v>2198</v>
      </c>
      <c r="J460" s="8">
        <v>301731790</v>
      </c>
      <c r="K460" s="8">
        <v>84</v>
      </c>
      <c r="N460" s="8">
        <v>1.441711</v>
      </c>
      <c r="O460" s="70">
        <v>10083.69</v>
      </c>
      <c r="P460" s="8">
        <v>11382.810000000001</v>
      </c>
      <c r="Q460" s="8">
        <v>1.7894479999999999</v>
      </c>
      <c r="R460" s="8">
        <v>11099.52</v>
      </c>
      <c r="S460" s="8">
        <v>1.7894479999999999</v>
      </c>
      <c r="T460" s="81">
        <v>10083.69</v>
      </c>
      <c r="U460" s="80" t="str">
        <f t="shared" si="14"/>
        <v>52020</v>
      </c>
      <c r="V460" s="79" t="str">
        <f t="shared" si="15"/>
        <v>31 a 60 dias</v>
      </c>
    </row>
    <row r="461" spans="1:22" x14ac:dyDescent="0.3">
      <c r="A461" s="4">
        <v>44316</v>
      </c>
      <c r="B461" s="8">
        <v>29894663000189</v>
      </c>
      <c r="C461" s="8" t="s">
        <v>96</v>
      </c>
      <c r="D461" s="4">
        <v>44040</v>
      </c>
      <c r="E461" s="8">
        <v>380.25</v>
      </c>
      <c r="F461" s="4">
        <v>44172</v>
      </c>
      <c r="G461" s="8">
        <v>-144</v>
      </c>
      <c r="H461" s="4">
        <v>46545</v>
      </c>
      <c r="I461" s="8">
        <v>2229</v>
      </c>
      <c r="J461" s="8">
        <v>301734967</v>
      </c>
      <c r="K461" s="8">
        <v>84</v>
      </c>
      <c r="N461" s="8">
        <v>1.3599999999999999</v>
      </c>
      <c r="O461" s="70">
        <v>19390.45</v>
      </c>
      <c r="P461" s="8">
        <v>18890.989999999998</v>
      </c>
      <c r="Q461" s="8">
        <v>1.423216</v>
      </c>
      <c r="R461" s="8">
        <v>19730.79</v>
      </c>
      <c r="S461" s="8">
        <v>1.423216</v>
      </c>
      <c r="T461" s="81">
        <v>19390.45</v>
      </c>
      <c r="U461" s="80" t="str">
        <f t="shared" si="14"/>
        <v>72020</v>
      </c>
      <c r="V461" s="79" t="str">
        <f t="shared" si="15"/>
        <v>Acima de 120 dias</v>
      </c>
    </row>
    <row r="462" spans="1:22" x14ac:dyDescent="0.3">
      <c r="A462" s="4">
        <v>44316</v>
      </c>
      <c r="B462" s="8">
        <v>29894663000189</v>
      </c>
      <c r="C462" s="8" t="s">
        <v>96</v>
      </c>
      <c r="D462" s="4">
        <v>44040</v>
      </c>
      <c r="E462" s="8">
        <v>50</v>
      </c>
      <c r="F462" s="4">
        <v>44172</v>
      </c>
      <c r="G462" s="8">
        <v>-144</v>
      </c>
      <c r="H462" s="4">
        <v>46545</v>
      </c>
      <c r="I462" s="8">
        <v>2229</v>
      </c>
      <c r="J462" s="8">
        <v>301741377</v>
      </c>
      <c r="K462" s="8">
        <v>84</v>
      </c>
      <c r="N462" s="8">
        <v>1.43882283495761</v>
      </c>
      <c r="O462" s="70">
        <v>2315.4499999999998</v>
      </c>
      <c r="P462" s="8">
        <v>2419.3700000000017</v>
      </c>
      <c r="Q462" s="8">
        <v>1.7915110000000001</v>
      </c>
      <c r="R462" s="8">
        <v>2539.5300000000002</v>
      </c>
      <c r="S462" s="8">
        <v>1.7915110000000001</v>
      </c>
      <c r="T462" s="81">
        <v>2315.4499999999998</v>
      </c>
      <c r="U462" s="80" t="str">
        <f t="shared" si="14"/>
        <v>72020</v>
      </c>
      <c r="V462" s="79" t="str">
        <f t="shared" si="15"/>
        <v>Acima de 120 dias</v>
      </c>
    </row>
    <row r="463" spans="1:22" x14ac:dyDescent="0.3">
      <c r="A463" s="4">
        <v>44316</v>
      </c>
      <c r="B463" s="8">
        <v>29894663000189</v>
      </c>
      <c r="C463" s="8" t="s">
        <v>96</v>
      </c>
      <c r="D463" s="4">
        <v>44040</v>
      </c>
      <c r="E463" s="8">
        <v>123</v>
      </c>
      <c r="F463" s="4">
        <v>44323</v>
      </c>
      <c r="G463" s="8">
        <v>7</v>
      </c>
      <c r="H463" s="4">
        <v>46545</v>
      </c>
      <c r="I463" s="8">
        <v>2229</v>
      </c>
      <c r="J463" s="8">
        <v>301742551</v>
      </c>
      <c r="K463" s="8">
        <v>84</v>
      </c>
      <c r="N463" s="8">
        <v>1.4321754361820265</v>
      </c>
      <c r="O463" s="70">
        <v>5098.1099999999997</v>
      </c>
      <c r="P463" s="8">
        <v>5964.84</v>
      </c>
      <c r="Q463" s="8">
        <v>1.7797419999999999</v>
      </c>
      <c r="R463" s="8">
        <v>5643.37</v>
      </c>
      <c r="S463" s="8">
        <v>1.7797419999999999</v>
      </c>
      <c r="T463" s="81">
        <v>5098.1099999999997</v>
      </c>
      <c r="U463" s="80" t="str">
        <f t="shared" si="14"/>
        <v>72020</v>
      </c>
      <c r="V463" s="79" t="str">
        <f t="shared" si="15"/>
        <v>1 a 30 dias</v>
      </c>
    </row>
    <row r="464" spans="1:22" x14ac:dyDescent="0.3">
      <c r="A464" s="4">
        <v>44316</v>
      </c>
      <c r="B464" s="8">
        <v>29894663000189</v>
      </c>
      <c r="C464" s="8" t="s">
        <v>96</v>
      </c>
      <c r="D464" s="4">
        <v>44040</v>
      </c>
      <c r="E464" s="8">
        <v>117.5</v>
      </c>
      <c r="F464" s="4">
        <v>44142</v>
      </c>
      <c r="G464" s="8">
        <v>-174</v>
      </c>
      <c r="H464" s="4">
        <v>46545</v>
      </c>
      <c r="I464" s="8">
        <v>2229</v>
      </c>
      <c r="J464" s="8">
        <v>301744986</v>
      </c>
      <c r="K464" s="8">
        <v>84</v>
      </c>
      <c r="N464" s="8">
        <v>1.4392460835011323</v>
      </c>
      <c r="O464" s="70">
        <v>5564.74</v>
      </c>
      <c r="P464" s="8">
        <v>5684.7300000000014</v>
      </c>
      <c r="Q464" s="8">
        <v>1.787312</v>
      </c>
      <c r="R464" s="8">
        <v>6084.61</v>
      </c>
      <c r="S464" s="8">
        <v>1.787312</v>
      </c>
      <c r="T464" s="81">
        <v>5564.74</v>
      </c>
      <c r="U464" s="80" t="str">
        <f t="shared" si="14"/>
        <v>72020</v>
      </c>
      <c r="V464" s="79" t="str">
        <f t="shared" si="15"/>
        <v>Acima de 120 dias</v>
      </c>
    </row>
    <row r="465" spans="1:22" x14ac:dyDescent="0.3">
      <c r="A465" s="4">
        <v>44316</v>
      </c>
      <c r="B465" s="8">
        <v>29894663000189</v>
      </c>
      <c r="C465" s="8" t="s">
        <v>96</v>
      </c>
      <c r="D465" s="4">
        <v>44099</v>
      </c>
      <c r="E465" s="8">
        <v>93.9</v>
      </c>
      <c r="F465" s="4">
        <v>44203</v>
      </c>
      <c r="G465" s="8">
        <v>-113</v>
      </c>
      <c r="H465" s="4">
        <v>46638</v>
      </c>
      <c r="I465" s="8">
        <v>2322</v>
      </c>
      <c r="J465" s="8">
        <v>301782128</v>
      </c>
      <c r="K465" s="8">
        <v>84</v>
      </c>
      <c r="N465" s="8">
        <v>1.3599999999999999</v>
      </c>
      <c r="O465" s="70">
        <v>4736.96</v>
      </c>
      <c r="P465" s="8">
        <v>4690.9800000000005</v>
      </c>
      <c r="Q465" s="8">
        <v>1.4628049999999999</v>
      </c>
      <c r="R465" s="8">
        <v>4879.4399999999996</v>
      </c>
      <c r="S465" s="8">
        <v>1.4628049999999999</v>
      </c>
      <c r="T465" s="81">
        <v>4736.96</v>
      </c>
      <c r="U465" s="80" t="str">
        <f t="shared" si="14"/>
        <v>92020</v>
      </c>
      <c r="V465" s="79" t="str">
        <f t="shared" si="15"/>
        <v>91 a 120 dias</v>
      </c>
    </row>
    <row r="466" spans="1:22" x14ac:dyDescent="0.3">
      <c r="A466" s="4">
        <v>44316</v>
      </c>
      <c r="B466" s="8">
        <v>29894663000189</v>
      </c>
      <c r="C466" s="8" t="s">
        <v>96</v>
      </c>
      <c r="D466" s="4">
        <v>44040</v>
      </c>
      <c r="E466" s="8">
        <v>80.31</v>
      </c>
      <c r="F466" s="4">
        <v>44172</v>
      </c>
      <c r="G466" s="8">
        <v>-144</v>
      </c>
      <c r="H466" s="4">
        <v>46545</v>
      </c>
      <c r="I466" s="8">
        <v>2229</v>
      </c>
      <c r="J466" s="8">
        <v>301835485</v>
      </c>
      <c r="K466" s="8">
        <v>84</v>
      </c>
      <c r="N466" s="8">
        <v>1.3599999999999999</v>
      </c>
      <c r="O466" s="70">
        <v>4167.5999999999995</v>
      </c>
      <c r="P466" s="8">
        <v>3989.8399999999988</v>
      </c>
      <c r="Q466" s="8">
        <v>1.358889</v>
      </c>
      <c r="R466" s="8">
        <v>4167.21</v>
      </c>
      <c r="S466" s="8">
        <v>1.358889</v>
      </c>
      <c r="T466" s="81">
        <v>4167.5999999999995</v>
      </c>
      <c r="U466" s="80" t="str">
        <f t="shared" si="14"/>
        <v>72020</v>
      </c>
      <c r="V466" s="79" t="str">
        <f t="shared" si="15"/>
        <v>Acima de 120 dias</v>
      </c>
    </row>
    <row r="467" spans="1:22" x14ac:dyDescent="0.3">
      <c r="A467" s="4">
        <v>44316</v>
      </c>
      <c r="B467" s="8">
        <v>29894663000189</v>
      </c>
      <c r="C467" s="8" t="s">
        <v>96</v>
      </c>
      <c r="D467" s="4">
        <v>43978</v>
      </c>
      <c r="E467" s="8">
        <v>196.37</v>
      </c>
      <c r="F467" s="4">
        <v>44142</v>
      </c>
      <c r="G467" s="8">
        <v>-174</v>
      </c>
      <c r="H467" s="4">
        <v>46545</v>
      </c>
      <c r="I467" s="8">
        <v>2229</v>
      </c>
      <c r="J467" s="8">
        <v>301841791</v>
      </c>
      <c r="K467" s="8">
        <v>84</v>
      </c>
      <c r="N467" s="8">
        <v>1.4486159999999999</v>
      </c>
      <c r="O467" s="70">
        <v>9302.69</v>
      </c>
      <c r="P467" s="8">
        <v>9386.25</v>
      </c>
      <c r="Q467" s="8">
        <v>1.7861400000000001</v>
      </c>
      <c r="R467" s="8">
        <v>10143.700000000001</v>
      </c>
      <c r="S467" s="8">
        <v>1.7861400000000001</v>
      </c>
      <c r="T467" s="81">
        <v>9302.69</v>
      </c>
      <c r="U467" s="80" t="str">
        <f t="shared" si="14"/>
        <v>52020</v>
      </c>
      <c r="V467" s="79" t="str">
        <f t="shared" si="15"/>
        <v>Acima de 120 dias</v>
      </c>
    </row>
    <row r="468" spans="1:22" x14ac:dyDescent="0.3">
      <c r="A468" s="4">
        <v>44316</v>
      </c>
      <c r="B468" s="8">
        <v>29894663000189</v>
      </c>
      <c r="C468" s="8" t="s">
        <v>96</v>
      </c>
      <c r="D468" s="4">
        <v>44040</v>
      </c>
      <c r="E468" s="8">
        <v>590</v>
      </c>
      <c r="F468" s="4">
        <v>44172</v>
      </c>
      <c r="G468" s="8">
        <v>-144</v>
      </c>
      <c r="H468" s="4">
        <v>46545</v>
      </c>
      <c r="I468" s="8">
        <v>2229</v>
      </c>
      <c r="J468" s="8">
        <v>301842983</v>
      </c>
      <c r="K468" s="8">
        <v>84</v>
      </c>
      <c r="N468" s="8">
        <v>1.450229063258891</v>
      </c>
      <c r="O468" s="70">
        <v>27271.32</v>
      </c>
      <c r="P468" s="8">
        <v>28440.950000000004</v>
      </c>
      <c r="Q468" s="8">
        <v>1.7990010000000001</v>
      </c>
      <c r="R468" s="8">
        <v>29874.1</v>
      </c>
      <c r="S468" s="8">
        <v>1.7990010000000001</v>
      </c>
      <c r="T468" s="81">
        <v>27271.32</v>
      </c>
      <c r="U468" s="80" t="str">
        <f t="shared" si="14"/>
        <v>72020</v>
      </c>
      <c r="V468" s="79" t="str">
        <f t="shared" si="15"/>
        <v>Acima de 120 dias</v>
      </c>
    </row>
    <row r="469" spans="1:22" x14ac:dyDescent="0.3">
      <c r="A469" s="4">
        <v>44316</v>
      </c>
      <c r="B469" s="8">
        <v>29894663000189</v>
      </c>
      <c r="C469" s="8" t="s">
        <v>96</v>
      </c>
      <c r="D469" s="4">
        <v>44040</v>
      </c>
      <c r="E469" s="8">
        <v>115</v>
      </c>
      <c r="F469" s="4">
        <v>44050</v>
      </c>
      <c r="G469" s="8">
        <v>-266</v>
      </c>
      <c r="H469" s="4">
        <v>46545</v>
      </c>
      <c r="I469" s="8">
        <v>2229</v>
      </c>
      <c r="J469" s="8">
        <v>301844133</v>
      </c>
      <c r="K469" s="8">
        <v>84</v>
      </c>
      <c r="N469" s="8">
        <v>1.3599999999999999</v>
      </c>
      <c r="O469" s="70">
        <v>5962.22</v>
      </c>
      <c r="P469" s="8">
        <v>5713.2699999999995</v>
      </c>
      <c r="Q469" s="8">
        <v>1.6640010000000001</v>
      </c>
      <c r="R469" s="8">
        <v>6427.23</v>
      </c>
      <c r="S469" s="8">
        <v>1.6640010000000001</v>
      </c>
      <c r="T469" s="81">
        <v>5962.22</v>
      </c>
      <c r="U469" s="80" t="str">
        <f t="shared" si="14"/>
        <v>72020</v>
      </c>
      <c r="V469" s="79" t="str">
        <f t="shared" si="15"/>
        <v>Acima de 120 dias</v>
      </c>
    </row>
    <row r="470" spans="1:22" x14ac:dyDescent="0.3">
      <c r="A470" s="4">
        <v>44316</v>
      </c>
      <c r="B470" s="8">
        <v>29894663000189</v>
      </c>
      <c r="C470" s="8" t="s">
        <v>96</v>
      </c>
      <c r="D470" s="4">
        <v>44040</v>
      </c>
      <c r="E470" s="8">
        <v>313.39999999999998</v>
      </c>
      <c r="F470" s="4">
        <v>44050</v>
      </c>
      <c r="G470" s="8">
        <v>-266</v>
      </c>
      <c r="H470" s="4">
        <v>46545</v>
      </c>
      <c r="I470" s="8">
        <v>2229</v>
      </c>
      <c r="J470" s="8">
        <v>301850392</v>
      </c>
      <c r="K470" s="8">
        <v>84</v>
      </c>
      <c r="N470" s="8">
        <v>1.4358111406920586</v>
      </c>
      <c r="O470" s="70">
        <v>15796.03</v>
      </c>
      <c r="P470" s="8">
        <v>15179.950000000006</v>
      </c>
      <c r="Q470" s="8">
        <v>1.78363</v>
      </c>
      <c r="R470" s="8">
        <v>17184.09</v>
      </c>
      <c r="S470" s="8">
        <v>1.78363</v>
      </c>
      <c r="T470" s="81">
        <v>15796.03</v>
      </c>
      <c r="U470" s="80" t="str">
        <f t="shared" si="14"/>
        <v>72020</v>
      </c>
      <c r="V470" s="79" t="str">
        <f t="shared" si="15"/>
        <v>Acima de 120 dias</v>
      </c>
    </row>
    <row r="471" spans="1:22" x14ac:dyDescent="0.3">
      <c r="A471" s="4">
        <v>44316</v>
      </c>
      <c r="B471" s="8">
        <v>29894663000189</v>
      </c>
      <c r="C471" s="8" t="s">
        <v>96</v>
      </c>
      <c r="D471" s="4">
        <v>44074</v>
      </c>
      <c r="E471" s="8">
        <v>309.33</v>
      </c>
      <c r="F471" s="4">
        <v>44323</v>
      </c>
      <c r="G471" s="8">
        <v>7</v>
      </c>
      <c r="H471" s="4">
        <v>46575</v>
      </c>
      <c r="I471" s="8">
        <v>2259</v>
      </c>
      <c r="J471" s="8">
        <v>301850485</v>
      </c>
      <c r="K471" s="8">
        <v>84</v>
      </c>
      <c r="N471" s="8">
        <v>1.3599999999999999</v>
      </c>
      <c r="O471" s="70">
        <v>14408.15</v>
      </c>
      <c r="P471" s="8">
        <v>15392.34</v>
      </c>
      <c r="Q471" s="8">
        <v>1.406298</v>
      </c>
      <c r="R471" s="8">
        <v>14616.59</v>
      </c>
      <c r="S471" s="8">
        <v>1.406298</v>
      </c>
      <c r="T471" s="81">
        <v>14408.15</v>
      </c>
      <c r="U471" s="80" t="str">
        <f t="shared" si="14"/>
        <v>82020</v>
      </c>
      <c r="V471" s="79" t="str">
        <f t="shared" si="15"/>
        <v>1 a 30 dias</v>
      </c>
    </row>
    <row r="472" spans="1:22" x14ac:dyDescent="0.3">
      <c r="A472" s="4">
        <v>44316</v>
      </c>
      <c r="B472" s="8">
        <v>29894663000189</v>
      </c>
      <c r="C472" s="8" t="s">
        <v>96</v>
      </c>
      <c r="D472" s="4">
        <v>44134</v>
      </c>
      <c r="E472" s="8">
        <v>52</v>
      </c>
      <c r="F472" s="4">
        <v>44262</v>
      </c>
      <c r="G472" s="8">
        <v>-54</v>
      </c>
      <c r="H472" s="4">
        <v>46699</v>
      </c>
      <c r="I472" s="8">
        <v>2383</v>
      </c>
      <c r="J472" s="8">
        <v>301854065</v>
      </c>
      <c r="K472" s="8">
        <v>84</v>
      </c>
      <c r="N472" s="8">
        <v>1.4182600000000001</v>
      </c>
      <c r="O472" s="70">
        <v>2342.41</v>
      </c>
      <c r="P472" s="8">
        <v>2516.2700000000009</v>
      </c>
      <c r="Q472" s="8">
        <v>1.7553650000000001</v>
      </c>
      <c r="R472" s="8">
        <v>2587.81</v>
      </c>
      <c r="S472" s="8">
        <v>1.7553650000000001</v>
      </c>
      <c r="T472" s="81">
        <v>2342.41</v>
      </c>
      <c r="U472" s="80" t="str">
        <f t="shared" si="14"/>
        <v>102020</v>
      </c>
      <c r="V472" s="79" t="str">
        <f t="shared" si="15"/>
        <v>31 a 60 dias</v>
      </c>
    </row>
    <row r="473" spans="1:22" x14ac:dyDescent="0.3">
      <c r="A473" s="4">
        <v>44316</v>
      </c>
      <c r="B473" s="8">
        <v>29894663000189</v>
      </c>
      <c r="C473" s="8" t="s">
        <v>96</v>
      </c>
      <c r="D473" s="4">
        <v>44074</v>
      </c>
      <c r="E473" s="8">
        <v>232.25</v>
      </c>
      <c r="F473" s="4">
        <v>44111</v>
      </c>
      <c r="G473" s="8">
        <v>-205</v>
      </c>
      <c r="H473" s="4">
        <v>46608</v>
      </c>
      <c r="I473" s="8">
        <v>2292</v>
      </c>
      <c r="J473" s="8">
        <v>301859021</v>
      </c>
      <c r="K473" s="8">
        <v>84</v>
      </c>
      <c r="N473" s="8">
        <v>1.3599999999999999</v>
      </c>
      <c r="O473" s="70">
        <v>12744.94</v>
      </c>
      <c r="P473" s="8">
        <v>11631.000000000002</v>
      </c>
      <c r="Q473" s="8">
        <v>1.3413649999999999</v>
      </c>
      <c r="R473" s="8">
        <v>12683.36</v>
      </c>
      <c r="S473" s="8">
        <v>1.3413649999999999</v>
      </c>
      <c r="T473" s="81">
        <v>12744.94</v>
      </c>
      <c r="U473" s="80" t="str">
        <f t="shared" si="14"/>
        <v>82020</v>
      </c>
      <c r="V473" s="79" t="str">
        <f t="shared" si="15"/>
        <v>Acima de 120 dias</v>
      </c>
    </row>
    <row r="474" spans="1:22" x14ac:dyDescent="0.3">
      <c r="A474" s="4">
        <v>44316</v>
      </c>
      <c r="B474" s="8">
        <v>29894663000189</v>
      </c>
      <c r="C474" s="8" t="s">
        <v>96</v>
      </c>
      <c r="D474" s="4">
        <v>44099</v>
      </c>
      <c r="E474" s="8">
        <v>271</v>
      </c>
      <c r="F474" s="4">
        <v>44234</v>
      </c>
      <c r="G474" s="8">
        <v>-82</v>
      </c>
      <c r="H474" s="4">
        <v>46608</v>
      </c>
      <c r="I474" s="8">
        <v>2292</v>
      </c>
      <c r="J474" s="8">
        <v>301870511</v>
      </c>
      <c r="K474" s="8">
        <v>84</v>
      </c>
      <c r="N474" s="8">
        <v>1.447422</v>
      </c>
      <c r="O474" s="70">
        <v>12137.46</v>
      </c>
      <c r="P474" s="8">
        <v>13064.129999999997</v>
      </c>
      <c r="Q474" s="8">
        <v>1.7953170000000001</v>
      </c>
      <c r="R474" s="8">
        <v>13373.47</v>
      </c>
      <c r="S474" s="8">
        <v>1.7953170000000001</v>
      </c>
      <c r="T474" s="81">
        <v>12137.46</v>
      </c>
      <c r="U474" s="80" t="str">
        <f t="shared" si="14"/>
        <v>92020</v>
      </c>
      <c r="V474" s="79" t="str">
        <f t="shared" si="15"/>
        <v>61 a 90 dias</v>
      </c>
    </row>
    <row r="475" spans="1:22" x14ac:dyDescent="0.3">
      <c r="A475" s="4">
        <v>44316</v>
      </c>
      <c r="B475" s="8">
        <v>29894663000189</v>
      </c>
      <c r="C475" s="8" t="s">
        <v>96</v>
      </c>
      <c r="D475" s="4">
        <v>43978</v>
      </c>
      <c r="E475" s="8">
        <v>313.10000000000002</v>
      </c>
      <c r="F475" s="4">
        <v>44172</v>
      </c>
      <c r="G475" s="8">
        <v>-144</v>
      </c>
      <c r="H475" s="4">
        <v>46119</v>
      </c>
      <c r="I475" s="8">
        <v>1803</v>
      </c>
      <c r="J475" s="8">
        <v>301924767</v>
      </c>
      <c r="K475" s="8">
        <v>72</v>
      </c>
      <c r="N475" s="8">
        <v>1.397790088088759</v>
      </c>
      <c r="O475" s="70">
        <v>13180.630000000001</v>
      </c>
      <c r="P475" s="8">
        <v>14076.750000000007</v>
      </c>
      <c r="Q475" s="8">
        <v>1.7880670000000001</v>
      </c>
      <c r="R475" s="8">
        <v>14356.12</v>
      </c>
      <c r="S475" s="8">
        <v>1.7880670000000001</v>
      </c>
      <c r="T475" s="81">
        <v>13180.630000000001</v>
      </c>
      <c r="U475" s="80" t="str">
        <f t="shared" si="14"/>
        <v>52020</v>
      </c>
      <c r="V475" s="79" t="str">
        <f t="shared" si="15"/>
        <v>Acima de 120 dias</v>
      </c>
    </row>
    <row r="476" spans="1:22" x14ac:dyDescent="0.3">
      <c r="A476" s="4">
        <v>44316</v>
      </c>
      <c r="B476" s="8">
        <v>29894663000189</v>
      </c>
      <c r="C476" s="8" t="s">
        <v>96</v>
      </c>
      <c r="D476" s="4">
        <v>44099</v>
      </c>
      <c r="E476" s="8">
        <v>52.15</v>
      </c>
      <c r="F476" s="4">
        <v>44142</v>
      </c>
      <c r="G476" s="8">
        <v>-174</v>
      </c>
      <c r="H476" s="4">
        <v>46638</v>
      </c>
      <c r="I476" s="8">
        <v>2322</v>
      </c>
      <c r="J476" s="8">
        <v>301933585</v>
      </c>
      <c r="K476" s="8">
        <v>84</v>
      </c>
      <c r="N476" s="8">
        <v>1.4262330000000001</v>
      </c>
      <c r="O476" s="70">
        <v>2516.19</v>
      </c>
      <c r="P476" s="8">
        <v>2547.5999999999985</v>
      </c>
      <c r="Q476" s="8">
        <v>1.778435</v>
      </c>
      <c r="R476" s="8">
        <v>2763.2400000000002</v>
      </c>
      <c r="S476" s="8">
        <v>1.778435</v>
      </c>
      <c r="T476" s="81">
        <v>2516.19</v>
      </c>
      <c r="U476" s="80" t="str">
        <f t="shared" si="14"/>
        <v>92020</v>
      </c>
      <c r="V476" s="79" t="str">
        <f t="shared" si="15"/>
        <v>Acima de 120 dias</v>
      </c>
    </row>
    <row r="477" spans="1:22" x14ac:dyDescent="0.3">
      <c r="A477" s="4">
        <v>44316</v>
      </c>
      <c r="B477" s="8">
        <v>29894663000189</v>
      </c>
      <c r="C477" s="8" t="s">
        <v>96</v>
      </c>
      <c r="D477" s="4">
        <v>44040</v>
      </c>
      <c r="E477" s="8">
        <v>294.56</v>
      </c>
      <c r="F477" s="4">
        <v>44234</v>
      </c>
      <c r="G477" s="8">
        <v>-82</v>
      </c>
      <c r="H477" s="4">
        <v>46545</v>
      </c>
      <c r="I477" s="8">
        <v>2229</v>
      </c>
      <c r="J477" s="8">
        <v>301936493</v>
      </c>
      <c r="K477" s="8">
        <v>84</v>
      </c>
      <c r="N477" s="8">
        <v>1.3599999999999999</v>
      </c>
      <c r="O477" s="70">
        <v>14429.66</v>
      </c>
      <c r="P477" s="8">
        <v>14633.840000000006</v>
      </c>
      <c r="Q477" s="8">
        <v>1.42371</v>
      </c>
      <c r="R477" s="8">
        <v>14695.32</v>
      </c>
      <c r="S477" s="8">
        <v>1.42371</v>
      </c>
      <c r="T477" s="81">
        <v>14429.66</v>
      </c>
      <c r="U477" s="80" t="str">
        <f t="shared" si="14"/>
        <v>72020</v>
      </c>
      <c r="V477" s="79" t="str">
        <f t="shared" si="15"/>
        <v>61 a 90 dias</v>
      </c>
    </row>
    <row r="478" spans="1:22" x14ac:dyDescent="0.3">
      <c r="A478" s="4">
        <v>44316</v>
      </c>
      <c r="B478" s="8">
        <v>29894663000189</v>
      </c>
      <c r="C478" s="8" t="s">
        <v>96</v>
      </c>
      <c r="D478" s="4">
        <v>44134</v>
      </c>
      <c r="E478" s="8">
        <v>52</v>
      </c>
      <c r="F478" s="4">
        <v>44323</v>
      </c>
      <c r="G478" s="8">
        <v>7</v>
      </c>
      <c r="H478" s="4">
        <v>46699</v>
      </c>
      <c r="I478" s="8">
        <v>2383</v>
      </c>
      <c r="J478" s="8">
        <v>301936914</v>
      </c>
      <c r="K478" s="8">
        <v>84</v>
      </c>
      <c r="N478" s="8">
        <v>1.4117950000000001</v>
      </c>
      <c r="O478" s="70">
        <v>2243.1</v>
      </c>
      <c r="P478" s="8">
        <v>2521.9400000000005</v>
      </c>
      <c r="Q478" s="8">
        <v>1.748407</v>
      </c>
      <c r="R478" s="8">
        <v>2488.8000000000002</v>
      </c>
      <c r="S478" s="8">
        <v>1.748407</v>
      </c>
      <c r="T478" s="81">
        <v>2243.1</v>
      </c>
      <c r="U478" s="80" t="str">
        <f t="shared" si="14"/>
        <v>102020</v>
      </c>
      <c r="V478" s="79" t="str">
        <f t="shared" si="15"/>
        <v>1 a 30 dias</v>
      </c>
    </row>
    <row r="479" spans="1:22" x14ac:dyDescent="0.3">
      <c r="A479" s="4">
        <v>44316</v>
      </c>
      <c r="B479" s="8">
        <v>29894663000189</v>
      </c>
      <c r="C479" s="8" t="s">
        <v>96</v>
      </c>
      <c r="D479" s="4">
        <v>43978</v>
      </c>
      <c r="E479" s="8">
        <v>140.36000000000001</v>
      </c>
      <c r="F479" s="4">
        <v>44262</v>
      </c>
      <c r="G479" s="8">
        <v>-54</v>
      </c>
      <c r="H479" s="4">
        <v>46545</v>
      </c>
      <c r="I479" s="8">
        <v>2229</v>
      </c>
      <c r="J479" s="8">
        <v>301938364</v>
      </c>
      <c r="K479" s="8">
        <v>84</v>
      </c>
      <c r="N479" s="8">
        <v>1.3599999999999999</v>
      </c>
      <c r="O479" s="70">
        <v>6501.59</v>
      </c>
      <c r="P479" s="8">
        <v>6918.93</v>
      </c>
      <c r="Q479" s="8">
        <v>1.54792</v>
      </c>
      <c r="R479" s="8">
        <v>6862.04</v>
      </c>
      <c r="S479" s="8">
        <v>1.54792</v>
      </c>
      <c r="T479" s="81">
        <v>6501.59</v>
      </c>
      <c r="U479" s="80" t="str">
        <f t="shared" si="14"/>
        <v>52020</v>
      </c>
      <c r="V479" s="79" t="str">
        <f t="shared" si="15"/>
        <v>31 a 60 dias</v>
      </c>
    </row>
    <row r="480" spans="1:22" x14ac:dyDescent="0.3">
      <c r="A480" s="4">
        <v>44316</v>
      </c>
      <c r="B480" s="8">
        <v>29894663000189</v>
      </c>
      <c r="C480" s="8" t="s">
        <v>96</v>
      </c>
      <c r="D480" s="4">
        <v>44074</v>
      </c>
      <c r="E480" s="8">
        <v>428.54</v>
      </c>
      <c r="F480" s="4">
        <v>44262</v>
      </c>
      <c r="G480" s="8">
        <v>-54</v>
      </c>
      <c r="H480" s="4">
        <v>46638</v>
      </c>
      <c r="I480" s="8">
        <v>2322</v>
      </c>
      <c r="J480" s="8">
        <v>301973042</v>
      </c>
      <c r="K480" s="8">
        <v>84</v>
      </c>
      <c r="N480" s="8">
        <v>1.41947</v>
      </c>
      <c r="O480" s="70">
        <v>19083.39</v>
      </c>
      <c r="P480" s="8">
        <v>20736.939999999995</v>
      </c>
      <c r="Q480" s="8">
        <v>1.75576</v>
      </c>
      <c r="R480" s="8">
        <v>21034.7</v>
      </c>
      <c r="S480" s="8">
        <v>1.75576</v>
      </c>
      <c r="T480" s="81">
        <v>19083.39</v>
      </c>
      <c r="U480" s="80" t="str">
        <f t="shared" si="14"/>
        <v>82020</v>
      </c>
      <c r="V480" s="79" t="str">
        <f t="shared" si="15"/>
        <v>31 a 60 dias</v>
      </c>
    </row>
    <row r="481" spans="1:22" x14ac:dyDescent="0.3">
      <c r="A481" s="4">
        <v>44316</v>
      </c>
      <c r="B481" s="8">
        <v>29894663000189</v>
      </c>
      <c r="C481" s="8" t="s">
        <v>96</v>
      </c>
      <c r="D481" s="4">
        <v>44099</v>
      </c>
      <c r="E481" s="8">
        <v>301.14</v>
      </c>
      <c r="F481" s="4">
        <v>44262</v>
      </c>
      <c r="G481" s="8">
        <v>-54</v>
      </c>
      <c r="H481" s="4">
        <v>46638</v>
      </c>
      <c r="I481" s="8">
        <v>2322</v>
      </c>
      <c r="J481" s="8">
        <v>301988762</v>
      </c>
      <c r="K481" s="8">
        <v>84</v>
      </c>
      <c r="N481" s="8">
        <v>1.4324319999999999</v>
      </c>
      <c r="O481" s="70">
        <v>13321.960000000001</v>
      </c>
      <c r="P481" s="8">
        <v>14680.040000000003</v>
      </c>
      <c r="Q481" s="8">
        <v>1.7793209999999999</v>
      </c>
      <c r="R481" s="8">
        <v>14724.58</v>
      </c>
      <c r="S481" s="8">
        <v>1.7793209999999999</v>
      </c>
      <c r="T481" s="81">
        <v>13321.960000000001</v>
      </c>
      <c r="U481" s="80" t="str">
        <f t="shared" si="14"/>
        <v>92020</v>
      </c>
      <c r="V481" s="79" t="str">
        <f t="shared" si="15"/>
        <v>31 a 60 dias</v>
      </c>
    </row>
    <row r="482" spans="1:22" x14ac:dyDescent="0.3">
      <c r="A482" s="4">
        <v>44316</v>
      </c>
      <c r="B482" s="8">
        <v>29894663000189</v>
      </c>
      <c r="C482" s="8" t="s">
        <v>96</v>
      </c>
      <c r="D482" s="4">
        <v>43978</v>
      </c>
      <c r="E482" s="8">
        <v>50</v>
      </c>
      <c r="F482" s="4">
        <v>44172</v>
      </c>
      <c r="G482" s="8">
        <v>-144</v>
      </c>
      <c r="H482" s="4">
        <v>46484</v>
      </c>
      <c r="I482" s="8">
        <v>2168</v>
      </c>
      <c r="J482" s="8">
        <v>302026649</v>
      </c>
      <c r="K482" s="8">
        <v>84</v>
      </c>
      <c r="N482" s="8">
        <v>1.4336128266033257</v>
      </c>
      <c r="O482" s="70">
        <v>2291.48</v>
      </c>
      <c r="P482" s="8">
        <v>2422.3200000000006</v>
      </c>
      <c r="Q482" s="8">
        <v>1.7859799999999999</v>
      </c>
      <c r="R482" s="8">
        <v>2507.9499999999998</v>
      </c>
      <c r="S482" s="8">
        <v>1.7859799999999999</v>
      </c>
      <c r="T482" s="81">
        <v>2291.48</v>
      </c>
      <c r="U482" s="80" t="str">
        <f t="shared" si="14"/>
        <v>52020</v>
      </c>
      <c r="V482" s="79" t="str">
        <f t="shared" si="15"/>
        <v>Acima de 120 dias</v>
      </c>
    </row>
    <row r="483" spans="1:22" x14ac:dyDescent="0.3">
      <c r="A483" s="4">
        <v>44316</v>
      </c>
      <c r="B483" s="8">
        <v>29894663000189</v>
      </c>
      <c r="C483" s="8" t="s">
        <v>96</v>
      </c>
      <c r="D483" s="4">
        <v>44001</v>
      </c>
      <c r="E483" s="8">
        <v>43.09</v>
      </c>
      <c r="F483" s="4">
        <v>44142</v>
      </c>
      <c r="G483" s="8">
        <v>-174</v>
      </c>
      <c r="H483" s="4">
        <v>46514</v>
      </c>
      <c r="I483" s="8">
        <v>2198</v>
      </c>
      <c r="J483" s="8">
        <v>302033066</v>
      </c>
      <c r="K483" s="8">
        <v>84</v>
      </c>
      <c r="N483" s="8">
        <v>1.4362759882869685</v>
      </c>
      <c r="O483" s="70">
        <v>2029.83</v>
      </c>
      <c r="P483" s="8">
        <v>2078.3500000000004</v>
      </c>
      <c r="Q483" s="8">
        <v>1.7857860000000001</v>
      </c>
      <c r="R483" s="8">
        <v>2218.1</v>
      </c>
      <c r="S483" s="8">
        <v>1.7857860000000001</v>
      </c>
      <c r="T483" s="81">
        <v>2029.83</v>
      </c>
      <c r="U483" s="80" t="str">
        <f t="shared" si="14"/>
        <v>62020</v>
      </c>
      <c r="V483" s="79" t="str">
        <f t="shared" si="15"/>
        <v>Acima de 120 dias</v>
      </c>
    </row>
    <row r="484" spans="1:22" x14ac:dyDescent="0.3">
      <c r="A484" s="4">
        <v>44316</v>
      </c>
      <c r="B484" s="8">
        <v>29894663000189</v>
      </c>
      <c r="C484" s="8" t="s">
        <v>96</v>
      </c>
      <c r="D484" s="4">
        <v>43978</v>
      </c>
      <c r="E484" s="8">
        <v>161.72999999999999</v>
      </c>
      <c r="F484" s="4">
        <v>44019</v>
      </c>
      <c r="G484" s="8">
        <v>-297</v>
      </c>
      <c r="H484" s="4">
        <v>46514</v>
      </c>
      <c r="I484" s="8">
        <v>2198</v>
      </c>
      <c r="J484" s="8">
        <v>302034365</v>
      </c>
      <c r="K484" s="8">
        <v>84</v>
      </c>
      <c r="N484" s="8">
        <v>1.3599999999999999</v>
      </c>
      <c r="O484" s="70">
        <v>8636.9500000000007</v>
      </c>
      <c r="P484" s="8">
        <v>8082.34</v>
      </c>
      <c r="Q484" s="8">
        <v>1.5949500000000001</v>
      </c>
      <c r="R484" s="8">
        <v>9141.1200000000008</v>
      </c>
      <c r="S484" s="8">
        <v>1.5949500000000001</v>
      </c>
      <c r="T484" s="81">
        <v>8636.9500000000007</v>
      </c>
      <c r="U484" s="80" t="str">
        <f t="shared" si="14"/>
        <v>52020</v>
      </c>
      <c r="V484" s="79" t="str">
        <f t="shared" si="15"/>
        <v>Acima de 120 dias</v>
      </c>
    </row>
    <row r="485" spans="1:22" x14ac:dyDescent="0.3">
      <c r="A485" s="4">
        <v>44316</v>
      </c>
      <c r="B485" s="8">
        <v>29894663000189</v>
      </c>
      <c r="C485" s="8" t="s">
        <v>96</v>
      </c>
      <c r="D485" s="4">
        <v>44040</v>
      </c>
      <c r="E485" s="8">
        <v>1053</v>
      </c>
      <c r="F485" s="4">
        <v>44172</v>
      </c>
      <c r="G485" s="8">
        <v>-144</v>
      </c>
      <c r="H485" s="4">
        <v>46514</v>
      </c>
      <c r="I485" s="8">
        <v>2198</v>
      </c>
      <c r="J485" s="8">
        <v>302036147</v>
      </c>
      <c r="K485" s="8">
        <v>84</v>
      </c>
      <c r="N485" s="8">
        <v>1.4364170668454512</v>
      </c>
      <c r="O485" s="70">
        <v>48571.64</v>
      </c>
      <c r="P485" s="8">
        <v>50672.99000000002</v>
      </c>
      <c r="Q485" s="8">
        <v>1.7840720000000001</v>
      </c>
      <c r="R485" s="8">
        <v>53149.68</v>
      </c>
      <c r="S485" s="8">
        <v>1.7840720000000001</v>
      </c>
      <c r="T485" s="81">
        <v>48571.64</v>
      </c>
      <c r="U485" s="80" t="str">
        <f t="shared" si="14"/>
        <v>72020</v>
      </c>
      <c r="V485" s="79" t="str">
        <f t="shared" si="15"/>
        <v>Acima de 120 dias</v>
      </c>
    </row>
    <row r="486" spans="1:22" x14ac:dyDescent="0.3">
      <c r="A486" s="4">
        <v>44316</v>
      </c>
      <c r="B486" s="8">
        <v>29894663000189</v>
      </c>
      <c r="C486" s="8" t="s">
        <v>96</v>
      </c>
      <c r="D486" s="4">
        <v>44040</v>
      </c>
      <c r="E486" s="8">
        <v>325.76</v>
      </c>
      <c r="F486" s="4">
        <v>44142</v>
      </c>
      <c r="G486" s="8">
        <v>-174</v>
      </c>
      <c r="H486" s="4">
        <v>46575</v>
      </c>
      <c r="I486" s="8">
        <v>2259</v>
      </c>
      <c r="J486" s="8">
        <v>302055307</v>
      </c>
      <c r="K486" s="8">
        <v>84</v>
      </c>
      <c r="N486" s="8">
        <v>1.391302</v>
      </c>
      <c r="O486" s="70">
        <v>15715.18</v>
      </c>
      <c r="P486" s="8">
        <v>16116.030000000002</v>
      </c>
      <c r="Q486" s="8">
        <v>1.7361169999999999</v>
      </c>
      <c r="R486" s="8">
        <v>17201.100000000002</v>
      </c>
      <c r="S486" s="8">
        <v>1.7361169999999999</v>
      </c>
      <c r="T486" s="81">
        <v>15715.18</v>
      </c>
      <c r="U486" s="80" t="str">
        <f t="shared" si="14"/>
        <v>72020</v>
      </c>
      <c r="V486" s="79" t="str">
        <f t="shared" si="15"/>
        <v>Acima de 120 dias</v>
      </c>
    </row>
    <row r="487" spans="1:22" x14ac:dyDescent="0.3">
      <c r="A487" s="4">
        <v>44316</v>
      </c>
      <c r="B487" s="8">
        <v>29894663000189</v>
      </c>
      <c r="C487" s="8" t="s">
        <v>96</v>
      </c>
      <c r="D487" s="4">
        <v>44074</v>
      </c>
      <c r="E487" s="8">
        <v>109</v>
      </c>
      <c r="F487" s="4">
        <v>44172</v>
      </c>
      <c r="G487" s="8">
        <v>-144</v>
      </c>
      <c r="H487" s="4">
        <v>46608</v>
      </c>
      <c r="I487" s="8">
        <v>2292</v>
      </c>
      <c r="J487" s="8">
        <v>302067261</v>
      </c>
      <c r="K487" s="8">
        <v>84</v>
      </c>
      <c r="N487" s="8">
        <v>1.439433</v>
      </c>
      <c r="O487" s="70">
        <v>5110</v>
      </c>
      <c r="P487" s="8">
        <v>5314.79</v>
      </c>
      <c r="Q487" s="8">
        <v>1.787617</v>
      </c>
      <c r="R487" s="8">
        <v>5609.34</v>
      </c>
      <c r="S487" s="8">
        <v>1.787617</v>
      </c>
      <c r="T487" s="81">
        <v>5110</v>
      </c>
      <c r="U487" s="80" t="str">
        <f t="shared" si="14"/>
        <v>82020</v>
      </c>
      <c r="V487" s="79" t="str">
        <f t="shared" si="15"/>
        <v>Acima de 120 dias</v>
      </c>
    </row>
    <row r="488" spans="1:22" x14ac:dyDescent="0.3">
      <c r="A488" s="4">
        <v>44316</v>
      </c>
      <c r="B488" s="8">
        <v>29894663000189</v>
      </c>
      <c r="C488" s="8" t="s">
        <v>96</v>
      </c>
      <c r="D488" s="4">
        <v>44099</v>
      </c>
      <c r="E488" s="8">
        <v>106</v>
      </c>
      <c r="F488" s="4">
        <v>44234</v>
      </c>
      <c r="G488" s="8">
        <v>-82</v>
      </c>
      <c r="H488" s="4">
        <v>46638</v>
      </c>
      <c r="I488" s="8">
        <v>2322</v>
      </c>
      <c r="J488" s="8">
        <v>302083967</v>
      </c>
      <c r="K488" s="8">
        <v>84</v>
      </c>
      <c r="N488" s="8">
        <v>1.4509029999999998</v>
      </c>
      <c r="O488" s="70">
        <v>4769.6099999999997</v>
      </c>
      <c r="P488" s="8">
        <v>5135.3799999999983</v>
      </c>
      <c r="Q488" s="8">
        <v>1.7990010000000001</v>
      </c>
      <c r="R488" s="8">
        <v>5260.72</v>
      </c>
      <c r="S488" s="8">
        <v>1.7990010000000001</v>
      </c>
      <c r="T488" s="81">
        <v>4769.6099999999997</v>
      </c>
      <c r="U488" s="80" t="str">
        <f t="shared" si="14"/>
        <v>92020</v>
      </c>
      <c r="V488" s="79" t="str">
        <f t="shared" si="15"/>
        <v>61 a 90 dias</v>
      </c>
    </row>
    <row r="489" spans="1:22" x14ac:dyDescent="0.3">
      <c r="A489" s="4">
        <v>44316</v>
      </c>
      <c r="B489" s="8">
        <v>29894663000189</v>
      </c>
      <c r="C489" s="8" t="s">
        <v>96</v>
      </c>
      <c r="D489" s="4">
        <v>44134</v>
      </c>
      <c r="E489" s="8">
        <v>273.89</v>
      </c>
      <c r="F489" s="4">
        <v>44323</v>
      </c>
      <c r="G489" s="8">
        <v>7</v>
      </c>
      <c r="H489" s="4">
        <v>46638</v>
      </c>
      <c r="I489" s="8">
        <v>2322</v>
      </c>
      <c r="J489" s="8">
        <v>302091508</v>
      </c>
      <c r="K489" s="8">
        <v>84</v>
      </c>
      <c r="N489" s="8">
        <v>1.4427000000000001</v>
      </c>
      <c r="O489" s="70">
        <v>11526.09</v>
      </c>
      <c r="P489" s="8">
        <v>13252.980000000001</v>
      </c>
      <c r="Q489" s="8">
        <v>1.791925</v>
      </c>
      <c r="R489" s="8">
        <v>12803.699999999999</v>
      </c>
      <c r="S489" s="8">
        <v>1.791925</v>
      </c>
      <c r="T489" s="81">
        <v>11526.09</v>
      </c>
      <c r="U489" s="80" t="str">
        <f t="shared" si="14"/>
        <v>102020</v>
      </c>
      <c r="V489" s="79" t="str">
        <f t="shared" si="15"/>
        <v>1 a 30 dias</v>
      </c>
    </row>
    <row r="490" spans="1:22" x14ac:dyDescent="0.3">
      <c r="A490" s="4">
        <v>44316</v>
      </c>
      <c r="B490" s="8">
        <v>29894663000189</v>
      </c>
      <c r="C490" s="8" t="s">
        <v>96</v>
      </c>
      <c r="D490" s="4">
        <v>43978</v>
      </c>
      <c r="E490" s="8">
        <v>49.6</v>
      </c>
      <c r="F490" s="4">
        <v>44203</v>
      </c>
      <c r="G490" s="8">
        <v>-113</v>
      </c>
      <c r="H490" s="4">
        <v>46119</v>
      </c>
      <c r="I490" s="8">
        <v>1803</v>
      </c>
      <c r="J490" s="8">
        <v>302117972</v>
      </c>
      <c r="K490" s="8">
        <v>72</v>
      </c>
      <c r="N490" s="8">
        <v>1.4949999999999999</v>
      </c>
      <c r="O490" s="70">
        <v>1954.03</v>
      </c>
      <c r="P490" s="8">
        <v>2167.1899999999996</v>
      </c>
      <c r="Q490" s="8">
        <v>1.9858499999999999</v>
      </c>
      <c r="R490" s="8">
        <v>2175.84</v>
      </c>
      <c r="S490" s="8">
        <v>1.9858499999999999</v>
      </c>
      <c r="T490" s="81">
        <v>1954.03</v>
      </c>
      <c r="U490" s="80" t="str">
        <f t="shared" si="14"/>
        <v>52020</v>
      </c>
      <c r="V490" s="79" t="str">
        <f t="shared" si="15"/>
        <v>91 a 120 dias</v>
      </c>
    </row>
    <row r="491" spans="1:22" x14ac:dyDescent="0.3">
      <c r="A491" s="4">
        <v>44316</v>
      </c>
      <c r="B491" s="8">
        <v>29894663000189</v>
      </c>
      <c r="C491" s="8" t="s">
        <v>96</v>
      </c>
      <c r="D491" s="4">
        <v>44099</v>
      </c>
      <c r="E491" s="8">
        <v>204.99</v>
      </c>
      <c r="F491" s="4">
        <v>44323</v>
      </c>
      <c r="G491" s="8">
        <v>7</v>
      </c>
      <c r="H491" s="4">
        <v>46514</v>
      </c>
      <c r="I491" s="8">
        <v>2198</v>
      </c>
      <c r="J491" s="8">
        <v>302133782</v>
      </c>
      <c r="K491" s="8">
        <v>84</v>
      </c>
      <c r="N491" s="8">
        <v>1.3599999999999999</v>
      </c>
      <c r="O491" s="70">
        <v>8890.25</v>
      </c>
      <c r="P491" s="8">
        <v>9973.909999999998</v>
      </c>
      <c r="Q491" s="8">
        <v>1.5976509999999999</v>
      </c>
      <c r="R491" s="8">
        <v>9536.2899999999991</v>
      </c>
      <c r="S491" s="8">
        <v>1.5976509999999999</v>
      </c>
      <c r="T491" s="81">
        <v>8890.25</v>
      </c>
      <c r="U491" s="80" t="str">
        <f t="shared" si="14"/>
        <v>92020</v>
      </c>
      <c r="V491" s="79" t="str">
        <f t="shared" si="15"/>
        <v>1 a 30 dias</v>
      </c>
    </row>
    <row r="492" spans="1:22" x14ac:dyDescent="0.3">
      <c r="A492" s="4">
        <v>44316</v>
      </c>
      <c r="B492" s="8">
        <v>29894663000189</v>
      </c>
      <c r="C492" s="8" t="s">
        <v>96</v>
      </c>
      <c r="D492" s="4">
        <v>44040</v>
      </c>
      <c r="E492" s="8">
        <v>486.2</v>
      </c>
      <c r="F492" s="4">
        <v>44050</v>
      </c>
      <c r="G492" s="8">
        <v>-266</v>
      </c>
      <c r="H492" s="4">
        <v>46514</v>
      </c>
      <c r="I492" s="8">
        <v>2198</v>
      </c>
      <c r="J492" s="8">
        <v>302133913</v>
      </c>
      <c r="K492" s="8">
        <v>84</v>
      </c>
      <c r="N492" s="8">
        <v>1.4401881094050333</v>
      </c>
      <c r="O492" s="70">
        <v>23862.75</v>
      </c>
      <c r="P492" s="8">
        <v>23368.180000000004</v>
      </c>
      <c r="Q492" s="8">
        <v>1.788097</v>
      </c>
      <c r="R492" s="8">
        <v>25974.66</v>
      </c>
      <c r="S492" s="8">
        <v>1.788097</v>
      </c>
      <c r="T492" s="81">
        <v>23862.75</v>
      </c>
      <c r="U492" s="80" t="str">
        <f t="shared" si="14"/>
        <v>72020</v>
      </c>
      <c r="V492" s="79" t="str">
        <f t="shared" si="15"/>
        <v>Acima de 120 dias</v>
      </c>
    </row>
    <row r="493" spans="1:22" x14ac:dyDescent="0.3">
      <c r="A493" s="4">
        <v>44316</v>
      </c>
      <c r="B493" s="8">
        <v>29894663000189</v>
      </c>
      <c r="C493" s="8" t="s">
        <v>96</v>
      </c>
      <c r="D493" s="4">
        <v>44001</v>
      </c>
      <c r="E493" s="8">
        <v>281</v>
      </c>
      <c r="F493" s="4">
        <v>44323</v>
      </c>
      <c r="G493" s="8">
        <v>7</v>
      </c>
      <c r="H493" s="4">
        <v>46545</v>
      </c>
      <c r="I493" s="8">
        <v>2229</v>
      </c>
      <c r="J493" s="8">
        <v>302144552</v>
      </c>
      <c r="K493" s="8">
        <v>84</v>
      </c>
      <c r="N493" s="8">
        <v>1.4519489999999999</v>
      </c>
      <c r="O493" s="70">
        <v>11587.79</v>
      </c>
      <c r="P493" s="8">
        <v>13565.149999999994</v>
      </c>
      <c r="Q493" s="8">
        <v>1.7976970000000001</v>
      </c>
      <c r="R493" s="8">
        <v>12816.57</v>
      </c>
      <c r="S493" s="8">
        <v>1.7976970000000001</v>
      </c>
      <c r="T493" s="81">
        <v>11587.79</v>
      </c>
      <c r="U493" s="80" t="str">
        <f t="shared" si="14"/>
        <v>62020</v>
      </c>
      <c r="V493" s="79" t="str">
        <f t="shared" si="15"/>
        <v>1 a 30 dias</v>
      </c>
    </row>
    <row r="494" spans="1:22" x14ac:dyDescent="0.3">
      <c r="A494" s="4">
        <v>44316</v>
      </c>
      <c r="B494" s="8">
        <v>29894663000189</v>
      </c>
      <c r="C494" s="8" t="s">
        <v>96</v>
      </c>
      <c r="D494" s="4">
        <v>44074</v>
      </c>
      <c r="E494" s="8">
        <v>185</v>
      </c>
      <c r="F494" s="4">
        <v>44234</v>
      </c>
      <c r="G494" s="8">
        <v>-82</v>
      </c>
      <c r="H494" s="4">
        <v>46545</v>
      </c>
      <c r="I494" s="8">
        <v>2229</v>
      </c>
      <c r="J494" s="8">
        <v>302145176</v>
      </c>
      <c r="K494" s="8">
        <v>84</v>
      </c>
      <c r="N494" s="8">
        <v>1.3599999999999999</v>
      </c>
      <c r="O494" s="70">
        <v>8516.57</v>
      </c>
      <c r="P494" s="8">
        <v>9145.64</v>
      </c>
      <c r="Q494" s="8">
        <v>1.648692</v>
      </c>
      <c r="R494" s="8">
        <v>9229.4500000000007</v>
      </c>
      <c r="S494" s="8">
        <v>1.648692</v>
      </c>
      <c r="T494" s="81">
        <v>8516.57</v>
      </c>
      <c r="U494" s="80" t="str">
        <f t="shared" si="14"/>
        <v>82020</v>
      </c>
      <c r="V494" s="79" t="str">
        <f t="shared" si="15"/>
        <v>61 a 90 dias</v>
      </c>
    </row>
    <row r="495" spans="1:22" x14ac:dyDescent="0.3">
      <c r="A495" s="4">
        <v>44316</v>
      </c>
      <c r="B495" s="8">
        <v>29894663000189</v>
      </c>
      <c r="C495" s="8" t="s">
        <v>96</v>
      </c>
      <c r="D495" s="4">
        <v>44074</v>
      </c>
      <c r="E495" s="8">
        <v>114.93</v>
      </c>
      <c r="F495" s="4">
        <v>44081</v>
      </c>
      <c r="G495" s="8">
        <v>-235</v>
      </c>
      <c r="H495" s="4">
        <v>46575</v>
      </c>
      <c r="I495" s="8">
        <v>2259</v>
      </c>
      <c r="J495" s="8">
        <v>302149473</v>
      </c>
      <c r="K495" s="8">
        <v>84</v>
      </c>
      <c r="N495" s="8">
        <v>1.4259103060490803</v>
      </c>
      <c r="O495" s="70">
        <v>5722.62</v>
      </c>
      <c r="P495" s="8">
        <v>5594.5200000000023</v>
      </c>
      <c r="Q495" s="8">
        <v>1.773309</v>
      </c>
      <c r="R495" s="8">
        <v>6242.22</v>
      </c>
      <c r="S495" s="8">
        <v>1.773309</v>
      </c>
      <c r="T495" s="81">
        <v>5722.62</v>
      </c>
      <c r="U495" s="80" t="str">
        <f t="shared" si="14"/>
        <v>82020</v>
      </c>
      <c r="V495" s="79" t="str">
        <f t="shared" si="15"/>
        <v>Acima de 120 dias</v>
      </c>
    </row>
    <row r="496" spans="1:22" x14ac:dyDescent="0.3">
      <c r="A496" s="4">
        <v>44316</v>
      </c>
      <c r="B496" s="8">
        <v>29894663000189</v>
      </c>
      <c r="C496" s="8" t="s">
        <v>96</v>
      </c>
      <c r="D496" s="4">
        <v>44074</v>
      </c>
      <c r="E496" s="8">
        <v>95.16</v>
      </c>
      <c r="F496" s="4">
        <v>44234</v>
      </c>
      <c r="G496" s="8">
        <v>-82</v>
      </c>
      <c r="H496" s="4">
        <v>45481</v>
      </c>
      <c r="I496" s="8">
        <v>1165</v>
      </c>
      <c r="J496" s="8">
        <v>302156640</v>
      </c>
      <c r="K496" s="8">
        <v>48</v>
      </c>
      <c r="N496" s="8">
        <v>1.3599999999999999</v>
      </c>
      <c r="O496" s="70">
        <v>2985.44</v>
      </c>
      <c r="P496" s="8">
        <v>3309.9</v>
      </c>
      <c r="Q496" s="8">
        <v>1.7791980000000001</v>
      </c>
      <c r="R496" s="8">
        <v>3184.3599999999997</v>
      </c>
      <c r="S496" s="8">
        <v>1.7791980000000001</v>
      </c>
      <c r="T496" s="81">
        <v>2985.44</v>
      </c>
      <c r="U496" s="80" t="str">
        <f t="shared" si="14"/>
        <v>82020</v>
      </c>
      <c r="V496" s="79" t="str">
        <f t="shared" si="15"/>
        <v>61 a 90 dias</v>
      </c>
    </row>
    <row r="497" spans="1:22" x14ac:dyDescent="0.3">
      <c r="A497" s="4">
        <v>44316</v>
      </c>
      <c r="B497" s="8">
        <v>29894663000189</v>
      </c>
      <c r="C497" s="8" t="s">
        <v>96</v>
      </c>
      <c r="D497" s="4">
        <v>44074</v>
      </c>
      <c r="E497" s="8">
        <v>586</v>
      </c>
      <c r="F497" s="4">
        <v>44323</v>
      </c>
      <c r="G497" s="8">
        <v>7</v>
      </c>
      <c r="H497" s="4">
        <v>46608</v>
      </c>
      <c r="I497" s="8">
        <v>2292</v>
      </c>
      <c r="J497" s="8">
        <v>302158308</v>
      </c>
      <c r="K497" s="8">
        <v>84</v>
      </c>
      <c r="N497" s="8">
        <v>1.3599999999999999</v>
      </c>
      <c r="O497" s="70">
        <v>26614.23</v>
      </c>
      <c r="P497" s="8">
        <v>29346.739999999987</v>
      </c>
      <c r="Q497" s="8">
        <v>1.513447</v>
      </c>
      <c r="R497" s="8">
        <v>27899.96</v>
      </c>
      <c r="S497" s="8">
        <v>1.513447</v>
      </c>
      <c r="T497" s="81">
        <v>26614.23</v>
      </c>
      <c r="U497" s="80" t="str">
        <f t="shared" si="14"/>
        <v>82020</v>
      </c>
      <c r="V497" s="79" t="str">
        <f t="shared" si="15"/>
        <v>1 a 30 dias</v>
      </c>
    </row>
    <row r="498" spans="1:22" x14ac:dyDescent="0.3">
      <c r="A498" s="4">
        <v>44316</v>
      </c>
      <c r="B498" s="8">
        <v>29894663000189</v>
      </c>
      <c r="C498" s="8" t="s">
        <v>96</v>
      </c>
      <c r="D498" s="4">
        <v>44074</v>
      </c>
      <c r="E498" s="8">
        <v>211.47</v>
      </c>
      <c r="F498" s="4">
        <v>44172</v>
      </c>
      <c r="G498" s="8">
        <v>-144</v>
      </c>
      <c r="H498" s="4">
        <v>46608</v>
      </c>
      <c r="I498" s="8">
        <v>2292</v>
      </c>
      <c r="J498" s="8">
        <v>302158313</v>
      </c>
      <c r="K498" s="8">
        <v>84</v>
      </c>
      <c r="N498" s="8">
        <v>1.3599999999999999</v>
      </c>
      <c r="O498" s="70">
        <v>10657.13</v>
      </c>
      <c r="P498" s="8">
        <v>10590.419999999998</v>
      </c>
      <c r="Q498" s="8">
        <v>1.5149980000000001</v>
      </c>
      <c r="R498" s="8">
        <v>11125.6</v>
      </c>
      <c r="S498" s="8">
        <v>1.5149980000000001</v>
      </c>
      <c r="T498" s="81">
        <v>10657.13</v>
      </c>
      <c r="U498" s="80" t="str">
        <f t="shared" si="14"/>
        <v>82020</v>
      </c>
      <c r="V498" s="79" t="str">
        <f t="shared" si="15"/>
        <v>Acima de 120 dias</v>
      </c>
    </row>
    <row r="499" spans="1:22" x14ac:dyDescent="0.3">
      <c r="A499" s="4">
        <v>44316</v>
      </c>
      <c r="B499" s="8">
        <v>29894663000189</v>
      </c>
      <c r="C499" s="8" t="s">
        <v>96</v>
      </c>
      <c r="D499" s="4">
        <v>44074</v>
      </c>
      <c r="E499" s="8">
        <v>117.25</v>
      </c>
      <c r="F499" s="4">
        <v>44234</v>
      </c>
      <c r="G499" s="8">
        <v>-82</v>
      </c>
      <c r="H499" s="4">
        <v>46575</v>
      </c>
      <c r="I499" s="8">
        <v>2259</v>
      </c>
      <c r="J499" s="8">
        <v>302161848</v>
      </c>
      <c r="K499" s="8">
        <v>84</v>
      </c>
      <c r="N499" s="8">
        <v>1.4461110564914588</v>
      </c>
      <c r="O499" s="70">
        <v>5221.78</v>
      </c>
      <c r="P499" s="8">
        <v>5669.4000000000015</v>
      </c>
      <c r="Q499" s="8">
        <v>1.794829</v>
      </c>
      <c r="R499" s="8">
        <v>5748.89</v>
      </c>
      <c r="S499" s="8">
        <v>1.794829</v>
      </c>
      <c r="T499" s="81">
        <v>5221.78</v>
      </c>
      <c r="U499" s="80" t="str">
        <f t="shared" si="14"/>
        <v>82020</v>
      </c>
      <c r="V499" s="79" t="str">
        <f t="shared" si="15"/>
        <v>61 a 90 dias</v>
      </c>
    </row>
    <row r="500" spans="1:22" x14ac:dyDescent="0.3">
      <c r="A500" s="4">
        <v>44316</v>
      </c>
      <c r="B500" s="8">
        <v>29894663000189</v>
      </c>
      <c r="C500" s="8" t="s">
        <v>96</v>
      </c>
      <c r="D500" s="4">
        <v>44099</v>
      </c>
      <c r="E500" s="8">
        <v>343.22</v>
      </c>
      <c r="F500" s="4">
        <v>44142</v>
      </c>
      <c r="G500" s="8">
        <v>-174</v>
      </c>
      <c r="H500" s="4">
        <v>46608</v>
      </c>
      <c r="I500" s="8">
        <v>2292</v>
      </c>
      <c r="J500" s="8">
        <v>302165026</v>
      </c>
      <c r="K500" s="8">
        <v>84</v>
      </c>
      <c r="N500" s="8">
        <v>1.4340169999999999</v>
      </c>
      <c r="O500" s="70">
        <v>16461.05</v>
      </c>
      <c r="P500" s="8">
        <v>16619.590000000004</v>
      </c>
      <c r="Q500" s="8">
        <v>1.781034</v>
      </c>
      <c r="R500" s="8">
        <v>18032.400000000001</v>
      </c>
      <c r="S500" s="8">
        <v>1.781034</v>
      </c>
      <c r="T500" s="81">
        <v>16461.05</v>
      </c>
      <c r="U500" s="80" t="str">
        <f t="shared" si="14"/>
        <v>92020</v>
      </c>
      <c r="V500" s="79" t="str">
        <f t="shared" si="15"/>
        <v>Acima de 120 dias</v>
      </c>
    </row>
    <row r="501" spans="1:22" x14ac:dyDescent="0.3">
      <c r="A501" s="4">
        <v>44316</v>
      </c>
      <c r="B501" s="8">
        <v>29894663000189</v>
      </c>
      <c r="C501" s="8" t="s">
        <v>96</v>
      </c>
      <c r="D501" s="4">
        <v>44099</v>
      </c>
      <c r="E501" s="8">
        <v>88.75</v>
      </c>
      <c r="F501" s="4">
        <v>44323</v>
      </c>
      <c r="G501" s="8">
        <v>7</v>
      </c>
      <c r="H501" s="4">
        <v>46699</v>
      </c>
      <c r="I501" s="8">
        <v>2383</v>
      </c>
      <c r="J501" s="8">
        <v>302188620</v>
      </c>
      <c r="K501" s="8">
        <v>84</v>
      </c>
      <c r="N501" s="8">
        <v>1.445654</v>
      </c>
      <c r="O501" s="70">
        <v>3778.13</v>
      </c>
      <c r="P501" s="8">
        <v>4183.6899999999996</v>
      </c>
      <c r="Q501" s="8">
        <v>1.7925880000000001</v>
      </c>
      <c r="R501" s="8">
        <v>4202.5200000000004</v>
      </c>
      <c r="S501" s="8">
        <v>1.7925880000000001</v>
      </c>
      <c r="T501" s="81">
        <v>3778.13</v>
      </c>
      <c r="U501" s="80" t="str">
        <f t="shared" si="14"/>
        <v>92020</v>
      </c>
      <c r="V501" s="79" t="str">
        <f t="shared" si="15"/>
        <v>1 a 30 dias</v>
      </c>
    </row>
    <row r="502" spans="1:22" x14ac:dyDescent="0.3">
      <c r="A502" s="4">
        <v>44316</v>
      </c>
      <c r="B502" s="8">
        <v>29894663000189</v>
      </c>
      <c r="C502" s="8" t="s">
        <v>96</v>
      </c>
      <c r="D502" s="4">
        <v>44134</v>
      </c>
      <c r="E502" s="8">
        <v>50.5</v>
      </c>
      <c r="F502" s="4">
        <v>44234</v>
      </c>
      <c r="G502" s="8">
        <v>-82</v>
      </c>
      <c r="H502" s="4">
        <v>46699</v>
      </c>
      <c r="I502" s="8">
        <v>2383</v>
      </c>
      <c r="J502" s="8">
        <v>302192895</v>
      </c>
      <c r="K502" s="8">
        <v>84</v>
      </c>
      <c r="N502" s="8">
        <v>1.4056139999999999</v>
      </c>
      <c r="O502" s="70">
        <v>2334.16</v>
      </c>
      <c r="P502" s="8">
        <v>2454.4699999999989</v>
      </c>
      <c r="Q502" s="8">
        <v>1.7418169999999999</v>
      </c>
      <c r="R502" s="8">
        <v>2573.2600000000002</v>
      </c>
      <c r="S502" s="8">
        <v>1.7418169999999999</v>
      </c>
      <c r="T502" s="81">
        <v>2334.16</v>
      </c>
      <c r="U502" s="80" t="str">
        <f t="shared" si="14"/>
        <v>102020</v>
      </c>
      <c r="V502" s="79" t="str">
        <f t="shared" si="15"/>
        <v>61 a 90 dias</v>
      </c>
    </row>
    <row r="503" spans="1:22" x14ac:dyDescent="0.3">
      <c r="A503" s="4">
        <v>44316</v>
      </c>
      <c r="B503" s="8">
        <v>29894663000189</v>
      </c>
      <c r="C503" s="8" t="s">
        <v>96</v>
      </c>
      <c r="D503" s="4">
        <v>43978</v>
      </c>
      <c r="E503" s="8">
        <v>242</v>
      </c>
      <c r="F503" s="4">
        <v>44050</v>
      </c>
      <c r="G503" s="8">
        <v>-266</v>
      </c>
      <c r="H503" s="4">
        <v>46514</v>
      </c>
      <c r="I503" s="8">
        <v>2198</v>
      </c>
      <c r="J503" s="8">
        <v>302233582</v>
      </c>
      <c r="K503" s="8">
        <v>84</v>
      </c>
      <c r="N503" s="8">
        <v>1.450197</v>
      </c>
      <c r="O503" s="70">
        <v>12090.41</v>
      </c>
      <c r="P503" s="8">
        <v>11731.020000000004</v>
      </c>
      <c r="Q503" s="8">
        <v>1.7984880000000001</v>
      </c>
      <c r="R503" s="8">
        <v>13138.11</v>
      </c>
      <c r="S503" s="8">
        <v>1.7984880000000001</v>
      </c>
      <c r="T503" s="81">
        <v>12090.41</v>
      </c>
      <c r="U503" s="80" t="str">
        <f t="shared" si="14"/>
        <v>52020</v>
      </c>
      <c r="V503" s="79" t="str">
        <f t="shared" si="15"/>
        <v>Acima de 120 dias</v>
      </c>
    </row>
    <row r="504" spans="1:22" x14ac:dyDescent="0.3">
      <c r="A504" s="4">
        <v>44316</v>
      </c>
      <c r="B504" s="8">
        <v>29894663000189</v>
      </c>
      <c r="C504" s="8" t="s">
        <v>96</v>
      </c>
      <c r="D504" s="4">
        <v>44074</v>
      </c>
      <c r="E504" s="8">
        <v>283.05</v>
      </c>
      <c r="F504" s="4">
        <v>44111</v>
      </c>
      <c r="G504" s="8">
        <v>-205</v>
      </c>
      <c r="H504" s="4">
        <v>45084</v>
      </c>
      <c r="I504" s="8">
        <v>768</v>
      </c>
      <c r="J504" s="8">
        <v>302249282</v>
      </c>
      <c r="K504" s="8">
        <v>36</v>
      </c>
      <c r="N504" s="8">
        <v>1.3599999999999999</v>
      </c>
      <c r="O504" s="70">
        <v>7915.3899999999994</v>
      </c>
      <c r="P504" s="8">
        <v>7721.7800000000007</v>
      </c>
      <c r="Q504" s="8">
        <v>1.7983450000000001</v>
      </c>
      <c r="R504" s="8">
        <v>8223.84</v>
      </c>
      <c r="S504" s="8">
        <v>1.7983450000000001</v>
      </c>
      <c r="T504" s="81">
        <v>7915.3899999999994</v>
      </c>
      <c r="U504" s="80" t="str">
        <f t="shared" si="14"/>
        <v>82020</v>
      </c>
      <c r="V504" s="79" t="str">
        <f t="shared" si="15"/>
        <v>Acima de 120 dias</v>
      </c>
    </row>
    <row r="505" spans="1:22" x14ac:dyDescent="0.3">
      <c r="A505" s="4">
        <v>44316</v>
      </c>
      <c r="B505" s="8">
        <v>29894663000189</v>
      </c>
      <c r="C505" s="8" t="s">
        <v>96</v>
      </c>
      <c r="D505" s="4">
        <v>44040</v>
      </c>
      <c r="E505" s="8">
        <v>229.59</v>
      </c>
      <c r="F505" s="4">
        <v>44142</v>
      </c>
      <c r="G505" s="8">
        <v>-174</v>
      </c>
      <c r="H505" s="4">
        <v>46181</v>
      </c>
      <c r="I505" s="8">
        <v>1865</v>
      </c>
      <c r="J505" s="8">
        <v>302249806</v>
      </c>
      <c r="K505" s="8">
        <v>72</v>
      </c>
      <c r="N505" s="8">
        <v>1.3954447095104694</v>
      </c>
      <c r="O505" s="70">
        <v>10053.82</v>
      </c>
      <c r="P505" s="8">
        <v>10334.77</v>
      </c>
      <c r="Q505" s="8">
        <v>1.786087</v>
      </c>
      <c r="R505" s="8">
        <v>10958.66</v>
      </c>
      <c r="S505" s="8">
        <v>1.786087</v>
      </c>
      <c r="T505" s="81">
        <v>10053.82</v>
      </c>
      <c r="U505" s="80" t="str">
        <f t="shared" si="14"/>
        <v>72020</v>
      </c>
      <c r="V505" s="79" t="str">
        <f t="shared" si="15"/>
        <v>Acima de 120 dias</v>
      </c>
    </row>
    <row r="506" spans="1:22" x14ac:dyDescent="0.3">
      <c r="A506" s="4">
        <v>44316</v>
      </c>
      <c r="B506" s="8">
        <v>29894663000189</v>
      </c>
      <c r="C506" s="8" t="s">
        <v>96</v>
      </c>
      <c r="D506" s="4">
        <v>44074</v>
      </c>
      <c r="E506" s="8">
        <v>430.31</v>
      </c>
      <c r="F506" s="4">
        <v>44323</v>
      </c>
      <c r="G506" s="8">
        <v>7</v>
      </c>
      <c r="H506" s="4">
        <v>46608</v>
      </c>
      <c r="I506" s="8">
        <v>2292</v>
      </c>
      <c r="J506" s="8">
        <v>302269083</v>
      </c>
      <c r="K506" s="8">
        <v>84</v>
      </c>
      <c r="N506" s="8">
        <v>1.3599999999999999</v>
      </c>
      <c r="O506" s="70">
        <v>19266.740000000002</v>
      </c>
      <c r="P506" s="8">
        <v>21549.82</v>
      </c>
      <c r="Q506" s="8">
        <v>1.5608379999999999</v>
      </c>
      <c r="R506" s="8">
        <v>20487.420000000002</v>
      </c>
      <c r="S506" s="8">
        <v>1.5608379999999999</v>
      </c>
      <c r="T506" s="81">
        <v>19266.740000000002</v>
      </c>
      <c r="U506" s="80" t="str">
        <f t="shared" si="14"/>
        <v>82020</v>
      </c>
      <c r="V506" s="79" t="str">
        <f t="shared" si="15"/>
        <v>1 a 30 dias</v>
      </c>
    </row>
    <row r="507" spans="1:22" x14ac:dyDescent="0.3">
      <c r="A507" s="4">
        <v>44316</v>
      </c>
      <c r="B507" s="8">
        <v>29894663000189</v>
      </c>
      <c r="C507" s="8" t="s">
        <v>96</v>
      </c>
      <c r="D507" s="4">
        <v>44099</v>
      </c>
      <c r="E507" s="8">
        <v>144</v>
      </c>
      <c r="F507" s="4">
        <v>44262</v>
      </c>
      <c r="G507" s="8">
        <v>-54</v>
      </c>
      <c r="H507" s="4">
        <v>46638</v>
      </c>
      <c r="I507" s="8">
        <v>2322</v>
      </c>
      <c r="J507" s="8">
        <v>302282967</v>
      </c>
      <c r="K507" s="8">
        <v>84</v>
      </c>
      <c r="N507" s="8">
        <v>1.4375550000000001</v>
      </c>
      <c r="O507" s="70">
        <v>6360.7</v>
      </c>
      <c r="P507" s="8">
        <v>7007.66</v>
      </c>
      <c r="Q507" s="8">
        <v>1.7847789999999999</v>
      </c>
      <c r="R507" s="8">
        <v>7030.37</v>
      </c>
      <c r="S507" s="8">
        <v>1.7847789999999999</v>
      </c>
      <c r="T507" s="81">
        <v>6360.7</v>
      </c>
      <c r="U507" s="80" t="str">
        <f t="shared" si="14"/>
        <v>92020</v>
      </c>
      <c r="V507" s="79" t="str">
        <f t="shared" si="15"/>
        <v>31 a 60 dias</v>
      </c>
    </row>
    <row r="508" spans="1:22" x14ac:dyDescent="0.3">
      <c r="A508" s="4">
        <v>44316</v>
      </c>
      <c r="B508" s="8">
        <v>29894663000189</v>
      </c>
      <c r="C508" s="8" t="s">
        <v>96</v>
      </c>
      <c r="D508" s="4">
        <v>44134</v>
      </c>
      <c r="E508" s="8">
        <v>52.15</v>
      </c>
      <c r="F508" s="4">
        <v>44293</v>
      </c>
      <c r="G508" s="8">
        <v>-23</v>
      </c>
      <c r="H508" s="4">
        <v>46699</v>
      </c>
      <c r="I508" s="8">
        <v>2383</v>
      </c>
      <c r="J508" s="8">
        <v>302326861</v>
      </c>
      <c r="K508" s="8">
        <v>84</v>
      </c>
      <c r="N508" s="8">
        <v>1.413705</v>
      </c>
      <c r="O508" s="70">
        <v>2300.42</v>
      </c>
      <c r="P508" s="8">
        <v>2527.6099999999992</v>
      </c>
      <c r="Q508" s="8">
        <v>1.7502230000000001</v>
      </c>
      <c r="R508" s="8">
        <v>2546.65</v>
      </c>
      <c r="S508" s="8">
        <v>1.7502230000000001</v>
      </c>
      <c r="T508" s="81">
        <v>2300.42</v>
      </c>
      <c r="U508" s="80" t="str">
        <f t="shared" si="14"/>
        <v>102020</v>
      </c>
      <c r="V508" s="79" t="str">
        <f t="shared" si="15"/>
        <v>1 a 30 dias</v>
      </c>
    </row>
    <row r="509" spans="1:22" x14ac:dyDescent="0.3">
      <c r="A509" s="4">
        <v>44316</v>
      </c>
      <c r="B509" s="8">
        <v>29894663000189</v>
      </c>
      <c r="C509" s="8" t="s">
        <v>96</v>
      </c>
      <c r="D509" s="4">
        <v>44040</v>
      </c>
      <c r="E509" s="8">
        <v>195.98</v>
      </c>
      <c r="F509" s="4">
        <v>44050</v>
      </c>
      <c r="G509" s="8">
        <v>-266</v>
      </c>
      <c r="H509" s="4">
        <v>46575</v>
      </c>
      <c r="I509" s="8">
        <v>2259</v>
      </c>
      <c r="J509" s="8">
        <v>302344264</v>
      </c>
      <c r="K509" s="8">
        <v>84</v>
      </c>
      <c r="N509" s="8">
        <v>1.405921</v>
      </c>
      <c r="O509" s="70">
        <v>10005.119999999999</v>
      </c>
      <c r="P509" s="8">
        <v>9647.7800000000025</v>
      </c>
      <c r="Q509" s="8">
        <v>1.7517240000000001</v>
      </c>
      <c r="R509" s="8">
        <v>10895.57</v>
      </c>
      <c r="S509" s="8">
        <v>1.7517240000000001</v>
      </c>
      <c r="T509" s="81">
        <v>10005.119999999999</v>
      </c>
      <c r="U509" s="80" t="str">
        <f t="shared" si="14"/>
        <v>72020</v>
      </c>
      <c r="V509" s="79" t="str">
        <f t="shared" si="15"/>
        <v>Acima de 120 dias</v>
      </c>
    </row>
    <row r="510" spans="1:22" x14ac:dyDescent="0.3">
      <c r="A510" s="4">
        <v>44316</v>
      </c>
      <c r="B510" s="8">
        <v>29894663000189</v>
      </c>
      <c r="C510" s="8" t="s">
        <v>96</v>
      </c>
      <c r="D510" s="4">
        <v>44040</v>
      </c>
      <c r="E510" s="8">
        <v>136.1</v>
      </c>
      <c r="F510" s="4">
        <v>44172</v>
      </c>
      <c r="G510" s="8">
        <v>-144</v>
      </c>
      <c r="H510" s="4">
        <v>46545</v>
      </c>
      <c r="I510" s="8">
        <v>2229</v>
      </c>
      <c r="J510" s="8">
        <v>302345588</v>
      </c>
      <c r="K510" s="8">
        <v>84</v>
      </c>
      <c r="N510" s="8">
        <v>1.4443357107495696</v>
      </c>
      <c r="O510" s="70">
        <v>6300.7400000000007</v>
      </c>
      <c r="P510" s="8">
        <v>6573.57</v>
      </c>
      <c r="Q510" s="8">
        <v>1.792743</v>
      </c>
      <c r="R510" s="8">
        <v>6902.2000000000007</v>
      </c>
      <c r="S510" s="8">
        <v>1.792743</v>
      </c>
      <c r="T510" s="81">
        <v>6300.7400000000007</v>
      </c>
      <c r="U510" s="80" t="str">
        <f t="shared" si="14"/>
        <v>72020</v>
      </c>
      <c r="V510" s="79" t="str">
        <f t="shared" si="15"/>
        <v>Acima de 120 dias</v>
      </c>
    </row>
    <row r="511" spans="1:22" x14ac:dyDescent="0.3">
      <c r="A511" s="4">
        <v>44316</v>
      </c>
      <c r="B511" s="8">
        <v>29894663000189</v>
      </c>
      <c r="C511" s="8" t="s">
        <v>96</v>
      </c>
      <c r="D511" s="4">
        <v>44074</v>
      </c>
      <c r="E511" s="8">
        <v>55.3</v>
      </c>
      <c r="F511" s="4">
        <v>44262</v>
      </c>
      <c r="G511" s="8">
        <v>-54</v>
      </c>
      <c r="H511" s="4">
        <v>46575</v>
      </c>
      <c r="I511" s="8">
        <v>2259</v>
      </c>
      <c r="J511" s="8">
        <v>302359785</v>
      </c>
      <c r="K511" s="8">
        <v>84</v>
      </c>
      <c r="N511" s="8">
        <v>1.4295766669053935</v>
      </c>
      <c r="O511" s="70">
        <v>2415.65</v>
      </c>
      <c r="P511" s="8">
        <v>2688.6299999999987</v>
      </c>
      <c r="Q511" s="8">
        <v>1.782489</v>
      </c>
      <c r="R511" s="8">
        <v>2668.9</v>
      </c>
      <c r="S511" s="8">
        <v>1.782489</v>
      </c>
      <c r="T511" s="81">
        <v>2415.65</v>
      </c>
      <c r="U511" s="80" t="str">
        <f t="shared" si="14"/>
        <v>82020</v>
      </c>
      <c r="V511" s="79" t="str">
        <f t="shared" si="15"/>
        <v>31 a 60 dias</v>
      </c>
    </row>
    <row r="512" spans="1:22" x14ac:dyDescent="0.3">
      <c r="A512" s="4">
        <v>44316</v>
      </c>
      <c r="B512" s="8">
        <v>29894663000189</v>
      </c>
      <c r="C512" s="8" t="s">
        <v>96</v>
      </c>
      <c r="D512" s="4">
        <v>44074</v>
      </c>
      <c r="E512" s="8">
        <v>382.13</v>
      </c>
      <c r="F512" s="4">
        <v>44172</v>
      </c>
      <c r="G512" s="8">
        <v>-144</v>
      </c>
      <c r="H512" s="4">
        <v>46638</v>
      </c>
      <c r="I512" s="8">
        <v>2322</v>
      </c>
      <c r="J512" s="8">
        <v>302369856</v>
      </c>
      <c r="K512" s="8">
        <v>84</v>
      </c>
      <c r="N512" s="8">
        <v>1.3599999999999999</v>
      </c>
      <c r="O512" s="70">
        <v>19958.91</v>
      </c>
      <c r="P512" s="8">
        <v>18876.690000000002</v>
      </c>
      <c r="Q512" s="8">
        <v>1.40869</v>
      </c>
      <c r="R512" s="8">
        <v>20239.16</v>
      </c>
      <c r="S512" s="8">
        <v>1.40869</v>
      </c>
      <c r="T512" s="81">
        <v>19958.91</v>
      </c>
      <c r="U512" s="80" t="str">
        <f t="shared" si="14"/>
        <v>82020</v>
      </c>
      <c r="V512" s="79" t="str">
        <f t="shared" si="15"/>
        <v>Acima de 120 dias</v>
      </c>
    </row>
    <row r="513" spans="1:22" x14ac:dyDescent="0.3">
      <c r="A513" s="4">
        <v>44316</v>
      </c>
      <c r="B513" s="8">
        <v>29894663000189</v>
      </c>
      <c r="C513" s="8" t="s">
        <v>96</v>
      </c>
      <c r="D513" s="4">
        <v>44134</v>
      </c>
      <c r="E513" s="8">
        <v>398.08</v>
      </c>
      <c r="F513" s="4">
        <v>44172</v>
      </c>
      <c r="G513" s="8">
        <v>-144</v>
      </c>
      <c r="H513" s="4">
        <v>46667</v>
      </c>
      <c r="I513" s="8">
        <v>2351</v>
      </c>
      <c r="J513" s="8">
        <v>302373288</v>
      </c>
      <c r="K513" s="8">
        <v>84</v>
      </c>
      <c r="N513" s="8">
        <v>1.411394</v>
      </c>
      <c r="O513" s="70">
        <v>19009.72</v>
      </c>
      <c r="P513" s="8">
        <v>19585.45</v>
      </c>
      <c r="Q513" s="8">
        <v>1.7585139999999999</v>
      </c>
      <c r="R513" s="8">
        <v>20914.13</v>
      </c>
      <c r="S513" s="8">
        <v>1.7585139999999999</v>
      </c>
      <c r="T513" s="81">
        <v>19009.72</v>
      </c>
      <c r="U513" s="80" t="str">
        <f t="shared" si="14"/>
        <v>102020</v>
      </c>
      <c r="V513" s="79" t="str">
        <f t="shared" si="15"/>
        <v>Acima de 120 dias</v>
      </c>
    </row>
    <row r="514" spans="1:22" x14ac:dyDescent="0.3">
      <c r="A514" s="4">
        <v>44316</v>
      </c>
      <c r="B514" s="8">
        <v>29894663000189</v>
      </c>
      <c r="C514" s="8" t="s">
        <v>96</v>
      </c>
      <c r="D514" s="4">
        <v>44074</v>
      </c>
      <c r="E514" s="8">
        <v>67</v>
      </c>
      <c r="F514" s="4">
        <v>44172</v>
      </c>
      <c r="G514" s="8">
        <v>-144</v>
      </c>
      <c r="H514" s="4">
        <v>46608</v>
      </c>
      <c r="I514" s="8">
        <v>2292</v>
      </c>
      <c r="J514" s="8">
        <v>302374436</v>
      </c>
      <c r="K514" s="8">
        <v>84</v>
      </c>
      <c r="N514" s="8">
        <v>1.4375789999999999</v>
      </c>
      <c r="O514" s="70">
        <v>3142.57</v>
      </c>
      <c r="P514" s="8">
        <v>3268.8800000000006</v>
      </c>
      <c r="Q514" s="8">
        <v>1.7856810000000001</v>
      </c>
      <c r="R514" s="8">
        <v>3449.7</v>
      </c>
      <c r="S514" s="8">
        <v>1.7856810000000001</v>
      </c>
      <c r="T514" s="81">
        <v>3142.57</v>
      </c>
      <c r="U514" s="80" t="str">
        <f t="shared" ref="U514:U577" si="16">MONTH(D514)&amp;YEAR(D514)</f>
        <v>82020</v>
      </c>
      <c r="V514" s="79" t="str">
        <f t="shared" si="15"/>
        <v>Acima de 120 dias</v>
      </c>
    </row>
    <row r="515" spans="1:22" x14ac:dyDescent="0.3">
      <c r="A515" s="4">
        <v>44316</v>
      </c>
      <c r="B515" s="8">
        <v>29894663000189</v>
      </c>
      <c r="C515" s="8" t="s">
        <v>96</v>
      </c>
      <c r="D515" s="4">
        <v>44134</v>
      </c>
      <c r="E515" s="8">
        <v>313.39999999999998</v>
      </c>
      <c r="F515" s="4">
        <v>44234</v>
      </c>
      <c r="G515" s="8">
        <v>-82</v>
      </c>
      <c r="H515" s="4">
        <v>46638</v>
      </c>
      <c r="I515" s="8">
        <v>2322</v>
      </c>
      <c r="J515" s="8">
        <v>302378221</v>
      </c>
      <c r="K515" s="8">
        <v>84</v>
      </c>
      <c r="N515" s="8">
        <v>1.3994740000000001</v>
      </c>
      <c r="O515" s="70">
        <v>14308.11</v>
      </c>
      <c r="P515" s="8">
        <v>15384.230000000005</v>
      </c>
      <c r="Q515" s="8">
        <v>1.745911</v>
      </c>
      <c r="R515" s="8">
        <v>15788.36</v>
      </c>
      <c r="S515" s="8">
        <v>1.745911</v>
      </c>
      <c r="T515" s="81">
        <v>14308.11</v>
      </c>
      <c r="U515" s="80" t="str">
        <f t="shared" si="16"/>
        <v>102020</v>
      </c>
      <c r="V515" s="79" t="str">
        <f t="shared" ref="V515:V578" si="17">_xlfn.IFS(G515&lt;-120,"Acima de 120 dias",G515&lt;=-90,"91 a 120 dias",G515&lt;=-61,"61 a 90 dias",G515&lt;=-31,"31 a 60 dias",G515&gt;=-30,"1 a 30 dias")</f>
        <v>61 a 90 dias</v>
      </c>
    </row>
    <row r="516" spans="1:22" x14ac:dyDescent="0.3">
      <c r="A516" s="4">
        <v>44316</v>
      </c>
      <c r="B516" s="8">
        <v>29894663000189</v>
      </c>
      <c r="C516" s="8" t="s">
        <v>96</v>
      </c>
      <c r="D516" s="4">
        <v>44138</v>
      </c>
      <c r="E516" s="8">
        <v>299</v>
      </c>
      <c r="F516" s="4">
        <v>44293</v>
      </c>
      <c r="G516" s="8">
        <v>-23</v>
      </c>
      <c r="H516" s="4">
        <v>46638</v>
      </c>
      <c r="I516" s="8">
        <v>2322</v>
      </c>
      <c r="J516" s="8">
        <v>302382457</v>
      </c>
      <c r="K516" s="8">
        <v>84</v>
      </c>
      <c r="N516" s="8">
        <v>1.443468</v>
      </c>
      <c r="O516" s="70">
        <v>12878.8</v>
      </c>
      <c r="P516" s="8">
        <v>14492.04</v>
      </c>
      <c r="Q516" s="8">
        <v>1.792775</v>
      </c>
      <c r="R516" s="8">
        <v>14273.2</v>
      </c>
      <c r="S516" s="8">
        <v>1.792775</v>
      </c>
      <c r="T516" s="81">
        <v>12878.8</v>
      </c>
      <c r="U516" s="80" t="str">
        <f t="shared" si="16"/>
        <v>112020</v>
      </c>
      <c r="V516" s="79" t="str">
        <f t="shared" si="17"/>
        <v>1 a 30 dias</v>
      </c>
    </row>
    <row r="517" spans="1:22" x14ac:dyDescent="0.3">
      <c r="A517" s="4">
        <v>44316</v>
      </c>
      <c r="B517" s="8">
        <v>29894663000189</v>
      </c>
      <c r="C517" s="8" t="s">
        <v>96</v>
      </c>
      <c r="D517" s="4">
        <v>43978</v>
      </c>
      <c r="E517" s="8">
        <v>111.74</v>
      </c>
      <c r="F517" s="4">
        <v>44323</v>
      </c>
      <c r="G517" s="8">
        <v>7</v>
      </c>
      <c r="H517" s="4">
        <v>46484</v>
      </c>
      <c r="I517" s="8">
        <v>2168</v>
      </c>
      <c r="J517" s="8">
        <v>302425872</v>
      </c>
      <c r="K517" s="8">
        <v>84</v>
      </c>
      <c r="N517" s="8">
        <v>1.4367098341330313</v>
      </c>
      <c r="O517" s="70">
        <v>4564.51</v>
      </c>
      <c r="P517" s="8">
        <v>5407.7300000000005</v>
      </c>
      <c r="Q517" s="8">
        <v>1.784179</v>
      </c>
      <c r="R517" s="8">
        <v>5041.41</v>
      </c>
      <c r="S517" s="8">
        <v>1.784179</v>
      </c>
      <c r="T517" s="81">
        <v>4564.51</v>
      </c>
      <c r="U517" s="80" t="str">
        <f t="shared" si="16"/>
        <v>52020</v>
      </c>
      <c r="V517" s="79" t="str">
        <f t="shared" si="17"/>
        <v>1 a 30 dias</v>
      </c>
    </row>
    <row r="518" spans="1:22" x14ac:dyDescent="0.3">
      <c r="A518" s="4">
        <v>44316</v>
      </c>
      <c r="B518" s="8">
        <v>29894663000189</v>
      </c>
      <c r="C518" s="8" t="s">
        <v>96</v>
      </c>
      <c r="D518" s="4">
        <v>43978</v>
      </c>
      <c r="E518" s="8">
        <v>178.93</v>
      </c>
      <c r="F518" s="4">
        <v>43989</v>
      </c>
      <c r="G518" s="8">
        <v>-327</v>
      </c>
      <c r="H518" s="4">
        <v>46514</v>
      </c>
      <c r="I518" s="8">
        <v>2198</v>
      </c>
      <c r="J518" s="8">
        <v>302434797</v>
      </c>
      <c r="K518" s="8">
        <v>84</v>
      </c>
      <c r="N518" s="8">
        <v>1.390225</v>
      </c>
      <c r="O518" s="70">
        <v>9430.51</v>
      </c>
      <c r="P518" s="8">
        <v>8850.6299999999974</v>
      </c>
      <c r="Q518" s="8">
        <v>1.7345360000000001</v>
      </c>
      <c r="R518" s="8">
        <v>10217.369999999999</v>
      </c>
      <c r="S518" s="8">
        <v>1.7345360000000001</v>
      </c>
      <c r="T518" s="81">
        <v>9430.51</v>
      </c>
      <c r="U518" s="80" t="str">
        <f t="shared" si="16"/>
        <v>52020</v>
      </c>
      <c r="V518" s="79" t="str">
        <f t="shared" si="17"/>
        <v>Acima de 120 dias</v>
      </c>
    </row>
    <row r="519" spans="1:22" x14ac:dyDescent="0.3">
      <c r="A519" s="4">
        <v>44316</v>
      </c>
      <c r="B519" s="8">
        <v>29894663000189</v>
      </c>
      <c r="C519" s="8" t="s">
        <v>96</v>
      </c>
      <c r="D519" s="4">
        <v>44074</v>
      </c>
      <c r="E519" s="8">
        <v>284.64999999999998</v>
      </c>
      <c r="F519" s="4">
        <v>44081</v>
      </c>
      <c r="G519" s="8">
        <v>-235</v>
      </c>
      <c r="H519" s="4">
        <v>46514</v>
      </c>
      <c r="I519" s="8">
        <v>2198</v>
      </c>
      <c r="J519" s="8">
        <v>302435630</v>
      </c>
      <c r="K519" s="8">
        <v>84</v>
      </c>
      <c r="N519" s="8">
        <v>1.3961200403525258</v>
      </c>
      <c r="O519" s="70">
        <v>14125.16</v>
      </c>
      <c r="P519" s="8">
        <v>13813.660000000002</v>
      </c>
      <c r="Q519" s="8">
        <v>1.7414940000000001</v>
      </c>
      <c r="R519" s="8">
        <v>15377.28</v>
      </c>
      <c r="S519" s="8">
        <v>1.7414940000000001</v>
      </c>
      <c r="T519" s="81">
        <v>14125.16</v>
      </c>
      <c r="U519" s="80" t="str">
        <f t="shared" si="16"/>
        <v>82020</v>
      </c>
      <c r="V519" s="79" t="str">
        <f t="shared" si="17"/>
        <v>Acima de 120 dias</v>
      </c>
    </row>
    <row r="520" spans="1:22" x14ac:dyDescent="0.3">
      <c r="A520" s="4">
        <v>44316</v>
      </c>
      <c r="B520" s="8">
        <v>29894663000189</v>
      </c>
      <c r="C520" s="8" t="s">
        <v>96</v>
      </c>
      <c r="D520" s="4">
        <v>44074</v>
      </c>
      <c r="E520" s="8">
        <v>263.89999999999998</v>
      </c>
      <c r="F520" s="4">
        <v>44142</v>
      </c>
      <c r="G520" s="8">
        <v>-174</v>
      </c>
      <c r="H520" s="4">
        <v>46545</v>
      </c>
      <c r="I520" s="8">
        <v>2229</v>
      </c>
      <c r="J520" s="8">
        <v>302449025</v>
      </c>
      <c r="K520" s="8">
        <v>84</v>
      </c>
      <c r="N520" s="8">
        <v>1.4499033070392526</v>
      </c>
      <c r="O520" s="70">
        <v>12463.08</v>
      </c>
      <c r="P520" s="8">
        <v>12664.970000000005</v>
      </c>
      <c r="Q520" s="8">
        <v>1.798624</v>
      </c>
      <c r="R520" s="8">
        <v>13627.4</v>
      </c>
      <c r="S520" s="8">
        <v>1.798624</v>
      </c>
      <c r="T520" s="81">
        <v>12463.08</v>
      </c>
      <c r="U520" s="80" t="str">
        <f t="shared" si="16"/>
        <v>82020</v>
      </c>
      <c r="V520" s="79" t="str">
        <f t="shared" si="17"/>
        <v>Acima de 120 dias</v>
      </c>
    </row>
    <row r="521" spans="1:22" x14ac:dyDescent="0.3">
      <c r="A521" s="4">
        <v>44316</v>
      </c>
      <c r="B521" s="8">
        <v>29894663000189</v>
      </c>
      <c r="C521" s="8" t="s">
        <v>96</v>
      </c>
      <c r="D521" s="4">
        <v>44074</v>
      </c>
      <c r="E521" s="8">
        <v>265.08999999999997</v>
      </c>
      <c r="F521" s="4">
        <v>44142</v>
      </c>
      <c r="G521" s="8">
        <v>-174</v>
      </c>
      <c r="H521" s="4">
        <v>46608</v>
      </c>
      <c r="I521" s="8">
        <v>2292</v>
      </c>
      <c r="J521" s="8">
        <v>302467367</v>
      </c>
      <c r="K521" s="8">
        <v>84</v>
      </c>
      <c r="N521" s="8">
        <v>1.4343600000000001</v>
      </c>
      <c r="O521" s="70">
        <v>12710.14</v>
      </c>
      <c r="P521" s="8">
        <v>12947.530000000002</v>
      </c>
      <c r="Q521" s="8">
        <v>1.782246</v>
      </c>
      <c r="R521" s="8">
        <v>13926.220000000001</v>
      </c>
      <c r="S521" s="8">
        <v>1.782246</v>
      </c>
      <c r="T521" s="81">
        <v>12710.14</v>
      </c>
      <c r="U521" s="80" t="str">
        <f t="shared" si="16"/>
        <v>82020</v>
      </c>
      <c r="V521" s="79" t="str">
        <f t="shared" si="17"/>
        <v>Acima de 120 dias</v>
      </c>
    </row>
    <row r="522" spans="1:22" x14ac:dyDescent="0.3">
      <c r="A522" s="4">
        <v>44316</v>
      </c>
      <c r="B522" s="8">
        <v>29894663000189</v>
      </c>
      <c r="C522" s="8" t="s">
        <v>96</v>
      </c>
      <c r="D522" s="4">
        <v>44138</v>
      </c>
      <c r="E522" s="8">
        <v>294.81</v>
      </c>
      <c r="F522" s="4">
        <v>44234</v>
      </c>
      <c r="G522" s="8">
        <v>-82</v>
      </c>
      <c r="H522" s="4">
        <v>46608</v>
      </c>
      <c r="I522" s="8">
        <v>2292</v>
      </c>
      <c r="J522" s="8">
        <v>302472781</v>
      </c>
      <c r="K522" s="8">
        <v>84</v>
      </c>
      <c r="N522" s="8">
        <v>1.449527</v>
      </c>
      <c r="O522" s="70">
        <v>13190.77</v>
      </c>
      <c r="P522" s="8">
        <v>14171.480000000005</v>
      </c>
      <c r="Q522" s="8">
        <v>1.7990010000000001</v>
      </c>
      <c r="R522" s="8">
        <v>14539.78</v>
      </c>
      <c r="S522" s="8">
        <v>1.7990010000000001</v>
      </c>
      <c r="T522" s="81">
        <v>13190.77</v>
      </c>
      <c r="U522" s="80" t="str">
        <f t="shared" si="16"/>
        <v>112020</v>
      </c>
      <c r="V522" s="79" t="str">
        <f t="shared" si="17"/>
        <v>61 a 90 dias</v>
      </c>
    </row>
    <row r="523" spans="1:22" x14ac:dyDescent="0.3">
      <c r="A523" s="4">
        <v>44316</v>
      </c>
      <c r="B523" s="8">
        <v>29894663000189</v>
      </c>
      <c r="C523" s="8" t="s">
        <v>96</v>
      </c>
      <c r="D523" s="4">
        <v>44074</v>
      </c>
      <c r="E523" s="8">
        <v>200</v>
      </c>
      <c r="F523" s="4">
        <v>45023</v>
      </c>
      <c r="G523" s="8">
        <v>0</v>
      </c>
      <c r="H523" s="4">
        <v>46667</v>
      </c>
      <c r="I523" s="8">
        <v>2351</v>
      </c>
      <c r="J523" s="8">
        <v>302473883</v>
      </c>
      <c r="K523" s="8">
        <v>84</v>
      </c>
      <c r="N523" s="8">
        <v>1.442642</v>
      </c>
      <c r="O523" s="70">
        <v>4592.62</v>
      </c>
      <c r="P523" s="8">
        <v>9462.4199999999964</v>
      </c>
      <c r="Q523" s="8">
        <v>1.7902199999999999</v>
      </c>
      <c r="R523" s="8">
        <v>5383.07</v>
      </c>
      <c r="S523" s="8">
        <v>1.7902199999999999</v>
      </c>
      <c r="T523" s="70">
        <v>4592.62</v>
      </c>
      <c r="U523" s="80" t="str">
        <f t="shared" si="16"/>
        <v>82020</v>
      </c>
      <c r="V523" s="79" t="str">
        <f t="shared" si="17"/>
        <v>1 a 30 dias</v>
      </c>
    </row>
    <row r="524" spans="1:22" x14ac:dyDescent="0.3">
      <c r="A524" s="4">
        <v>44316</v>
      </c>
      <c r="B524" s="8">
        <v>29894663000189</v>
      </c>
      <c r="C524" s="8" t="s">
        <v>96</v>
      </c>
      <c r="D524" s="4">
        <v>44134</v>
      </c>
      <c r="E524" s="8">
        <v>309</v>
      </c>
      <c r="F524" s="4">
        <v>44293</v>
      </c>
      <c r="G524" s="8">
        <v>-23</v>
      </c>
      <c r="H524" s="4">
        <v>46363</v>
      </c>
      <c r="I524" s="8">
        <v>2047</v>
      </c>
      <c r="J524" s="8">
        <v>302495504</v>
      </c>
      <c r="K524" s="8">
        <v>72</v>
      </c>
      <c r="N524" s="8">
        <v>1.3969640000000001</v>
      </c>
      <c r="O524" s="70">
        <v>12575.63</v>
      </c>
      <c r="P524" s="8">
        <v>13644.629999999996</v>
      </c>
      <c r="Q524" s="8">
        <v>1.7842659999999999</v>
      </c>
      <c r="R524" s="8">
        <v>13948.18</v>
      </c>
      <c r="S524" s="8">
        <v>1.7842659999999999</v>
      </c>
      <c r="T524" s="81">
        <v>12575.63</v>
      </c>
      <c r="U524" s="80" t="str">
        <f t="shared" si="16"/>
        <v>102020</v>
      </c>
      <c r="V524" s="79" t="str">
        <f t="shared" si="17"/>
        <v>1 a 30 dias</v>
      </c>
    </row>
    <row r="525" spans="1:22" x14ac:dyDescent="0.3">
      <c r="A525" s="4">
        <v>44316</v>
      </c>
      <c r="B525" s="8">
        <v>29894663000189</v>
      </c>
      <c r="C525" s="8" t="s">
        <v>96</v>
      </c>
      <c r="D525" s="4">
        <v>43903</v>
      </c>
      <c r="E525" s="8">
        <v>13</v>
      </c>
      <c r="F525" s="4">
        <v>44262</v>
      </c>
      <c r="G525" s="8">
        <v>-54</v>
      </c>
      <c r="H525" s="4">
        <v>46062</v>
      </c>
      <c r="I525" s="8">
        <v>1746</v>
      </c>
      <c r="J525" s="8">
        <v>302506857</v>
      </c>
      <c r="K525" s="8">
        <v>72</v>
      </c>
      <c r="N525" s="8">
        <v>1.4950000000000001</v>
      </c>
      <c r="O525" s="70">
        <v>472.67</v>
      </c>
      <c r="P525" s="8">
        <v>564.06000000000006</v>
      </c>
      <c r="Q525" s="8">
        <v>2.0384500000000001</v>
      </c>
      <c r="R525" s="8">
        <v>533.51</v>
      </c>
      <c r="S525" s="8">
        <v>2.0384500000000001</v>
      </c>
      <c r="T525" s="81">
        <v>472.67</v>
      </c>
      <c r="U525" s="80" t="str">
        <f t="shared" si="16"/>
        <v>32020</v>
      </c>
      <c r="V525" s="79" t="str">
        <f t="shared" si="17"/>
        <v>31 a 60 dias</v>
      </c>
    </row>
    <row r="526" spans="1:22" x14ac:dyDescent="0.3">
      <c r="A526" s="4">
        <v>44316</v>
      </c>
      <c r="B526" s="8">
        <v>29894663000189</v>
      </c>
      <c r="C526" s="8" t="s">
        <v>96</v>
      </c>
      <c r="D526" s="4">
        <v>43936</v>
      </c>
      <c r="E526" s="8">
        <v>79.63</v>
      </c>
      <c r="F526" s="4">
        <v>44323</v>
      </c>
      <c r="G526" s="8">
        <v>7</v>
      </c>
      <c r="H526" s="4">
        <v>46090</v>
      </c>
      <c r="I526" s="8">
        <v>1774</v>
      </c>
      <c r="J526" s="8">
        <v>302515818</v>
      </c>
      <c r="K526" s="8">
        <v>72</v>
      </c>
      <c r="N526" s="8">
        <v>1.4949999999999999</v>
      </c>
      <c r="O526" s="70">
        <v>2857.54</v>
      </c>
      <c r="P526" s="8">
        <v>3459.5099999999993</v>
      </c>
      <c r="Q526" s="8">
        <v>1.8891199999999999</v>
      </c>
      <c r="R526" s="8">
        <v>3141.84</v>
      </c>
      <c r="S526" s="8">
        <v>1.8891199999999999</v>
      </c>
      <c r="T526" s="81">
        <v>2857.54</v>
      </c>
      <c r="U526" s="80" t="str">
        <f t="shared" si="16"/>
        <v>42020</v>
      </c>
      <c r="V526" s="79" t="str">
        <f t="shared" si="17"/>
        <v>1 a 30 dias</v>
      </c>
    </row>
    <row r="527" spans="1:22" x14ac:dyDescent="0.3">
      <c r="A527" s="4">
        <v>44316</v>
      </c>
      <c r="B527" s="8">
        <v>29894663000189</v>
      </c>
      <c r="C527" s="8" t="s">
        <v>96</v>
      </c>
      <c r="D527" s="4">
        <v>43978</v>
      </c>
      <c r="E527" s="8">
        <v>41.7</v>
      </c>
      <c r="F527" s="4">
        <v>44142</v>
      </c>
      <c r="G527" s="8">
        <v>-174</v>
      </c>
      <c r="H527" s="4">
        <v>46484</v>
      </c>
      <c r="I527" s="8">
        <v>2168</v>
      </c>
      <c r="J527" s="8">
        <v>302523932</v>
      </c>
      <c r="K527" s="8">
        <v>84</v>
      </c>
      <c r="N527" s="8">
        <v>1.4318177760896422</v>
      </c>
      <c r="O527" s="70">
        <v>1953.58</v>
      </c>
      <c r="P527" s="8">
        <v>2021.3900000000006</v>
      </c>
      <c r="Q527" s="8">
        <v>1.7843230000000001</v>
      </c>
      <c r="R527" s="8">
        <v>2134.2800000000002</v>
      </c>
      <c r="S527" s="8">
        <v>1.7843230000000001</v>
      </c>
      <c r="T527" s="81">
        <v>1953.58</v>
      </c>
      <c r="U527" s="80" t="str">
        <f t="shared" si="16"/>
        <v>52020</v>
      </c>
      <c r="V527" s="79" t="str">
        <f t="shared" si="17"/>
        <v>Acima de 120 dias</v>
      </c>
    </row>
    <row r="528" spans="1:22" x14ac:dyDescent="0.3">
      <c r="A528" s="4">
        <v>44316</v>
      </c>
      <c r="B528" s="8">
        <v>29894663000189</v>
      </c>
      <c r="C528" s="8" t="s">
        <v>96</v>
      </c>
      <c r="D528" s="4">
        <v>44074</v>
      </c>
      <c r="E528" s="8">
        <v>313.24</v>
      </c>
      <c r="F528" s="4">
        <v>44234</v>
      </c>
      <c r="G528" s="8">
        <v>-82</v>
      </c>
      <c r="H528" s="4">
        <v>46484</v>
      </c>
      <c r="I528" s="8">
        <v>2168</v>
      </c>
      <c r="J528" s="8">
        <v>302525457</v>
      </c>
      <c r="K528" s="8">
        <v>84</v>
      </c>
      <c r="N528" s="8">
        <v>1.4405464857187724</v>
      </c>
      <c r="O528" s="70">
        <v>13719.91</v>
      </c>
      <c r="P528" s="8">
        <v>14884.720000000001</v>
      </c>
      <c r="Q528" s="8">
        <v>1.788592</v>
      </c>
      <c r="R528" s="8">
        <v>15056.29</v>
      </c>
      <c r="S528" s="8">
        <v>1.788592</v>
      </c>
      <c r="T528" s="81">
        <v>13719.91</v>
      </c>
      <c r="U528" s="80" t="str">
        <f t="shared" si="16"/>
        <v>82020</v>
      </c>
      <c r="V528" s="79" t="str">
        <f t="shared" si="17"/>
        <v>61 a 90 dias</v>
      </c>
    </row>
    <row r="529" spans="1:22" x14ac:dyDescent="0.3">
      <c r="A529" s="4">
        <v>44316</v>
      </c>
      <c r="B529" s="8">
        <v>29894663000189</v>
      </c>
      <c r="C529" s="8" t="s">
        <v>96</v>
      </c>
      <c r="D529" s="4">
        <v>44040</v>
      </c>
      <c r="E529" s="8">
        <v>85</v>
      </c>
      <c r="F529" s="4">
        <v>44234</v>
      </c>
      <c r="G529" s="8">
        <v>-82</v>
      </c>
      <c r="H529" s="4">
        <v>46545</v>
      </c>
      <c r="I529" s="8">
        <v>2229</v>
      </c>
      <c r="J529" s="8">
        <v>302526112</v>
      </c>
      <c r="K529" s="8">
        <v>84</v>
      </c>
      <c r="N529" s="8">
        <v>1.4298595858820502</v>
      </c>
      <c r="O529" s="70">
        <v>3780.54</v>
      </c>
      <c r="P529" s="8">
        <v>4125.2599999999984</v>
      </c>
      <c r="Q529" s="8">
        <v>1.777301</v>
      </c>
      <c r="R529" s="8">
        <v>4157.62</v>
      </c>
      <c r="S529" s="8">
        <v>1.777301</v>
      </c>
      <c r="T529" s="81">
        <v>3780.54</v>
      </c>
      <c r="U529" s="80" t="str">
        <f t="shared" si="16"/>
        <v>72020</v>
      </c>
      <c r="V529" s="79" t="str">
        <f t="shared" si="17"/>
        <v>61 a 90 dias</v>
      </c>
    </row>
    <row r="530" spans="1:22" x14ac:dyDescent="0.3">
      <c r="A530" s="4">
        <v>44316</v>
      </c>
      <c r="B530" s="8">
        <v>29894663000189</v>
      </c>
      <c r="C530" s="8" t="s">
        <v>96</v>
      </c>
      <c r="D530" s="4">
        <v>44134</v>
      </c>
      <c r="E530" s="8">
        <v>52.15</v>
      </c>
      <c r="F530" s="4">
        <v>44172</v>
      </c>
      <c r="G530" s="8">
        <v>-144</v>
      </c>
      <c r="H530" s="4">
        <v>46699</v>
      </c>
      <c r="I530" s="8">
        <v>2383</v>
      </c>
      <c r="J530" s="8">
        <v>302533742</v>
      </c>
      <c r="K530" s="8">
        <v>84</v>
      </c>
      <c r="N530" s="8">
        <v>1.4156930000000001</v>
      </c>
      <c r="O530" s="70">
        <v>2507.5</v>
      </c>
      <c r="P530" s="8">
        <v>2525.8100000000009</v>
      </c>
      <c r="Q530" s="8">
        <v>1.752534</v>
      </c>
      <c r="R530" s="8">
        <v>2753.7000000000003</v>
      </c>
      <c r="S530" s="8">
        <v>1.752534</v>
      </c>
      <c r="T530" s="81">
        <v>2507.5</v>
      </c>
      <c r="U530" s="80" t="str">
        <f t="shared" si="16"/>
        <v>102020</v>
      </c>
      <c r="V530" s="79" t="str">
        <f t="shared" si="17"/>
        <v>Acima de 120 dias</v>
      </c>
    </row>
    <row r="531" spans="1:22" x14ac:dyDescent="0.3">
      <c r="A531" s="4">
        <v>44316</v>
      </c>
      <c r="B531" s="8">
        <v>29894663000189</v>
      </c>
      <c r="C531" s="8" t="s">
        <v>96</v>
      </c>
      <c r="D531" s="4">
        <v>44040</v>
      </c>
      <c r="E531" s="8">
        <v>130.25</v>
      </c>
      <c r="F531" s="4">
        <v>44234</v>
      </c>
      <c r="G531" s="8">
        <v>-82</v>
      </c>
      <c r="H531" s="4">
        <v>46545</v>
      </c>
      <c r="I531" s="8">
        <v>2229</v>
      </c>
      <c r="J531" s="8">
        <v>302533850</v>
      </c>
      <c r="K531" s="8">
        <v>84</v>
      </c>
      <c r="N531" s="8">
        <v>1.3599999999999999</v>
      </c>
      <c r="O531" s="70">
        <v>6212.7</v>
      </c>
      <c r="P531" s="8">
        <v>6470.8499999999985</v>
      </c>
      <c r="Q531" s="8">
        <v>1.5191079999999999</v>
      </c>
      <c r="R531" s="8">
        <v>6498.08</v>
      </c>
      <c r="S531" s="8">
        <v>1.5191079999999999</v>
      </c>
      <c r="T531" s="81">
        <v>6212.7</v>
      </c>
      <c r="U531" s="80" t="str">
        <f t="shared" si="16"/>
        <v>72020</v>
      </c>
      <c r="V531" s="79" t="str">
        <f t="shared" si="17"/>
        <v>61 a 90 dias</v>
      </c>
    </row>
    <row r="532" spans="1:22" x14ac:dyDescent="0.3">
      <c r="A532" s="4">
        <v>44316</v>
      </c>
      <c r="B532" s="8">
        <v>29894663000189</v>
      </c>
      <c r="C532" s="8" t="s">
        <v>96</v>
      </c>
      <c r="D532" s="4">
        <v>44040</v>
      </c>
      <c r="E532" s="8">
        <v>188.01</v>
      </c>
      <c r="F532" s="4">
        <v>44323</v>
      </c>
      <c r="G532" s="8">
        <v>7</v>
      </c>
      <c r="H532" s="4">
        <v>46545</v>
      </c>
      <c r="I532" s="8">
        <v>2229</v>
      </c>
      <c r="J532" s="8">
        <v>302535560</v>
      </c>
      <c r="K532" s="8">
        <v>84</v>
      </c>
      <c r="N532" s="8">
        <v>1.4091110055939617</v>
      </c>
      <c r="O532" s="70">
        <v>7847.25</v>
      </c>
      <c r="P532" s="8">
        <v>9187.8599999999988</v>
      </c>
      <c r="Q532" s="8">
        <v>1.7551939999999999</v>
      </c>
      <c r="R532" s="8">
        <v>8685.99</v>
      </c>
      <c r="S532" s="8">
        <v>1.7551939999999999</v>
      </c>
      <c r="T532" s="81">
        <v>7847.25</v>
      </c>
      <c r="U532" s="80" t="str">
        <f t="shared" si="16"/>
        <v>72020</v>
      </c>
      <c r="V532" s="79" t="str">
        <f t="shared" si="17"/>
        <v>1 a 30 dias</v>
      </c>
    </row>
    <row r="533" spans="1:22" x14ac:dyDescent="0.3">
      <c r="A533" s="4">
        <v>44316</v>
      </c>
      <c r="B533" s="8">
        <v>29894663000189</v>
      </c>
      <c r="C533" s="8" t="s">
        <v>96</v>
      </c>
      <c r="D533" s="4">
        <v>44074</v>
      </c>
      <c r="E533" s="8">
        <v>54.6</v>
      </c>
      <c r="F533" s="4">
        <v>44323</v>
      </c>
      <c r="G533" s="8">
        <v>7</v>
      </c>
      <c r="H533" s="4">
        <v>46514</v>
      </c>
      <c r="I533" s="8">
        <v>2198</v>
      </c>
      <c r="J533" s="8">
        <v>302537003</v>
      </c>
      <c r="K533" s="8">
        <v>84</v>
      </c>
      <c r="N533" s="8">
        <v>1.4467053371206477</v>
      </c>
      <c r="O533" s="70">
        <v>2236</v>
      </c>
      <c r="P533" s="8">
        <v>2606.369999999999</v>
      </c>
      <c r="Q533" s="8">
        <v>1.7991999999999999</v>
      </c>
      <c r="R533" s="8">
        <v>2475.38</v>
      </c>
      <c r="S533" s="8">
        <v>1.7991999999999999</v>
      </c>
      <c r="T533" s="81">
        <v>2236</v>
      </c>
      <c r="U533" s="80" t="str">
        <f t="shared" si="16"/>
        <v>82020</v>
      </c>
      <c r="V533" s="79" t="str">
        <f t="shared" si="17"/>
        <v>1 a 30 dias</v>
      </c>
    </row>
    <row r="534" spans="1:22" x14ac:dyDescent="0.3">
      <c r="A534" s="4">
        <v>44316</v>
      </c>
      <c r="B534" s="8">
        <v>29894663000189</v>
      </c>
      <c r="C534" s="8" t="s">
        <v>96</v>
      </c>
      <c r="D534" s="4">
        <v>44074</v>
      </c>
      <c r="E534" s="8">
        <v>126.96</v>
      </c>
      <c r="F534" s="4">
        <v>44172</v>
      </c>
      <c r="G534" s="8">
        <v>-144</v>
      </c>
      <c r="H534" s="4">
        <v>46608</v>
      </c>
      <c r="I534" s="8">
        <v>2292</v>
      </c>
      <c r="J534" s="8">
        <v>302559743</v>
      </c>
      <c r="K534" s="8">
        <v>84</v>
      </c>
      <c r="N534" s="8">
        <v>1.404053</v>
      </c>
      <c r="O534" s="70">
        <v>6010.42</v>
      </c>
      <c r="P534" s="8">
        <v>6264.3599999999988</v>
      </c>
      <c r="Q534" s="8">
        <v>1.749903</v>
      </c>
      <c r="R534" s="8">
        <v>6597.91</v>
      </c>
      <c r="S534" s="8">
        <v>1.749903</v>
      </c>
      <c r="T534" s="81">
        <v>6010.42</v>
      </c>
      <c r="U534" s="80" t="str">
        <f t="shared" si="16"/>
        <v>82020</v>
      </c>
      <c r="V534" s="79" t="str">
        <f t="shared" si="17"/>
        <v>Acima de 120 dias</v>
      </c>
    </row>
    <row r="535" spans="1:22" x14ac:dyDescent="0.3">
      <c r="A535" s="4">
        <v>44316</v>
      </c>
      <c r="B535" s="8">
        <v>29894663000189</v>
      </c>
      <c r="C535" s="8" t="s">
        <v>96</v>
      </c>
      <c r="D535" s="4">
        <v>44074</v>
      </c>
      <c r="E535" s="8">
        <v>472</v>
      </c>
      <c r="F535" s="4">
        <v>44234</v>
      </c>
      <c r="G535" s="8">
        <v>-82</v>
      </c>
      <c r="H535" s="4">
        <v>46608</v>
      </c>
      <c r="I535" s="8">
        <v>2292</v>
      </c>
      <c r="J535" s="8">
        <v>302565651</v>
      </c>
      <c r="K535" s="8">
        <v>84</v>
      </c>
      <c r="N535" s="8">
        <v>1.4325060000000001</v>
      </c>
      <c r="O535" s="70">
        <v>21225.68</v>
      </c>
      <c r="P535" s="8">
        <v>23067.66</v>
      </c>
      <c r="Q535" s="8">
        <v>1.780257</v>
      </c>
      <c r="R535" s="8">
        <v>23392.61</v>
      </c>
      <c r="S535" s="8">
        <v>1.780257</v>
      </c>
      <c r="T535" s="81">
        <v>21225.68</v>
      </c>
      <c r="U535" s="80" t="str">
        <f t="shared" si="16"/>
        <v>82020</v>
      </c>
      <c r="V535" s="79" t="str">
        <f t="shared" si="17"/>
        <v>61 a 90 dias</v>
      </c>
    </row>
    <row r="536" spans="1:22" x14ac:dyDescent="0.3">
      <c r="A536" s="4">
        <v>44316</v>
      </c>
      <c r="B536" s="8">
        <v>29894663000189</v>
      </c>
      <c r="C536" s="8" t="s">
        <v>96</v>
      </c>
      <c r="D536" s="4">
        <v>44074</v>
      </c>
      <c r="E536" s="8">
        <v>141</v>
      </c>
      <c r="F536" s="4">
        <v>44323</v>
      </c>
      <c r="G536" s="8">
        <v>7</v>
      </c>
      <c r="H536" s="4">
        <v>46699</v>
      </c>
      <c r="I536" s="8">
        <v>2383</v>
      </c>
      <c r="J536" s="8">
        <v>302584065</v>
      </c>
      <c r="K536" s="8">
        <v>84</v>
      </c>
      <c r="N536" s="8">
        <v>1.438059</v>
      </c>
      <c r="O536" s="70">
        <v>6016.38</v>
      </c>
      <c r="P536" s="8">
        <v>6585.89</v>
      </c>
      <c r="Q536" s="8">
        <v>1.7847919999999999</v>
      </c>
      <c r="R536" s="8">
        <v>6692.73</v>
      </c>
      <c r="S536" s="8">
        <v>1.7847919999999999</v>
      </c>
      <c r="T536" s="81">
        <v>6016.38</v>
      </c>
      <c r="U536" s="80" t="str">
        <f t="shared" si="16"/>
        <v>82020</v>
      </c>
      <c r="V536" s="79" t="str">
        <f t="shared" si="17"/>
        <v>1 a 30 dias</v>
      </c>
    </row>
    <row r="537" spans="1:22" x14ac:dyDescent="0.3">
      <c r="A537" s="4">
        <v>44316</v>
      </c>
      <c r="B537" s="8">
        <v>29894663000189</v>
      </c>
      <c r="C537" s="8" t="s">
        <v>96</v>
      </c>
      <c r="D537" s="4">
        <v>44134</v>
      </c>
      <c r="E537" s="8">
        <v>49.52</v>
      </c>
      <c r="F537" s="4">
        <v>44203</v>
      </c>
      <c r="G537" s="8">
        <v>-113</v>
      </c>
      <c r="H537" s="4">
        <v>46728</v>
      </c>
      <c r="I537" s="8">
        <v>2412</v>
      </c>
      <c r="J537" s="8">
        <v>302589104</v>
      </c>
      <c r="K537" s="8">
        <v>84</v>
      </c>
      <c r="N537" s="8">
        <v>1.4177979999999999</v>
      </c>
      <c r="O537" s="70">
        <v>2336.0899999999997</v>
      </c>
      <c r="P537" s="8">
        <v>2362.7200000000003</v>
      </c>
      <c r="Q537" s="8">
        <v>1.764548</v>
      </c>
      <c r="R537" s="8">
        <v>2579.7799999999997</v>
      </c>
      <c r="S537" s="8">
        <v>1.764548</v>
      </c>
      <c r="T537" s="81">
        <v>2336.0899999999997</v>
      </c>
      <c r="U537" s="80" t="str">
        <f t="shared" si="16"/>
        <v>102020</v>
      </c>
      <c r="V537" s="79" t="str">
        <f t="shared" si="17"/>
        <v>91 a 120 dias</v>
      </c>
    </row>
    <row r="538" spans="1:22" x14ac:dyDescent="0.3">
      <c r="A538" s="4">
        <v>44316</v>
      </c>
      <c r="B538" s="8">
        <v>29894663000189</v>
      </c>
      <c r="C538" s="8" t="s">
        <v>96</v>
      </c>
      <c r="D538" s="4">
        <v>44134</v>
      </c>
      <c r="E538" s="8">
        <v>235.3</v>
      </c>
      <c r="F538" s="4">
        <v>44323</v>
      </c>
      <c r="G538" s="8">
        <v>7</v>
      </c>
      <c r="H538" s="4">
        <v>46728</v>
      </c>
      <c r="I538" s="8">
        <v>2412</v>
      </c>
      <c r="J538" s="8">
        <v>302593780</v>
      </c>
      <c r="K538" s="8">
        <v>84</v>
      </c>
      <c r="N538" s="8">
        <v>1.397359</v>
      </c>
      <c r="O538" s="70">
        <v>10225.929999999998</v>
      </c>
      <c r="P538" s="8">
        <v>11308.829999999998</v>
      </c>
      <c r="Q538" s="8">
        <v>1.7428170000000001</v>
      </c>
      <c r="R538" s="8">
        <v>11391.09</v>
      </c>
      <c r="S538" s="8">
        <v>1.7428170000000001</v>
      </c>
      <c r="T538" s="81">
        <v>10225.929999999998</v>
      </c>
      <c r="U538" s="80" t="str">
        <f t="shared" si="16"/>
        <v>102020</v>
      </c>
      <c r="V538" s="79" t="str">
        <f t="shared" si="17"/>
        <v>1 a 30 dias</v>
      </c>
    </row>
    <row r="539" spans="1:22" x14ac:dyDescent="0.3">
      <c r="A539" s="4">
        <v>44316</v>
      </c>
      <c r="B539" s="8">
        <v>29894663000189</v>
      </c>
      <c r="C539" s="8" t="s">
        <v>96</v>
      </c>
      <c r="D539" s="4">
        <v>43936</v>
      </c>
      <c r="E539" s="8">
        <v>375.76</v>
      </c>
      <c r="F539" s="4">
        <v>44323</v>
      </c>
      <c r="G539" s="8">
        <v>7</v>
      </c>
      <c r="H539" s="4">
        <v>45723</v>
      </c>
      <c r="I539" s="8">
        <v>1407</v>
      </c>
      <c r="J539" s="8">
        <v>302613000</v>
      </c>
      <c r="K539" s="8">
        <v>60</v>
      </c>
      <c r="N539" s="8">
        <v>1.4949999999999999</v>
      </c>
      <c r="O539" s="70">
        <v>11421.04</v>
      </c>
      <c r="P539" s="8">
        <v>14634.589999999997</v>
      </c>
      <c r="Q539" s="8">
        <v>2.0651440000000001</v>
      </c>
      <c r="R539" s="8">
        <v>12774.12</v>
      </c>
      <c r="S539" s="8">
        <v>2.0651440000000001</v>
      </c>
      <c r="T539" s="81">
        <v>11421.04</v>
      </c>
      <c r="U539" s="80" t="str">
        <f t="shared" si="16"/>
        <v>42020</v>
      </c>
      <c r="V539" s="79" t="str">
        <f t="shared" si="17"/>
        <v>1 a 30 dias</v>
      </c>
    </row>
    <row r="540" spans="1:22" x14ac:dyDescent="0.3">
      <c r="A540" s="4">
        <v>44316</v>
      </c>
      <c r="B540" s="8">
        <v>29894663000189</v>
      </c>
      <c r="C540" s="8" t="s">
        <v>96</v>
      </c>
      <c r="D540" s="4">
        <v>43978</v>
      </c>
      <c r="E540" s="8">
        <v>101.9</v>
      </c>
      <c r="F540" s="4">
        <v>44050</v>
      </c>
      <c r="G540" s="8">
        <v>-266</v>
      </c>
      <c r="H540" s="4">
        <v>46119</v>
      </c>
      <c r="I540" s="8">
        <v>1803</v>
      </c>
      <c r="J540" s="8">
        <v>302614423</v>
      </c>
      <c r="K540" s="8">
        <v>72</v>
      </c>
      <c r="N540" s="8">
        <v>1.3599999999999999</v>
      </c>
      <c r="O540" s="70">
        <v>4869.7</v>
      </c>
      <c r="P540" s="8">
        <v>4632.9800000000014</v>
      </c>
      <c r="Q540" s="8">
        <v>1.604654</v>
      </c>
      <c r="R540" s="8">
        <v>5119.8999999999996</v>
      </c>
      <c r="S540" s="8">
        <v>1.604654</v>
      </c>
      <c r="T540" s="81">
        <v>4869.7</v>
      </c>
      <c r="U540" s="80" t="str">
        <f t="shared" si="16"/>
        <v>52020</v>
      </c>
      <c r="V540" s="79" t="str">
        <f t="shared" si="17"/>
        <v>Acima de 120 dias</v>
      </c>
    </row>
    <row r="541" spans="1:22" x14ac:dyDescent="0.3">
      <c r="A541" s="4">
        <v>44316</v>
      </c>
      <c r="B541" s="8">
        <v>29894663000189</v>
      </c>
      <c r="C541" s="8" t="s">
        <v>96</v>
      </c>
      <c r="D541" s="4">
        <v>44099</v>
      </c>
      <c r="E541" s="8">
        <v>50</v>
      </c>
      <c r="F541" s="4">
        <v>44172</v>
      </c>
      <c r="G541" s="8">
        <v>-144</v>
      </c>
      <c r="H541" s="4">
        <v>46638</v>
      </c>
      <c r="I541" s="8">
        <v>2322</v>
      </c>
      <c r="J541" s="8">
        <v>302625295</v>
      </c>
      <c r="K541" s="8">
        <v>84</v>
      </c>
      <c r="N541" s="8">
        <v>1.4438249999999999</v>
      </c>
      <c r="O541" s="70">
        <v>2351.84</v>
      </c>
      <c r="P541" s="8">
        <v>2428.0599999999986</v>
      </c>
      <c r="Q541" s="8">
        <v>1.7957369999999999</v>
      </c>
      <c r="R541" s="8">
        <v>2586.58</v>
      </c>
      <c r="S541" s="8">
        <v>1.7957369999999999</v>
      </c>
      <c r="T541" s="81">
        <v>2351.84</v>
      </c>
      <c r="U541" s="80" t="str">
        <f t="shared" si="16"/>
        <v>92020</v>
      </c>
      <c r="V541" s="79" t="str">
        <f t="shared" si="17"/>
        <v>Acima de 120 dias</v>
      </c>
    </row>
    <row r="542" spans="1:22" x14ac:dyDescent="0.3">
      <c r="A542" s="4">
        <v>44316</v>
      </c>
      <c r="B542" s="8">
        <v>29894663000189</v>
      </c>
      <c r="C542" s="8" t="s">
        <v>96</v>
      </c>
      <c r="D542" s="4">
        <v>44040</v>
      </c>
      <c r="E542" s="8">
        <v>83.5</v>
      </c>
      <c r="F542" s="4">
        <v>44234</v>
      </c>
      <c r="G542" s="8">
        <v>-82</v>
      </c>
      <c r="H542" s="4">
        <v>46514</v>
      </c>
      <c r="I542" s="8">
        <v>2198</v>
      </c>
      <c r="J542" s="8">
        <v>302629341</v>
      </c>
      <c r="K542" s="8">
        <v>84</v>
      </c>
      <c r="N542" s="8">
        <v>1.3947789791491452</v>
      </c>
      <c r="O542" s="70">
        <v>3727.66</v>
      </c>
      <c r="P542" s="8">
        <v>4073.9100000000008</v>
      </c>
      <c r="Q542" s="8">
        <v>1.739778</v>
      </c>
      <c r="R542" s="8">
        <v>4094.87</v>
      </c>
      <c r="S542" s="8">
        <v>1.739778</v>
      </c>
      <c r="T542" s="81">
        <v>3727.66</v>
      </c>
      <c r="U542" s="80" t="str">
        <f t="shared" si="16"/>
        <v>72020</v>
      </c>
      <c r="V542" s="79" t="str">
        <f t="shared" si="17"/>
        <v>61 a 90 dias</v>
      </c>
    </row>
    <row r="543" spans="1:22" x14ac:dyDescent="0.3">
      <c r="A543" s="4">
        <v>44316</v>
      </c>
      <c r="B543" s="8">
        <v>29894663000189</v>
      </c>
      <c r="C543" s="8" t="s">
        <v>96</v>
      </c>
      <c r="D543" s="4">
        <v>44099</v>
      </c>
      <c r="E543" s="8">
        <v>132</v>
      </c>
      <c r="F543" s="4">
        <v>44234</v>
      </c>
      <c r="G543" s="8">
        <v>-82</v>
      </c>
      <c r="H543" s="4">
        <v>46638</v>
      </c>
      <c r="I543" s="8">
        <v>2322</v>
      </c>
      <c r="J543" s="8">
        <v>302630565</v>
      </c>
      <c r="K543" s="8">
        <v>84</v>
      </c>
      <c r="N543" s="8">
        <v>1.430644</v>
      </c>
      <c r="O543" s="70">
        <v>5974.61</v>
      </c>
      <c r="P543" s="8">
        <v>6438.659999999998</v>
      </c>
      <c r="Q543" s="8">
        <v>1.7774239999999999</v>
      </c>
      <c r="R543" s="8">
        <v>6589.69</v>
      </c>
      <c r="S543" s="8">
        <v>1.7774239999999999</v>
      </c>
      <c r="T543" s="81">
        <v>5974.61</v>
      </c>
      <c r="U543" s="80" t="str">
        <f t="shared" si="16"/>
        <v>92020</v>
      </c>
      <c r="V543" s="79" t="str">
        <f t="shared" si="17"/>
        <v>61 a 90 dias</v>
      </c>
    </row>
    <row r="544" spans="1:22" x14ac:dyDescent="0.3">
      <c r="A544" s="4">
        <v>44316</v>
      </c>
      <c r="B544" s="8">
        <v>29894663000189</v>
      </c>
      <c r="C544" s="8" t="s">
        <v>96</v>
      </c>
      <c r="D544" s="4">
        <v>44001</v>
      </c>
      <c r="E544" s="8">
        <v>162.5</v>
      </c>
      <c r="F544" s="4">
        <v>44323</v>
      </c>
      <c r="G544" s="8">
        <v>7</v>
      </c>
      <c r="H544" s="4">
        <v>46545</v>
      </c>
      <c r="I544" s="8">
        <v>2229</v>
      </c>
      <c r="J544" s="8">
        <v>302642723</v>
      </c>
      <c r="K544" s="8">
        <v>84</v>
      </c>
      <c r="N544" s="8">
        <v>1.4360029999999999</v>
      </c>
      <c r="O544" s="70">
        <v>6733.33</v>
      </c>
      <c r="P544" s="8">
        <v>7886.9600000000028</v>
      </c>
      <c r="Q544" s="8">
        <v>1.780729</v>
      </c>
      <c r="R544" s="8">
        <v>7447.13</v>
      </c>
      <c r="S544" s="8">
        <v>1.780729</v>
      </c>
      <c r="T544" s="81">
        <v>6733.33</v>
      </c>
      <c r="U544" s="80" t="str">
        <f t="shared" si="16"/>
        <v>62020</v>
      </c>
      <c r="V544" s="79" t="str">
        <f t="shared" si="17"/>
        <v>1 a 30 dias</v>
      </c>
    </row>
    <row r="545" spans="1:22" x14ac:dyDescent="0.3">
      <c r="A545" s="4">
        <v>44316</v>
      </c>
      <c r="B545" s="8">
        <v>29894663000189</v>
      </c>
      <c r="C545" s="8" t="s">
        <v>96</v>
      </c>
      <c r="D545" s="4">
        <v>44074</v>
      </c>
      <c r="E545" s="8">
        <v>142.41</v>
      </c>
      <c r="F545" s="4">
        <v>44172</v>
      </c>
      <c r="G545" s="8">
        <v>-144</v>
      </c>
      <c r="H545" s="4">
        <v>46608</v>
      </c>
      <c r="I545" s="8">
        <v>2292</v>
      </c>
      <c r="J545" s="8">
        <v>302659331</v>
      </c>
      <c r="K545" s="8">
        <v>84</v>
      </c>
      <c r="N545" s="8">
        <v>1.3599999999999999</v>
      </c>
      <c r="O545" s="70">
        <v>7007.44</v>
      </c>
      <c r="P545" s="8">
        <v>7131.8600000000042</v>
      </c>
      <c r="Q545" s="8">
        <v>1.603497</v>
      </c>
      <c r="R545" s="8">
        <v>7492.35</v>
      </c>
      <c r="S545" s="8">
        <v>1.603497</v>
      </c>
      <c r="T545" s="81">
        <v>7007.44</v>
      </c>
      <c r="U545" s="80" t="str">
        <f t="shared" si="16"/>
        <v>82020</v>
      </c>
      <c r="V545" s="79" t="str">
        <f t="shared" si="17"/>
        <v>Acima de 120 dias</v>
      </c>
    </row>
    <row r="546" spans="1:22" x14ac:dyDescent="0.3">
      <c r="A546" s="4">
        <v>44316</v>
      </c>
      <c r="B546" s="8">
        <v>29894663000189</v>
      </c>
      <c r="C546" s="8" t="s">
        <v>96</v>
      </c>
      <c r="D546" s="4">
        <v>44074</v>
      </c>
      <c r="E546" s="8">
        <v>45.55</v>
      </c>
      <c r="F546" s="4">
        <v>44262</v>
      </c>
      <c r="G546" s="8">
        <v>-54</v>
      </c>
      <c r="H546" s="4">
        <v>46608</v>
      </c>
      <c r="I546" s="8">
        <v>2292</v>
      </c>
      <c r="J546" s="8">
        <v>302665207</v>
      </c>
      <c r="K546" s="8">
        <v>84</v>
      </c>
      <c r="N546" s="8">
        <v>1.3599999999999999</v>
      </c>
      <c r="O546" s="70">
        <v>2065.02</v>
      </c>
      <c r="P546" s="8">
        <v>2281.1300000000006</v>
      </c>
      <c r="Q546" s="8">
        <v>1.6706490000000001</v>
      </c>
      <c r="R546" s="8">
        <v>2259.79</v>
      </c>
      <c r="S546" s="8">
        <v>1.6706490000000001</v>
      </c>
      <c r="T546" s="81">
        <v>2065.02</v>
      </c>
      <c r="U546" s="80" t="str">
        <f t="shared" si="16"/>
        <v>82020</v>
      </c>
      <c r="V546" s="79" t="str">
        <f t="shared" si="17"/>
        <v>31 a 60 dias</v>
      </c>
    </row>
    <row r="547" spans="1:22" x14ac:dyDescent="0.3">
      <c r="A547" s="4">
        <v>44316</v>
      </c>
      <c r="B547" s="8">
        <v>29894663000189</v>
      </c>
      <c r="C547" s="8" t="s">
        <v>96</v>
      </c>
      <c r="D547" s="4">
        <v>44074</v>
      </c>
      <c r="E547" s="8">
        <v>49.35</v>
      </c>
      <c r="F547" s="4">
        <v>44323</v>
      </c>
      <c r="G547" s="8">
        <v>7</v>
      </c>
      <c r="H547" s="4">
        <v>46638</v>
      </c>
      <c r="I547" s="8">
        <v>2322</v>
      </c>
      <c r="J547" s="8">
        <v>302670689</v>
      </c>
      <c r="K547" s="8">
        <v>84</v>
      </c>
      <c r="N547" s="8">
        <v>1.4189770000000002</v>
      </c>
      <c r="O547" s="70">
        <v>2095.2199999999998</v>
      </c>
      <c r="P547" s="8">
        <v>2388.4700000000007</v>
      </c>
      <c r="Q547" s="8">
        <v>1.7617339999999999</v>
      </c>
      <c r="R547" s="8">
        <v>2323.9899999999998</v>
      </c>
      <c r="S547" s="8">
        <v>1.7617339999999999</v>
      </c>
      <c r="T547" s="81">
        <v>2095.2199999999998</v>
      </c>
      <c r="U547" s="80" t="str">
        <f t="shared" si="16"/>
        <v>82020</v>
      </c>
      <c r="V547" s="79" t="str">
        <f t="shared" si="17"/>
        <v>1 a 30 dias</v>
      </c>
    </row>
    <row r="548" spans="1:22" x14ac:dyDescent="0.3">
      <c r="A548" s="4">
        <v>44316</v>
      </c>
      <c r="B548" s="8">
        <v>29894663000189</v>
      </c>
      <c r="C548" s="8" t="s">
        <v>96</v>
      </c>
      <c r="D548" s="4">
        <v>44099</v>
      </c>
      <c r="E548" s="8">
        <v>313.5</v>
      </c>
      <c r="F548" s="4">
        <v>44172</v>
      </c>
      <c r="G548" s="8">
        <v>-144</v>
      </c>
      <c r="H548" s="4">
        <v>46638</v>
      </c>
      <c r="I548" s="8">
        <v>2322</v>
      </c>
      <c r="J548" s="8">
        <v>302689458</v>
      </c>
      <c r="K548" s="8">
        <v>84</v>
      </c>
      <c r="N548" s="8">
        <v>1.441405</v>
      </c>
      <c r="O548" s="70">
        <v>14772.37</v>
      </c>
      <c r="P548" s="8">
        <v>15236.599999999997</v>
      </c>
      <c r="Q548" s="8">
        <v>1.788897</v>
      </c>
      <c r="R548" s="8">
        <v>16228.69</v>
      </c>
      <c r="S548" s="8">
        <v>1.788897</v>
      </c>
      <c r="T548" s="81">
        <v>14772.37</v>
      </c>
      <c r="U548" s="80" t="str">
        <f t="shared" si="16"/>
        <v>92020</v>
      </c>
      <c r="V548" s="79" t="str">
        <f t="shared" si="17"/>
        <v>Acima de 120 dias</v>
      </c>
    </row>
    <row r="549" spans="1:22" x14ac:dyDescent="0.3">
      <c r="A549" s="4">
        <v>44316</v>
      </c>
      <c r="B549" s="8">
        <v>29894663000189</v>
      </c>
      <c r="C549" s="8" t="s">
        <v>96</v>
      </c>
      <c r="D549" s="4">
        <v>43903</v>
      </c>
      <c r="E549" s="8">
        <v>398.95</v>
      </c>
      <c r="F549" s="4">
        <v>44081</v>
      </c>
      <c r="G549" s="8">
        <v>-235</v>
      </c>
      <c r="H549" s="4">
        <v>46029</v>
      </c>
      <c r="I549" s="8">
        <v>1713</v>
      </c>
      <c r="J549" s="8">
        <v>302700180</v>
      </c>
      <c r="K549" s="8">
        <v>72</v>
      </c>
      <c r="N549" s="8">
        <v>1.5171538423928312</v>
      </c>
      <c r="O549" s="70">
        <v>16695.95</v>
      </c>
      <c r="P549" s="8">
        <v>17062.519999999997</v>
      </c>
      <c r="Q549" s="8">
        <v>2.0643590000000001</v>
      </c>
      <c r="R549" s="8">
        <v>18514.97</v>
      </c>
      <c r="S549" s="8">
        <v>2.0643590000000001</v>
      </c>
      <c r="T549" s="81">
        <v>16695.95</v>
      </c>
      <c r="U549" s="80" t="str">
        <f t="shared" si="16"/>
        <v>32020</v>
      </c>
      <c r="V549" s="79" t="str">
        <f t="shared" si="17"/>
        <v>Acima de 120 dias</v>
      </c>
    </row>
    <row r="550" spans="1:22" x14ac:dyDescent="0.3">
      <c r="A550" s="4">
        <v>44316</v>
      </c>
      <c r="B550" s="8">
        <v>29894663000189</v>
      </c>
      <c r="C550" s="8" t="s">
        <v>96</v>
      </c>
      <c r="D550" s="4">
        <v>43936</v>
      </c>
      <c r="E550" s="8">
        <v>51.33</v>
      </c>
      <c r="F550" s="4">
        <v>44323</v>
      </c>
      <c r="G550" s="8">
        <v>7</v>
      </c>
      <c r="H550" s="4">
        <v>46090</v>
      </c>
      <c r="I550" s="8">
        <v>1774</v>
      </c>
      <c r="J550" s="8">
        <v>302713329</v>
      </c>
      <c r="K550" s="8">
        <v>72</v>
      </c>
      <c r="N550" s="8">
        <v>1.5130000000000001</v>
      </c>
      <c r="O550" s="70">
        <v>1772.48</v>
      </c>
      <c r="P550" s="8">
        <v>2218.1800000000007</v>
      </c>
      <c r="Q550" s="8">
        <v>2.05505</v>
      </c>
      <c r="R550" s="8">
        <v>2016.35</v>
      </c>
      <c r="S550" s="8">
        <v>2.05505</v>
      </c>
      <c r="T550" s="81">
        <v>1772.48</v>
      </c>
      <c r="U550" s="80" t="str">
        <f t="shared" si="16"/>
        <v>42020</v>
      </c>
      <c r="V550" s="79" t="str">
        <f t="shared" si="17"/>
        <v>1 a 30 dias</v>
      </c>
    </row>
    <row r="551" spans="1:22" x14ac:dyDescent="0.3">
      <c r="A551" s="4">
        <v>44316</v>
      </c>
      <c r="B551" s="8">
        <v>29894663000189</v>
      </c>
      <c r="C551" s="8" t="s">
        <v>96</v>
      </c>
      <c r="D551" s="4">
        <v>44001</v>
      </c>
      <c r="E551" s="8">
        <v>22.22</v>
      </c>
      <c r="F551" s="4">
        <v>44142</v>
      </c>
      <c r="G551" s="8">
        <v>-174</v>
      </c>
      <c r="H551" s="4">
        <v>46119</v>
      </c>
      <c r="I551" s="8">
        <v>1803</v>
      </c>
      <c r="J551" s="8">
        <v>302721728</v>
      </c>
      <c r="K551" s="8">
        <v>72</v>
      </c>
      <c r="N551" s="8">
        <v>1.396642778390295</v>
      </c>
      <c r="O551" s="70">
        <v>956.91</v>
      </c>
      <c r="P551" s="8">
        <v>987.68000000000029</v>
      </c>
      <c r="Q551" s="8">
        <v>1.791609</v>
      </c>
      <c r="R551" s="8">
        <v>1041.29</v>
      </c>
      <c r="S551" s="8">
        <v>1.791609</v>
      </c>
      <c r="T551" s="81">
        <v>956.91</v>
      </c>
      <c r="U551" s="80" t="str">
        <f t="shared" si="16"/>
        <v>62020</v>
      </c>
      <c r="V551" s="79" t="str">
        <f t="shared" si="17"/>
        <v>Acima de 120 dias</v>
      </c>
    </row>
    <row r="552" spans="1:22" x14ac:dyDescent="0.3">
      <c r="A552" s="4">
        <v>44316</v>
      </c>
      <c r="B552" s="8">
        <v>29894663000189</v>
      </c>
      <c r="C552" s="8" t="s">
        <v>96</v>
      </c>
      <c r="D552" s="4">
        <v>44040</v>
      </c>
      <c r="E552" s="8">
        <v>285.25</v>
      </c>
      <c r="F552" s="4">
        <v>44234</v>
      </c>
      <c r="G552" s="8">
        <v>-82</v>
      </c>
      <c r="H552" s="4">
        <v>46608</v>
      </c>
      <c r="I552" s="8">
        <v>2292</v>
      </c>
      <c r="J552" s="8">
        <v>302764843</v>
      </c>
      <c r="K552" s="8">
        <v>84</v>
      </c>
      <c r="N552" s="8">
        <v>1.3599999999999999</v>
      </c>
      <c r="O552" s="70">
        <v>13362.07</v>
      </c>
      <c r="P552" s="8">
        <v>14068.210000000001</v>
      </c>
      <c r="Q552" s="8">
        <v>1.6312629999999999</v>
      </c>
      <c r="R552" s="8">
        <v>14436.74</v>
      </c>
      <c r="S552" s="8">
        <v>1.6312629999999999</v>
      </c>
      <c r="T552" s="81">
        <v>13362.07</v>
      </c>
      <c r="U552" s="80" t="str">
        <f t="shared" si="16"/>
        <v>72020</v>
      </c>
      <c r="V552" s="79" t="str">
        <f t="shared" si="17"/>
        <v>61 a 90 dias</v>
      </c>
    </row>
    <row r="553" spans="1:22" x14ac:dyDescent="0.3">
      <c r="A553" s="4">
        <v>44316</v>
      </c>
      <c r="B553" s="8">
        <v>29894663000189</v>
      </c>
      <c r="C553" s="8" t="s">
        <v>96</v>
      </c>
      <c r="D553" s="4">
        <v>44074</v>
      </c>
      <c r="E553" s="8">
        <v>180</v>
      </c>
      <c r="F553" s="4">
        <v>44323</v>
      </c>
      <c r="G553" s="8">
        <v>7</v>
      </c>
      <c r="H553" s="4">
        <v>45876</v>
      </c>
      <c r="I553" s="8">
        <v>1560</v>
      </c>
      <c r="J553" s="8">
        <v>302766691</v>
      </c>
      <c r="K553" s="8">
        <v>60</v>
      </c>
      <c r="N553" s="8">
        <v>1.3599999999999999</v>
      </c>
      <c r="O553" s="70">
        <v>6147.06</v>
      </c>
      <c r="P553" s="8">
        <v>7390.5399999999981</v>
      </c>
      <c r="Q553" s="8">
        <v>1.786775</v>
      </c>
      <c r="R553" s="8">
        <v>6749.66</v>
      </c>
      <c r="S553" s="8">
        <v>1.786775</v>
      </c>
      <c r="T553" s="81">
        <v>6147.06</v>
      </c>
      <c r="U553" s="80" t="str">
        <f t="shared" si="16"/>
        <v>82020</v>
      </c>
      <c r="V553" s="79" t="str">
        <f t="shared" si="17"/>
        <v>1 a 30 dias</v>
      </c>
    </row>
    <row r="554" spans="1:22" x14ac:dyDescent="0.3">
      <c r="A554" s="4">
        <v>44316</v>
      </c>
      <c r="B554" s="8">
        <v>29894663000189</v>
      </c>
      <c r="C554" s="8" t="s">
        <v>96</v>
      </c>
      <c r="D554" s="4">
        <v>43936</v>
      </c>
      <c r="E554" s="8">
        <v>263.8</v>
      </c>
      <c r="F554" s="4">
        <v>44323</v>
      </c>
      <c r="G554" s="8">
        <v>7</v>
      </c>
      <c r="H554" s="4">
        <v>46090</v>
      </c>
      <c r="I554" s="8">
        <v>1774</v>
      </c>
      <c r="J554" s="8">
        <v>302810395</v>
      </c>
      <c r="K554" s="8">
        <v>72</v>
      </c>
      <c r="N554" s="8">
        <v>1.3599999999999999</v>
      </c>
      <c r="O554" s="70">
        <v>9942.6299999999992</v>
      </c>
      <c r="P554" s="8">
        <v>11931.75</v>
      </c>
      <c r="Q554" s="8">
        <v>1.6822189999999999</v>
      </c>
      <c r="R554" s="8">
        <v>10762.429999999998</v>
      </c>
      <c r="S554" s="8">
        <v>1.6822189999999999</v>
      </c>
      <c r="T554" s="81">
        <v>9942.6299999999992</v>
      </c>
      <c r="U554" s="80" t="str">
        <f t="shared" si="16"/>
        <v>42020</v>
      </c>
      <c r="V554" s="79" t="str">
        <f t="shared" si="17"/>
        <v>1 a 30 dias</v>
      </c>
    </row>
    <row r="555" spans="1:22" x14ac:dyDescent="0.3">
      <c r="A555" s="4">
        <v>44316</v>
      </c>
      <c r="B555" s="8">
        <v>29894663000189</v>
      </c>
      <c r="C555" s="8" t="s">
        <v>96</v>
      </c>
      <c r="D555" s="4">
        <v>44001</v>
      </c>
      <c r="E555" s="8">
        <v>56.87</v>
      </c>
      <c r="F555" s="4">
        <v>44262</v>
      </c>
      <c r="G555" s="8">
        <v>-54</v>
      </c>
      <c r="H555" s="4">
        <v>46090</v>
      </c>
      <c r="I555" s="8">
        <v>1774</v>
      </c>
      <c r="J555" s="8">
        <v>302816410</v>
      </c>
      <c r="K555" s="8">
        <v>72</v>
      </c>
      <c r="N555" s="8">
        <v>1.5130000000000001</v>
      </c>
      <c r="O555" s="70">
        <v>2073.71</v>
      </c>
      <c r="P555" s="8">
        <v>2423.6399999999994</v>
      </c>
      <c r="Q555" s="8">
        <v>2.0635789999999998</v>
      </c>
      <c r="R555" s="8">
        <v>2347.6800000000003</v>
      </c>
      <c r="S555" s="8">
        <v>2.0635789999999998</v>
      </c>
      <c r="T555" s="81">
        <v>2073.71</v>
      </c>
      <c r="U555" s="80" t="str">
        <f t="shared" si="16"/>
        <v>62020</v>
      </c>
      <c r="V555" s="79" t="str">
        <f t="shared" si="17"/>
        <v>31 a 60 dias</v>
      </c>
    </row>
    <row r="556" spans="1:22" x14ac:dyDescent="0.3">
      <c r="A556" s="4">
        <v>44316</v>
      </c>
      <c r="B556" s="8">
        <v>29894663000189</v>
      </c>
      <c r="C556" s="8" t="s">
        <v>96</v>
      </c>
      <c r="D556" s="4">
        <v>43978</v>
      </c>
      <c r="E556" s="8">
        <v>82.45</v>
      </c>
      <c r="F556" s="4">
        <v>44323</v>
      </c>
      <c r="G556" s="8">
        <v>7</v>
      </c>
      <c r="H556" s="4">
        <v>46119</v>
      </c>
      <c r="I556" s="8">
        <v>1803</v>
      </c>
      <c r="J556" s="8">
        <v>302818414</v>
      </c>
      <c r="K556" s="8">
        <v>72</v>
      </c>
      <c r="N556" s="8">
        <v>1.3599999999999999</v>
      </c>
      <c r="O556" s="70">
        <v>3243.1299999999997</v>
      </c>
      <c r="P556" s="8">
        <v>3748.68</v>
      </c>
      <c r="Q556" s="8">
        <v>1.5480769999999999</v>
      </c>
      <c r="R556" s="8">
        <v>3400.54</v>
      </c>
      <c r="S556" s="8">
        <v>1.5480769999999999</v>
      </c>
      <c r="T556" s="81">
        <v>3243.1299999999997</v>
      </c>
      <c r="U556" s="80" t="str">
        <f t="shared" si="16"/>
        <v>52020</v>
      </c>
      <c r="V556" s="79" t="str">
        <f t="shared" si="17"/>
        <v>1 a 30 dias</v>
      </c>
    </row>
    <row r="557" spans="1:22" x14ac:dyDescent="0.3">
      <c r="A557" s="4">
        <v>44316</v>
      </c>
      <c r="B557" s="8">
        <v>29894663000189</v>
      </c>
      <c r="C557" s="8" t="s">
        <v>96</v>
      </c>
      <c r="D557" s="4">
        <v>43978</v>
      </c>
      <c r="E557" s="8">
        <v>79.150000000000006</v>
      </c>
      <c r="F557" s="4">
        <v>44081</v>
      </c>
      <c r="G557" s="8">
        <v>-235</v>
      </c>
      <c r="H557" s="4">
        <v>46119</v>
      </c>
      <c r="I557" s="8">
        <v>1803</v>
      </c>
      <c r="J557" s="8">
        <v>302822892</v>
      </c>
      <c r="K557" s="8">
        <v>72</v>
      </c>
      <c r="N557" s="8">
        <v>1.4072216541211415</v>
      </c>
      <c r="O557" s="70">
        <v>3562.3199999999997</v>
      </c>
      <c r="P557" s="8">
        <v>3548.6100000000019</v>
      </c>
      <c r="Q557" s="8">
        <v>1.798144</v>
      </c>
      <c r="R557" s="8">
        <v>3858.89</v>
      </c>
      <c r="S557" s="8">
        <v>1.798144</v>
      </c>
      <c r="T557" s="81">
        <v>3562.3199999999997</v>
      </c>
      <c r="U557" s="80" t="str">
        <f t="shared" si="16"/>
        <v>52020</v>
      </c>
      <c r="V557" s="79" t="str">
        <f t="shared" si="17"/>
        <v>Acima de 120 dias</v>
      </c>
    </row>
    <row r="558" spans="1:22" x14ac:dyDescent="0.3">
      <c r="A558" s="4">
        <v>44316</v>
      </c>
      <c r="B558" s="8">
        <v>29894663000189</v>
      </c>
      <c r="C558" s="8" t="s">
        <v>96</v>
      </c>
      <c r="D558" s="4">
        <v>44134</v>
      </c>
      <c r="E558" s="8">
        <v>100.08</v>
      </c>
      <c r="F558" s="4">
        <v>44234</v>
      </c>
      <c r="G558" s="8">
        <v>-82</v>
      </c>
      <c r="H558" s="4">
        <v>46699</v>
      </c>
      <c r="I558" s="8">
        <v>2383</v>
      </c>
      <c r="J558" s="8">
        <v>302828643</v>
      </c>
      <c r="K558" s="8">
        <v>84</v>
      </c>
      <c r="N558" s="8">
        <v>1.4012560000000001</v>
      </c>
      <c r="O558" s="70">
        <v>4631.96</v>
      </c>
      <c r="P558" s="8">
        <v>4871.57</v>
      </c>
      <c r="Q558" s="8">
        <v>1.737115</v>
      </c>
      <c r="R558" s="8">
        <v>5106.32</v>
      </c>
      <c r="S558" s="8">
        <v>1.737115</v>
      </c>
      <c r="T558" s="81">
        <v>4631.96</v>
      </c>
      <c r="U558" s="80" t="str">
        <f t="shared" si="16"/>
        <v>102020</v>
      </c>
      <c r="V558" s="79" t="str">
        <f t="shared" si="17"/>
        <v>61 a 90 dias</v>
      </c>
    </row>
    <row r="559" spans="1:22" x14ac:dyDescent="0.3">
      <c r="A559" s="4">
        <v>44316</v>
      </c>
      <c r="B559" s="8">
        <v>29894663000189</v>
      </c>
      <c r="C559" s="8" t="s">
        <v>96</v>
      </c>
      <c r="D559" s="4">
        <v>44001</v>
      </c>
      <c r="E559" s="8">
        <v>313.5</v>
      </c>
      <c r="F559" s="4">
        <v>44262</v>
      </c>
      <c r="G559" s="8">
        <v>-54</v>
      </c>
      <c r="H559" s="4">
        <v>46514</v>
      </c>
      <c r="I559" s="8">
        <v>2198</v>
      </c>
      <c r="J559" s="8">
        <v>302831269</v>
      </c>
      <c r="K559" s="8">
        <v>84</v>
      </c>
      <c r="N559" s="8">
        <v>1.4465918409247336</v>
      </c>
      <c r="O559" s="70">
        <v>13491.52</v>
      </c>
      <c r="P559" s="8">
        <v>15068.74</v>
      </c>
      <c r="Q559" s="8">
        <v>1.7920290000000001</v>
      </c>
      <c r="R559" s="8">
        <v>14840.4</v>
      </c>
      <c r="S559" s="8">
        <v>1.7920290000000001</v>
      </c>
      <c r="T559" s="81">
        <v>13491.52</v>
      </c>
      <c r="U559" s="80" t="str">
        <f t="shared" si="16"/>
        <v>62020</v>
      </c>
      <c r="V559" s="79" t="str">
        <f t="shared" si="17"/>
        <v>31 a 60 dias</v>
      </c>
    </row>
    <row r="560" spans="1:22" x14ac:dyDescent="0.3">
      <c r="A560" s="4">
        <v>44316</v>
      </c>
      <c r="B560" s="8">
        <v>29894663000189</v>
      </c>
      <c r="C560" s="8" t="s">
        <v>96</v>
      </c>
      <c r="D560" s="4">
        <v>44134</v>
      </c>
      <c r="E560" s="8">
        <v>71</v>
      </c>
      <c r="F560" s="4">
        <v>44323</v>
      </c>
      <c r="G560" s="8">
        <v>7</v>
      </c>
      <c r="H560" s="4">
        <v>46699</v>
      </c>
      <c r="I560" s="8">
        <v>2383</v>
      </c>
      <c r="J560" s="8">
        <v>302833637</v>
      </c>
      <c r="K560" s="8">
        <v>84</v>
      </c>
      <c r="N560" s="8">
        <v>1.422067</v>
      </c>
      <c r="O560" s="70">
        <v>3052.74</v>
      </c>
      <c r="P560" s="8">
        <v>3431.2500000000005</v>
      </c>
      <c r="Q560" s="8">
        <v>1.759185</v>
      </c>
      <c r="R560" s="8">
        <v>3387.22</v>
      </c>
      <c r="S560" s="8">
        <v>1.759185</v>
      </c>
      <c r="T560" s="81">
        <v>3052.74</v>
      </c>
      <c r="U560" s="80" t="str">
        <f t="shared" si="16"/>
        <v>102020</v>
      </c>
      <c r="V560" s="79" t="str">
        <f t="shared" si="17"/>
        <v>1 a 30 dias</v>
      </c>
    </row>
    <row r="561" spans="1:22" x14ac:dyDescent="0.3">
      <c r="A561" s="4">
        <v>44316</v>
      </c>
      <c r="B561" s="8">
        <v>29894663000189</v>
      </c>
      <c r="C561" s="8" t="s">
        <v>96</v>
      </c>
      <c r="D561" s="4">
        <v>44040</v>
      </c>
      <c r="E561" s="8">
        <v>311.75</v>
      </c>
      <c r="F561" s="4">
        <v>44142</v>
      </c>
      <c r="G561" s="8">
        <v>-174</v>
      </c>
      <c r="H561" s="4">
        <v>46545</v>
      </c>
      <c r="I561" s="8">
        <v>2229</v>
      </c>
      <c r="J561" s="8">
        <v>302834952</v>
      </c>
      <c r="K561" s="8">
        <v>84</v>
      </c>
      <c r="N561" s="8">
        <v>1.3599999999999999</v>
      </c>
      <c r="O561" s="70">
        <v>15412.11</v>
      </c>
      <c r="P561" s="8">
        <v>15487.899999999996</v>
      </c>
      <c r="Q561" s="8">
        <v>1.6166609999999999</v>
      </c>
      <c r="R561" s="8">
        <v>16488.18</v>
      </c>
      <c r="S561" s="8">
        <v>1.6166609999999999</v>
      </c>
      <c r="T561" s="81">
        <v>15412.11</v>
      </c>
      <c r="U561" s="80" t="str">
        <f t="shared" si="16"/>
        <v>72020</v>
      </c>
      <c r="V561" s="79" t="str">
        <f t="shared" si="17"/>
        <v>Acima de 120 dias</v>
      </c>
    </row>
    <row r="562" spans="1:22" x14ac:dyDescent="0.3">
      <c r="A562" s="4">
        <v>44316</v>
      </c>
      <c r="B562" s="8">
        <v>29894663000189</v>
      </c>
      <c r="C562" s="8" t="s">
        <v>96</v>
      </c>
      <c r="D562" s="4">
        <v>44040</v>
      </c>
      <c r="E562" s="8">
        <v>236.43</v>
      </c>
      <c r="F562" s="4">
        <v>44050</v>
      </c>
      <c r="G562" s="8">
        <v>-266</v>
      </c>
      <c r="H562" s="4">
        <v>46545</v>
      </c>
      <c r="I562" s="8">
        <v>2229</v>
      </c>
      <c r="J562" s="8">
        <v>302840668</v>
      </c>
      <c r="K562" s="8">
        <v>84</v>
      </c>
      <c r="N562" s="8">
        <v>1.4393676721565838</v>
      </c>
      <c r="O562" s="70">
        <v>11906.130000000001</v>
      </c>
      <c r="P562" s="8">
        <v>11438.29</v>
      </c>
      <c r="Q562" s="8">
        <v>1.7874209999999999</v>
      </c>
      <c r="R562" s="8">
        <v>12952.21</v>
      </c>
      <c r="S562" s="8">
        <v>1.7874209999999999</v>
      </c>
      <c r="T562" s="81">
        <v>11906.130000000001</v>
      </c>
      <c r="U562" s="80" t="str">
        <f t="shared" si="16"/>
        <v>72020</v>
      </c>
      <c r="V562" s="79" t="str">
        <f t="shared" si="17"/>
        <v>Acima de 120 dias</v>
      </c>
    </row>
    <row r="563" spans="1:22" x14ac:dyDescent="0.3">
      <c r="A563" s="4">
        <v>44316</v>
      </c>
      <c r="B563" s="8">
        <v>29894663000189</v>
      </c>
      <c r="C563" s="8" t="s">
        <v>96</v>
      </c>
      <c r="D563" s="4">
        <v>44099</v>
      </c>
      <c r="E563" s="8">
        <v>51</v>
      </c>
      <c r="F563" s="4">
        <v>44262</v>
      </c>
      <c r="G563" s="8">
        <v>-54</v>
      </c>
      <c r="H563" s="4">
        <v>46667</v>
      </c>
      <c r="I563" s="8">
        <v>2351</v>
      </c>
      <c r="J563" s="8">
        <v>302842836</v>
      </c>
      <c r="K563" s="8">
        <v>84</v>
      </c>
      <c r="N563" s="8">
        <v>1.4205080000000001</v>
      </c>
      <c r="O563" s="70">
        <v>2279.87</v>
      </c>
      <c r="P563" s="8">
        <v>2460.6800000000003</v>
      </c>
      <c r="Q563" s="8">
        <v>1.762418</v>
      </c>
      <c r="R563" s="8">
        <v>2519.56</v>
      </c>
      <c r="S563" s="8">
        <v>1.762418</v>
      </c>
      <c r="T563" s="81">
        <v>2279.87</v>
      </c>
      <c r="U563" s="80" t="str">
        <f t="shared" si="16"/>
        <v>92020</v>
      </c>
      <c r="V563" s="79" t="str">
        <f t="shared" si="17"/>
        <v>31 a 60 dias</v>
      </c>
    </row>
    <row r="564" spans="1:22" x14ac:dyDescent="0.3">
      <c r="A564" s="4">
        <v>44316</v>
      </c>
      <c r="B564" s="8">
        <v>29894663000189</v>
      </c>
      <c r="C564" s="8" t="s">
        <v>96</v>
      </c>
      <c r="D564" s="4">
        <v>44134</v>
      </c>
      <c r="E564" s="8">
        <v>73.900000000000006</v>
      </c>
      <c r="F564" s="4">
        <v>44262</v>
      </c>
      <c r="G564" s="8">
        <v>-54</v>
      </c>
      <c r="H564" s="4">
        <v>46638</v>
      </c>
      <c r="I564" s="8">
        <v>2322</v>
      </c>
      <c r="J564" s="8">
        <v>302852646</v>
      </c>
      <c r="K564" s="8">
        <v>84</v>
      </c>
      <c r="N564" s="8">
        <v>1.412723</v>
      </c>
      <c r="O564" s="70">
        <v>3286.93</v>
      </c>
      <c r="P564" s="8">
        <v>3611.62</v>
      </c>
      <c r="Q564" s="8">
        <v>1.759981</v>
      </c>
      <c r="R564" s="8">
        <v>3634.6499999999996</v>
      </c>
      <c r="S564" s="8">
        <v>1.759981</v>
      </c>
      <c r="T564" s="81">
        <v>3286.93</v>
      </c>
      <c r="U564" s="80" t="str">
        <f t="shared" si="16"/>
        <v>102020</v>
      </c>
      <c r="V564" s="79" t="str">
        <f t="shared" si="17"/>
        <v>31 a 60 dias</v>
      </c>
    </row>
    <row r="565" spans="1:22" x14ac:dyDescent="0.3">
      <c r="A565" s="4">
        <v>44316</v>
      </c>
      <c r="B565" s="8">
        <v>29894663000189</v>
      </c>
      <c r="C565" s="8" t="s">
        <v>96</v>
      </c>
      <c r="D565" s="4">
        <v>44074</v>
      </c>
      <c r="E565" s="8">
        <v>35.15</v>
      </c>
      <c r="F565" s="4">
        <v>44234</v>
      </c>
      <c r="G565" s="8">
        <v>-82</v>
      </c>
      <c r="H565" s="4">
        <v>46608</v>
      </c>
      <c r="I565" s="8">
        <v>2292</v>
      </c>
      <c r="J565" s="8">
        <v>302859040</v>
      </c>
      <c r="K565" s="8">
        <v>84</v>
      </c>
      <c r="N565" s="8">
        <v>1.4349050000000001</v>
      </c>
      <c r="O565" s="70">
        <v>1577.48</v>
      </c>
      <c r="P565" s="8">
        <v>1716.4599999999994</v>
      </c>
      <c r="Q565" s="8">
        <v>1.787892</v>
      </c>
      <c r="R565" s="8">
        <v>1740.85</v>
      </c>
      <c r="S565" s="8">
        <v>1.787892</v>
      </c>
      <c r="T565" s="81">
        <v>1577.48</v>
      </c>
      <c r="U565" s="80" t="str">
        <f t="shared" si="16"/>
        <v>82020</v>
      </c>
      <c r="V565" s="79" t="str">
        <f t="shared" si="17"/>
        <v>61 a 90 dias</v>
      </c>
    </row>
    <row r="566" spans="1:22" x14ac:dyDescent="0.3">
      <c r="A566" s="4">
        <v>44316</v>
      </c>
      <c r="B566" s="8">
        <v>29894663000189</v>
      </c>
      <c r="C566" s="8" t="s">
        <v>96</v>
      </c>
      <c r="D566" s="4">
        <v>44099</v>
      </c>
      <c r="E566" s="8">
        <v>257.85000000000002</v>
      </c>
      <c r="F566" s="4">
        <v>44172</v>
      </c>
      <c r="G566" s="8">
        <v>-144</v>
      </c>
      <c r="H566" s="4">
        <v>46638</v>
      </c>
      <c r="I566" s="8">
        <v>2322</v>
      </c>
      <c r="J566" s="8">
        <v>302880544</v>
      </c>
      <c r="K566" s="8">
        <v>84</v>
      </c>
      <c r="N566" s="8">
        <v>1.4455119999999999</v>
      </c>
      <c r="O566" s="70">
        <v>12136.2</v>
      </c>
      <c r="P566" s="8">
        <v>12514.65</v>
      </c>
      <c r="Q566" s="8">
        <v>1.7932589999999999</v>
      </c>
      <c r="R566" s="8">
        <v>13332.6</v>
      </c>
      <c r="S566" s="8">
        <v>1.7932589999999999</v>
      </c>
      <c r="T566" s="81">
        <v>12136.2</v>
      </c>
      <c r="U566" s="80" t="str">
        <f t="shared" si="16"/>
        <v>92020</v>
      </c>
      <c r="V566" s="79" t="str">
        <f t="shared" si="17"/>
        <v>Acima de 120 dias</v>
      </c>
    </row>
    <row r="567" spans="1:22" x14ac:dyDescent="0.3">
      <c r="A567" s="4">
        <v>44316</v>
      </c>
      <c r="B567" s="8">
        <v>29894663000189</v>
      </c>
      <c r="C567" s="8" t="s">
        <v>96</v>
      </c>
      <c r="D567" s="4">
        <v>43903</v>
      </c>
      <c r="E567" s="8">
        <v>808</v>
      </c>
      <c r="F567" s="4">
        <v>44050</v>
      </c>
      <c r="G567" s="8">
        <v>-266</v>
      </c>
      <c r="H567" s="4">
        <v>46062</v>
      </c>
      <c r="I567" s="8">
        <v>1746</v>
      </c>
      <c r="J567" s="8">
        <v>302908132</v>
      </c>
      <c r="K567" s="8">
        <v>72</v>
      </c>
      <c r="N567" s="8">
        <v>1.5064412430248679</v>
      </c>
      <c r="O567" s="70">
        <v>34940.770000000004</v>
      </c>
      <c r="P567" s="8">
        <v>34940.85</v>
      </c>
      <c r="Q567" s="8">
        <v>2.0531640000000002</v>
      </c>
      <c r="R567" s="8">
        <v>38726.589999999997</v>
      </c>
      <c r="S567" s="8">
        <v>2.0531640000000002</v>
      </c>
      <c r="T567" s="81">
        <v>34940.770000000004</v>
      </c>
      <c r="U567" s="80" t="str">
        <f t="shared" si="16"/>
        <v>32020</v>
      </c>
      <c r="V567" s="79" t="str">
        <f t="shared" si="17"/>
        <v>Acima de 120 dias</v>
      </c>
    </row>
    <row r="568" spans="1:22" x14ac:dyDescent="0.3">
      <c r="A568" s="4">
        <v>44316</v>
      </c>
      <c r="B568" s="8">
        <v>29894663000189</v>
      </c>
      <c r="C568" s="8" t="s">
        <v>96</v>
      </c>
      <c r="D568" s="4">
        <v>43978</v>
      </c>
      <c r="E568" s="8">
        <v>36.9</v>
      </c>
      <c r="F568" s="4">
        <v>44172</v>
      </c>
      <c r="G568" s="8">
        <v>-144</v>
      </c>
      <c r="H568" s="4">
        <v>46119</v>
      </c>
      <c r="I568" s="8">
        <v>1803</v>
      </c>
      <c r="J568" s="8">
        <v>302922246</v>
      </c>
      <c r="K568" s="8">
        <v>72</v>
      </c>
      <c r="N568" s="8">
        <v>1.393988881621975</v>
      </c>
      <c r="O568" s="70">
        <v>36.9</v>
      </c>
      <c r="P568" s="8">
        <v>1660.8500000000006</v>
      </c>
      <c r="Q568" s="8">
        <v>1.7917989999999999</v>
      </c>
      <c r="R568" s="8">
        <v>36.9</v>
      </c>
      <c r="S568" s="8">
        <v>1.7917989999999999</v>
      </c>
      <c r="T568" s="81">
        <v>36.9</v>
      </c>
      <c r="U568" s="80" t="str">
        <f t="shared" si="16"/>
        <v>52020</v>
      </c>
      <c r="V568" s="79" t="str">
        <f t="shared" si="17"/>
        <v>Acima de 120 dias</v>
      </c>
    </row>
    <row r="569" spans="1:22" x14ac:dyDescent="0.3">
      <c r="A569" s="4">
        <v>44316</v>
      </c>
      <c r="B569" s="8">
        <v>29894663000189</v>
      </c>
      <c r="C569" s="8" t="s">
        <v>96</v>
      </c>
      <c r="D569" s="4">
        <v>44134</v>
      </c>
      <c r="E569" s="8">
        <v>50</v>
      </c>
      <c r="F569" s="4">
        <v>44172</v>
      </c>
      <c r="G569" s="8">
        <v>-144</v>
      </c>
      <c r="H569" s="4">
        <v>46699</v>
      </c>
      <c r="I569" s="8">
        <v>2383</v>
      </c>
      <c r="J569" s="8">
        <v>302933907</v>
      </c>
      <c r="K569" s="8">
        <v>84</v>
      </c>
      <c r="N569" s="8">
        <v>1.4118489999999999</v>
      </c>
      <c r="O569" s="70">
        <v>2406.8000000000002</v>
      </c>
      <c r="P569" s="8">
        <v>2424.8699999999994</v>
      </c>
      <c r="Q569" s="8">
        <v>1.7484120000000001</v>
      </c>
      <c r="R569" s="8">
        <v>2643.05</v>
      </c>
      <c r="S569" s="8">
        <v>1.7484120000000001</v>
      </c>
      <c r="T569" s="81">
        <v>2406.8000000000002</v>
      </c>
      <c r="U569" s="80" t="str">
        <f t="shared" si="16"/>
        <v>102020</v>
      </c>
      <c r="V569" s="79" t="str">
        <f t="shared" si="17"/>
        <v>Acima de 120 dias</v>
      </c>
    </row>
    <row r="570" spans="1:22" x14ac:dyDescent="0.3">
      <c r="A570" s="4">
        <v>44316</v>
      </c>
      <c r="B570" s="8">
        <v>29894663000189</v>
      </c>
      <c r="C570" s="8" t="s">
        <v>96</v>
      </c>
      <c r="D570" s="4">
        <v>44099</v>
      </c>
      <c r="E570" s="8">
        <v>255.6</v>
      </c>
      <c r="F570" s="4">
        <v>44234</v>
      </c>
      <c r="G570" s="8">
        <v>-82</v>
      </c>
      <c r="H570" s="4">
        <v>46575</v>
      </c>
      <c r="I570" s="8">
        <v>2259</v>
      </c>
      <c r="J570" s="8">
        <v>302947312</v>
      </c>
      <c r="K570" s="8">
        <v>84</v>
      </c>
      <c r="N570" s="8">
        <v>1.3599999999999999</v>
      </c>
      <c r="O570" s="70">
        <v>12647.48</v>
      </c>
      <c r="P570" s="8">
        <v>12605.120000000004</v>
      </c>
      <c r="Q570" s="8">
        <v>1.4131880000000001</v>
      </c>
      <c r="R570" s="8">
        <v>12844.51</v>
      </c>
      <c r="S570" s="8">
        <v>1.4131880000000001</v>
      </c>
      <c r="T570" s="81">
        <v>12647.48</v>
      </c>
      <c r="U570" s="80" t="str">
        <f t="shared" si="16"/>
        <v>92020</v>
      </c>
      <c r="V570" s="79" t="str">
        <f t="shared" si="17"/>
        <v>61 a 90 dias</v>
      </c>
    </row>
    <row r="571" spans="1:22" x14ac:dyDescent="0.3">
      <c r="A571" s="4">
        <v>44316</v>
      </c>
      <c r="B571" s="8">
        <v>29894663000189</v>
      </c>
      <c r="C571" s="8" t="s">
        <v>96</v>
      </c>
      <c r="D571" s="4">
        <v>44040</v>
      </c>
      <c r="E571" s="8">
        <v>400.18</v>
      </c>
      <c r="F571" s="4">
        <v>44234</v>
      </c>
      <c r="G571" s="8">
        <v>-82</v>
      </c>
      <c r="H571" s="4">
        <v>46575</v>
      </c>
      <c r="I571" s="8">
        <v>2259</v>
      </c>
      <c r="J571" s="8">
        <v>302957539</v>
      </c>
      <c r="K571" s="8">
        <v>84</v>
      </c>
      <c r="N571" s="8">
        <v>1.4433980000000002</v>
      </c>
      <c r="O571" s="70">
        <v>17836.98</v>
      </c>
      <c r="P571" s="8">
        <v>19453.610000000004</v>
      </c>
      <c r="Q571" s="8">
        <v>1.7916620000000001</v>
      </c>
      <c r="R571" s="8">
        <v>19636.39</v>
      </c>
      <c r="S571" s="8">
        <v>1.7916620000000001</v>
      </c>
      <c r="T571" s="81">
        <v>17836.98</v>
      </c>
      <c r="U571" s="80" t="str">
        <f t="shared" si="16"/>
        <v>72020</v>
      </c>
      <c r="V571" s="79" t="str">
        <f t="shared" si="17"/>
        <v>61 a 90 dias</v>
      </c>
    </row>
    <row r="572" spans="1:22" x14ac:dyDescent="0.3">
      <c r="A572" s="4">
        <v>44316</v>
      </c>
      <c r="B572" s="8">
        <v>29894663000189</v>
      </c>
      <c r="C572" s="8" t="s">
        <v>96</v>
      </c>
      <c r="D572" s="4">
        <v>44099</v>
      </c>
      <c r="E572" s="8">
        <v>48.62</v>
      </c>
      <c r="F572" s="4">
        <v>44234</v>
      </c>
      <c r="G572" s="8">
        <v>-82</v>
      </c>
      <c r="H572" s="4">
        <v>46699</v>
      </c>
      <c r="I572" s="8">
        <v>2383</v>
      </c>
      <c r="J572" s="8">
        <v>302986935</v>
      </c>
      <c r="K572" s="8">
        <v>84</v>
      </c>
      <c r="N572" s="8">
        <v>1.434596</v>
      </c>
      <c r="O572" s="70">
        <v>2219.67</v>
      </c>
      <c r="P572" s="8">
        <v>2301.0100000000002</v>
      </c>
      <c r="Q572" s="8">
        <v>1.7860339999999999</v>
      </c>
      <c r="R572" s="8">
        <v>2456.1799999999998</v>
      </c>
      <c r="S572" s="8">
        <v>1.7860339999999999</v>
      </c>
      <c r="T572" s="81">
        <v>2219.67</v>
      </c>
      <c r="U572" s="80" t="str">
        <f t="shared" si="16"/>
        <v>92020</v>
      </c>
      <c r="V572" s="79" t="str">
        <f t="shared" si="17"/>
        <v>61 a 90 dias</v>
      </c>
    </row>
    <row r="573" spans="1:22" x14ac:dyDescent="0.3">
      <c r="A573" s="4">
        <v>44316</v>
      </c>
      <c r="B573" s="8">
        <v>29894663000189</v>
      </c>
      <c r="C573" s="8" t="s">
        <v>96</v>
      </c>
      <c r="D573" s="4">
        <v>44001</v>
      </c>
      <c r="E573" s="8">
        <v>115.17</v>
      </c>
      <c r="F573" s="4">
        <v>44019</v>
      </c>
      <c r="G573" s="8">
        <v>-297</v>
      </c>
      <c r="H573" s="4">
        <v>45054</v>
      </c>
      <c r="I573" s="8">
        <v>738</v>
      </c>
      <c r="J573" s="8">
        <v>303035916</v>
      </c>
      <c r="K573" s="8">
        <v>36</v>
      </c>
      <c r="N573" s="8">
        <v>1.3599999999999999</v>
      </c>
      <c r="O573" s="70">
        <v>3494.93</v>
      </c>
      <c r="P573" s="8">
        <v>3196.4900000000002</v>
      </c>
      <c r="Q573" s="8">
        <v>1.7898339999999999</v>
      </c>
      <c r="R573" s="8">
        <v>3609.81</v>
      </c>
      <c r="S573" s="8">
        <v>1.7898339999999999</v>
      </c>
      <c r="T573" s="81">
        <v>3494.93</v>
      </c>
      <c r="U573" s="80" t="str">
        <f t="shared" si="16"/>
        <v>62020</v>
      </c>
      <c r="V573" s="79" t="str">
        <f t="shared" si="17"/>
        <v>Acima de 120 dias</v>
      </c>
    </row>
    <row r="574" spans="1:22" x14ac:dyDescent="0.3">
      <c r="A574" s="4">
        <v>44316</v>
      </c>
      <c r="B574" s="8">
        <v>29894663000189</v>
      </c>
      <c r="C574" s="8" t="s">
        <v>96</v>
      </c>
      <c r="D574" s="4">
        <v>44040</v>
      </c>
      <c r="E574" s="8">
        <v>286</v>
      </c>
      <c r="F574" s="4">
        <v>44234</v>
      </c>
      <c r="G574" s="8">
        <v>-82</v>
      </c>
      <c r="H574" s="4">
        <v>46514</v>
      </c>
      <c r="I574" s="8">
        <v>2198</v>
      </c>
      <c r="J574" s="8">
        <v>303037623</v>
      </c>
      <c r="K574" s="8">
        <v>84</v>
      </c>
      <c r="N574" s="8">
        <v>1.4446798526165225</v>
      </c>
      <c r="O574" s="70">
        <v>12591.34</v>
      </c>
      <c r="P574" s="8">
        <v>13725.659999999996</v>
      </c>
      <c r="Q574" s="8">
        <v>1.79287</v>
      </c>
      <c r="R574" s="8">
        <v>13831.98</v>
      </c>
      <c r="S574" s="8">
        <v>1.79287</v>
      </c>
      <c r="T574" s="81">
        <v>12591.34</v>
      </c>
      <c r="U574" s="80" t="str">
        <f t="shared" si="16"/>
        <v>72020</v>
      </c>
      <c r="V574" s="79" t="str">
        <f t="shared" si="17"/>
        <v>61 a 90 dias</v>
      </c>
    </row>
    <row r="575" spans="1:22" x14ac:dyDescent="0.3">
      <c r="A575" s="4">
        <v>44316</v>
      </c>
      <c r="B575" s="8">
        <v>29894663000189</v>
      </c>
      <c r="C575" s="8" t="s">
        <v>96</v>
      </c>
      <c r="D575" s="4">
        <v>44074</v>
      </c>
      <c r="E575" s="8">
        <v>276.77</v>
      </c>
      <c r="F575" s="4">
        <v>44234</v>
      </c>
      <c r="G575" s="8">
        <v>-82</v>
      </c>
      <c r="H575" s="4">
        <v>46575</v>
      </c>
      <c r="I575" s="8">
        <v>2259</v>
      </c>
      <c r="J575" s="8">
        <v>303049234</v>
      </c>
      <c r="K575" s="8">
        <v>84</v>
      </c>
      <c r="N575" s="8">
        <v>1.3599999999999999</v>
      </c>
      <c r="O575" s="70">
        <v>13993.24</v>
      </c>
      <c r="P575" s="8">
        <v>13772.110000000004</v>
      </c>
      <c r="Q575" s="8">
        <v>1.3381479999999999</v>
      </c>
      <c r="R575" s="8">
        <v>13908.41</v>
      </c>
      <c r="S575" s="8">
        <v>1.3381479999999999</v>
      </c>
      <c r="T575" s="81">
        <v>13993.24</v>
      </c>
      <c r="U575" s="80" t="str">
        <f t="shared" si="16"/>
        <v>82020</v>
      </c>
      <c r="V575" s="79" t="str">
        <f t="shared" si="17"/>
        <v>61 a 90 dias</v>
      </c>
    </row>
    <row r="576" spans="1:22" x14ac:dyDescent="0.3">
      <c r="A576" s="4">
        <v>44316</v>
      </c>
      <c r="B576" s="8">
        <v>29894663000189</v>
      </c>
      <c r="C576" s="8" t="s">
        <v>96</v>
      </c>
      <c r="D576" s="4">
        <v>44074</v>
      </c>
      <c r="E576" s="8">
        <v>47.84</v>
      </c>
      <c r="F576" s="4">
        <v>44142</v>
      </c>
      <c r="G576" s="8">
        <v>-174</v>
      </c>
      <c r="H576" s="4">
        <v>46608</v>
      </c>
      <c r="I576" s="8">
        <v>2292</v>
      </c>
      <c r="J576" s="8">
        <v>303072262</v>
      </c>
      <c r="K576" s="8">
        <v>84</v>
      </c>
      <c r="N576" s="8">
        <v>1.4360140000000001</v>
      </c>
      <c r="O576" s="70">
        <v>2289.88</v>
      </c>
      <c r="P576" s="8">
        <v>2335.3200000000011</v>
      </c>
      <c r="Q576" s="8">
        <v>1.788961</v>
      </c>
      <c r="R576" s="8">
        <v>2512.1</v>
      </c>
      <c r="S576" s="8">
        <v>1.788961</v>
      </c>
      <c r="T576" s="81">
        <v>2289.88</v>
      </c>
      <c r="U576" s="80" t="str">
        <f t="shared" si="16"/>
        <v>82020</v>
      </c>
      <c r="V576" s="79" t="str">
        <f t="shared" si="17"/>
        <v>Acima de 120 dias</v>
      </c>
    </row>
    <row r="577" spans="1:22" x14ac:dyDescent="0.3">
      <c r="A577" s="4">
        <v>44316</v>
      </c>
      <c r="B577" s="8">
        <v>29894663000189</v>
      </c>
      <c r="C577" s="8" t="s">
        <v>96</v>
      </c>
      <c r="D577" s="4">
        <v>44001</v>
      </c>
      <c r="E577" s="8">
        <v>230.88</v>
      </c>
      <c r="F577" s="4">
        <v>44203</v>
      </c>
      <c r="G577" s="8">
        <v>-113</v>
      </c>
      <c r="H577" s="4">
        <v>45054</v>
      </c>
      <c r="I577" s="8">
        <v>738</v>
      </c>
      <c r="J577" s="8">
        <v>303134690</v>
      </c>
      <c r="K577" s="8">
        <v>36</v>
      </c>
      <c r="N577" s="8">
        <v>1.3599999999999999</v>
      </c>
      <c r="O577" s="70">
        <v>5621.0599999999995</v>
      </c>
      <c r="P577" s="8">
        <v>6407.9599999999982</v>
      </c>
      <c r="Q577" s="8">
        <v>1.789701</v>
      </c>
      <c r="R577" s="8">
        <v>5851.27</v>
      </c>
      <c r="S577" s="8">
        <v>1.789701</v>
      </c>
      <c r="T577" s="81">
        <v>5621.0599999999995</v>
      </c>
      <c r="U577" s="80" t="str">
        <f t="shared" si="16"/>
        <v>62020</v>
      </c>
      <c r="V577" s="79" t="str">
        <f t="shared" si="17"/>
        <v>91 a 120 dias</v>
      </c>
    </row>
    <row r="578" spans="1:22" x14ac:dyDescent="0.3">
      <c r="A578" s="4">
        <v>44316</v>
      </c>
      <c r="B578" s="8">
        <v>29894663000189</v>
      </c>
      <c r="C578" s="8" t="s">
        <v>96</v>
      </c>
      <c r="D578" s="4">
        <v>44134</v>
      </c>
      <c r="E578" s="8">
        <v>46.86</v>
      </c>
      <c r="F578" s="4">
        <v>44323</v>
      </c>
      <c r="G578" s="8">
        <v>7</v>
      </c>
      <c r="H578" s="4">
        <v>46699</v>
      </c>
      <c r="I578" s="8">
        <v>2383</v>
      </c>
      <c r="J578" s="8">
        <v>303135944</v>
      </c>
      <c r="K578" s="8">
        <v>84</v>
      </c>
      <c r="N578" s="8">
        <v>1.4201139999999999</v>
      </c>
      <c r="O578" s="70">
        <v>2016.04</v>
      </c>
      <c r="P578" s="8">
        <v>2266.130000000001</v>
      </c>
      <c r="Q578" s="8">
        <v>1.7571619999999999</v>
      </c>
      <c r="R578" s="8">
        <v>2236.8900000000003</v>
      </c>
      <c r="S578" s="8">
        <v>1.7571619999999999</v>
      </c>
      <c r="T578" s="81">
        <v>2016.04</v>
      </c>
      <c r="U578" s="80" t="str">
        <f t="shared" ref="U578:U641" si="18">MONTH(D578)&amp;YEAR(D578)</f>
        <v>102020</v>
      </c>
      <c r="V578" s="79" t="str">
        <f t="shared" si="17"/>
        <v>1 a 30 dias</v>
      </c>
    </row>
    <row r="579" spans="1:22" x14ac:dyDescent="0.3">
      <c r="A579" s="4">
        <v>44316</v>
      </c>
      <c r="B579" s="8">
        <v>29894663000189</v>
      </c>
      <c r="C579" s="8" t="s">
        <v>96</v>
      </c>
      <c r="D579" s="4">
        <v>44134</v>
      </c>
      <c r="E579" s="8">
        <v>52.25</v>
      </c>
      <c r="F579" s="4">
        <v>44262</v>
      </c>
      <c r="G579" s="8">
        <v>-54</v>
      </c>
      <c r="H579" s="4">
        <v>45968</v>
      </c>
      <c r="I579" s="8">
        <v>1652</v>
      </c>
      <c r="J579" s="8">
        <v>303136458</v>
      </c>
      <c r="K579" s="8">
        <v>60</v>
      </c>
      <c r="N579" s="8">
        <v>1.3599999999999999</v>
      </c>
      <c r="O579" s="70">
        <v>1965.98</v>
      </c>
      <c r="P579" s="8">
        <v>2115.3899999999994</v>
      </c>
      <c r="Q579" s="8">
        <v>1.7470380000000001</v>
      </c>
      <c r="R579" s="8">
        <v>2139.71</v>
      </c>
      <c r="S579" s="8">
        <v>1.7470380000000001</v>
      </c>
      <c r="T579" s="81">
        <v>1965.98</v>
      </c>
      <c r="U579" s="80" t="str">
        <f t="shared" si="18"/>
        <v>102020</v>
      </c>
      <c r="V579" s="79" t="str">
        <f t="shared" ref="V579:V642" si="19">_xlfn.IFS(G579&lt;-120,"Acima de 120 dias",G579&lt;=-90,"91 a 120 dias",G579&lt;=-61,"61 a 90 dias",G579&lt;=-31,"31 a 60 dias",G579&gt;=-30,"1 a 30 dias")</f>
        <v>31 a 60 dias</v>
      </c>
    </row>
    <row r="580" spans="1:22" x14ac:dyDescent="0.3">
      <c r="A580" s="4">
        <v>44316</v>
      </c>
      <c r="B580" s="8">
        <v>29894663000189</v>
      </c>
      <c r="C580" s="8" t="s">
        <v>96</v>
      </c>
      <c r="D580" s="4">
        <v>44040</v>
      </c>
      <c r="E580" s="8">
        <v>275</v>
      </c>
      <c r="F580" s="4">
        <v>44323</v>
      </c>
      <c r="G580" s="8">
        <v>7</v>
      </c>
      <c r="H580" s="4">
        <v>46545</v>
      </c>
      <c r="I580" s="8">
        <v>2229</v>
      </c>
      <c r="J580" s="8">
        <v>303151132</v>
      </c>
      <c r="K580" s="8">
        <v>84</v>
      </c>
      <c r="N580" s="8">
        <v>1.441112722612633</v>
      </c>
      <c r="O580" s="70">
        <v>11367.49</v>
      </c>
      <c r="P580" s="8">
        <v>13296.540000000003</v>
      </c>
      <c r="Q580" s="8">
        <v>1.789285</v>
      </c>
      <c r="R580" s="8">
        <v>12583.6</v>
      </c>
      <c r="S580" s="8">
        <v>1.789285</v>
      </c>
      <c r="T580" s="81">
        <v>11367.49</v>
      </c>
      <c r="U580" s="80" t="str">
        <f t="shared" si="18"/>
        <v>72020</v>
      </c>
      <c r="V580" s="79" t="str">
        <f t="shared" si="19"/>
        <v>1 a 30 dias</v>
      </c>
    </row>
    <row r="581" spans="1:22" x14ac:dyDescent="0.3">
      <c r="A581" s="4">
        <v>44316</v>
      </c>
      <c r="B581" s="8">
        <v>29894663000189</v>
      </c>
      <c r="C581" s="8" t="s">
        <v>96</v>
      </c>
      <c r="D581" s="4">
        <v>44074</v>
      </c>
      <c r="E581" s="8">
        <v>63.43</v>
      </c>
      <c r="F581" s="4">
        <v>44262</v>
      </c>
      <c r="G581" s="8">
        <v>-54</v>
      </c>
      <c r="H581" s="4">
        <v>46608</v>
      </c>
      <c r="I581" s="8">
        <v>2292</v>
      </c>
      <c r="J581" s="8">
        <v>303165697</v>
      </c>
      <c r="K581" s="8">
        <v>84</v>
      </c>
      <c r="N581" s="8">
        <v>1.44618</v>
      </c>
      <c r="O581" s="70">
        <v>2774.6</v>
      </c>
      <c r="P581" s="8">
        <v>3085.84</v>
      </c>
      <c r="Q581" s="8">
        <v>1.7989980000000001</v>
      </c>
      <c r="R581" s="8">
        <v>3067.88</v>
      </c>
      <c r="S581" s="8">
        <v>1.7989980000000001</v>
      </c>
      <c r="T581" s="81">
        <v>2774.6</v>
      </c>
      <c r="U581" s="80" t="str">
        <f t="shared" si="18"/>
        <v>82020</v>
      </c>
      <c r="V581" s="79" t="str">
        <f t="shared" si="19"/>
        <v>31 a 60 dias</v>
      </c>
    </row>
    <row r="582" spans="1:22" x14ac:dyDescent="0.3">
      <c r="A582" s="4">
        <v>44316</v>
      </c>
      <c r="B582" s="8">
        <v>29894663000189</v>
      </c>
      <c r="C582" s="8" t="s">
        <v>96</v>
      </c>
      <c r="D582" s="4">
        <v>44134</v>
      </c>
      <c r="E582" s="8">
        <v>313.5</v>
      </c>
      <c r="F582" s="4">
        <v>44293</v>
      </c>
      <c r="G582" s="8">
        <v>-23</v>
      </c>
      <c r="H582" s="4">
        <v>46667</v>
      </c>
      <c r="I582" s="8">
        <v>2351</v>
      </c>
      <c r="J582" s="8">
        <v>303198439</v>
      </c>
      <c r="K582" s="8">
        <v>84</v>
      </c>
      <c r="N582" s="8">
        <v>1.4452049999999999</v>
      </c>
      <c r="O582" s="70">
        <v>13574.79</v>
      </c>
      <c r="P582" s="8">
        <v>15250.37</v>
      </c>
      <c r="Q582" s="8">
        <v>1.794565</v>
      </c>
      <c r="R582" s="8">
        <v>15059.9</v>
      </c>
      <c r="S582" s="8">
        <v>1.794565</v>
      </c>
      <c r="T582" s="81">
        <v>13574.79</v>
      </c>
      <c r="U582" s="80" t="str">
        <f t="shared" si="18"/>
        <v>102020</v>
      </c>
      <c r="V582" s="79" t="str">
        <f t="shared" si="19"/>
        <v>1 a 30 dias</v>
      </c>
    </row>
    <row r="583" spans="1:22" x14ac:dyDescent="0.3">
      <c r="A583" s="4">
        <v>44316</v>
      </c>
      <c r="B583" s="8">
        <v>29894663000189</v>
      </c>
      <c r="C583" s="8" t="s">
        <v>96</v>
      </c>
      <c r="D583" s="4">
        <v>43936</v>
      </c>
      <c r="E583" s="8">
        <v>12.3</v>
      </c>
      <c r="F583" s="4">
        <v>44142</v>
      </c>
      <c r="G583" s="8">
        <v>-174</v>
      </c>
      <c r="H583" s="4">
        <v>46090</v>
      </c>
      <c r="I583" s="8">
        <v>1774</v>
      </c>
      <c r="J583" s="8">
        <v>303203309</v>
      </c>
      <c r="K583" s="8">
        <v>72</v>
      </c>
      <c r="N583" s="8">
        <v>1.4949999999999999</v>
      </c>
      <c r="O583" s="70">
        <v>500.58000000000004</v>
      </c>
      <c r="P583" s="8">
        <v>534.41</v>
      </c>
      <c r="Q583" s="8">
        <v>2.0339589999999999</v>
      </c>
      <c r="R583" s="8">
        <v>559.11</v>
      </c>
      <c r="S583" s="8">
        <v>2.0339589999999999</v>
      </c>
      <c r="T583" s="81">
        <v>500.58000000000004</v>
      </c>
      <c r="U583" s="80" t="str">
        <f t="shared" si="18"/>
        <v>42020</v>
      </c>
      <c r="V583" s="79" t="str">
        <f t="shared" si="19"/>
        <v>Acima de 120 dias</v>
      </c>
    </row>
    <row r="584" spans="1:22" x14ac:dyDescent="0.3">
      <c r="A584" s="4">
        <v>44316</v>
      </c>
      <c r="B584" s="8">
        <v>29894663000189</v>
      </c>
      <c r="C584" s="8" t="s">
        <v>96</v>
      </c>
      <c r="D584" s="4">
        <v>43903</v>
      </c>
      <c r="E584" s="8">
        <v>22.54</v>
      </c>
      <c r="F584" s="4">
        <v>44142</v>
      </c>
      <c r="G584" s="8">
        <v>-174</v>
      </c>
      <c r="H584" s="4">
        <v>46062</v>
      </c>
      <c r="I584" s="8">
        <v>1746</v>
      </c>
      <c r="J584" s="8">
        <v>303208413</v>
      </c>
      <c r="K584" s="8">
        <v>72</v>
      </c>
      <c r="N584" s="8">
        <v>1.4950000000000001</v>
      </c>
      <c r="O584" s="70">
        <v>909.54</v>
      </c>
      <c r="P584" s="8">
        <v>977.99999999999989</v>
      </c>
      <c r="Q584" s="8">
        <v>2.0390839999999999</v>
      </c>
      <c r="R584" s="8">
        <v>1015.11</v>
      </c>
      <c r="S584" s="8">
        <v>2.0390839999999999</v>
      </c>
      <c r="T584" s="81">
        <v>909.54</v>
      </c>
      <c r="U584" s="80" t="str">
        <f t="shared" si="18"/>
        <v>32020</v>
      </c>
      <c r="V584" s="79" t="str">
        <f t="shared" si="19"/>
        <v>Acima de 120 dias</v>
      </c>
    </row>
    <row r="585" spans="1:22" x14ac:dyDescent="0.3">
      <c r="A585" s="4">
        <v>44316</v>
      </c>
      <c r="B585" s="8">
        <v>29894663000189</v>
      </c>
      <c r="C585" s="8" t="s">
        <v>96</v>
      </c>
      <c r="D585" s="4">
        <v>44040</v>
      </c>
      <c r="E585" s="8">
        <v>101.3</v>
      </c>
      <c r="F585" s="4">
        <v>44142</v>
      </c>
      <c r="G585" s="8">
        <v>-174</v>
      </c>
      <c r="H585" s="4">
        <v>46090</v>
      </c>
      <c r="I585" s="8">
        <v>1774</v>
      </c>
      <c r="J585" s="8">
        <v>303214804</v>
      </c>
      <c r="K585" s="8">
        <v>72</v>
      </c>
      <c r="N585" s="8">
        <v>1.5130000000000001</v>
      </c>
      <c r="O585" s="70">
        <v>4096.79</v>
      </c>
      <c r="P585" s="8">
        <v>4299.8</v>
      </c>
      <c r="Q585" s="8">
        <v>2.0663360000000002</v>
      </c>
      <c r="R585" s="8">
        <v>4586.9800000000005</v>
      </c>
      <c r="S585" s="8">
        <v>2.0663360000000002</v>
      </c>
      <c r="T585" s="81">
        <v>4096.79</v>
      </c>
      <c r="U585" s="80" t="str">
        <f t="shared" si="18"/>
        <v>72020</v>
      </c>
      <c r="V585" s="79" t="str">
        <f t="shared" si="19"/>
        <v>Acima de 120 dias</v>
      </c>
    </row>
    <row r="586" spans="1:22" x14ac:dyDescent="0.3">
      <c r="A586" s="4">
        <v>44316</v>
      </c>
      <c r="B586" s="8">
        <v>29894663000189</v>
      </c>
      <c r="C586" s="8" t="s">
        <v>96</v>
      </c>
      <c r="D586" s="4">
        <v>43978</v>
      </c>
      <c r="E586" s="8">
        <v>365.25</v>
      </c>
      <c r="F586" s="4">
        <v>44293</v>
      </c>
      <c r="G586" s="8">
        <v>-23</v>
      </c>
      <c r="H586" s="4">
        <v>46484</v>
      </c>
      <c r="I586" s="8">
        <v>2168</v>
      </c>
      <c r="J586" s="8">
        <v>303226049</v>
      </c>
      <c r="K586" s="8">
        <v>84</v>
      </c>
      <c r="N586" s="8">
        <v>1.3925742910592573</v>
      </c>
      <c r="O586" s="70">
        <v>15482.63</v>
      </c>
      <c r="P586" s="8">
        <v>17938.990000000002</v>
      </c>
      <c r="Q586" s="8">
        <v>1.737139</v>
      </c>
      <c r="R586" s="8">
        <v>17059.129999999997</v>
      </c>
      <c r="S586" s="8">
        <v>1.737139</v>
      </c>
      <c r="T586" s="81">
        <v>15482.63</v>
      </c>
      <c r="U586" s="80" t="str">
        <f t="shared" si="18"/>
        <v>52020</v>
      </c>
      <c r="V586" s="79" t="str">
        <f t="shared" si="19"/>
        <v>1 a 30 dias</v>
      </c>
    </row>
    <row r="587" spans="1:22" x14ac:dyDescent="0.3">
      <c r="A587" s="4">
        <v>44316</v>
      </c>
      <c r="B587" s="8">
        <v>29894663000189</v>
      </c>
      <c r="C587" s="8" t="s">
        <v>96</v>
      </c>
      <c r="D587" s="4">
        <v>44040</v>
      </c>
      <c r="E587" s="8">
        <v>202.04</v>
      </c>
      <c r="F587" s="4">
        <v>44172</v>
      </c>
      <c r="G587" s="8">
        <v>-144</v>
      </c>
      <c r="H587" s="4">
        <v>46545</v>
      </c>
      <c r="I587" s="8">
        <v>2229</v>
      </c>
      <c r="J587" s="8">
        <v>303240806</v>
      </c>
      <c r="K587" s="8">
        <v>84</v>
      </c>
      <c r="N587" s="8">
        <v>1.3599999999999999</v>
      </c>
      <c r="O587" s="70">
        <v>10334.14</v>
      </c>
      <c r="P587" s="8">
        <v>10037.449999999993</v>
      </c>
      <c r="Q587" s="8">
        <v>1.412002</v>
      </c>
      <c r="R587" s="8">
        <v>10483.67</v>
      </c>
      <c r="S587" s="8">
        <v>1.412002</v>
      </c>
      <c r="T587" s="81">
        <v>10334.14</v>
      </c>
      <c r="U587" s="80" t="str">
        <f t="shared" si="18"/>
        <v>72020</v>
      </c>
      <c r="V587" s="79" t="str">
        <f t="shared" si="19"/>
        <v>Acima de 120 dias</v>
      </c>
    </row>
    <row r="588" spans="1:22" x14ac:dyDescent="0.3">
      <c r="A588" s="4">
        <v>44316</v>
      </c>
      <c r="B588" s="8">
        <v>29894663000189</v>
      </c>
      <c r="C588" s="8" t="s">
        <v>96</v>
      </c>
      <c r="D588" s="4">
        <v>44040</v>
      </c>
      <c r="E588" s="8">
        <v>158.6</v>
      </c>
      <c r="F588" s="4">
        <v>44172</v>
      </c>
      <c r="G588" s="8">
        <v>-144</v>
      </c>
      <c r="H588" s="4">
        <v>45450</v>
      </c>
      <c r="I588" s="8">
        <v>1134</v>
      </c>
      <c r="J588" s="8">
        <v>303244855</v>
      </c>
      <c r="K588" s="8">
        <v>48</v>
      </c>
      <c r="N588" s="8">
        <v>1.3599999999999999</v>
      </c>
      <c r="O588" s="70">
        <v>5201.84</v>
      </c>
      <c r="P588" s="8">
        <v>5507.6500000000005</v>
      </c>
      <c r="Q588" s="8">
        <v>1.794041</v>
      </c>
      <c r="R588" s="8">
        <v>5530.09</v>
      </c>
      <c r="S588" s="8">
        <v>1.794041</v>
      </c>
      <c r="T588" s="81">
        <v>5201.84</v>
      </c>
      <c r="U588" s="80" t="str">
        <f t="shared" si="18"/>
        <v>72020</v>
      </c>
      <c r="V588" s="79" t="str">
        <f t="shared" si="19"/>
        <v>Acima de 120 dias</v>
      </c>
    </row>
    <row r="589" spans="1:22" x14ac:dyDescent="0.3">
      <c r="A589" s="4">
        <v>44316</v>
      </c>
      <c r="B589" s="8">
        <v>29894663000189</v>
      </c>
      <c r="C589" s="8" t="s">
        <v>96</v>
      </c>
      <c r="D589" s="4">
        <v>44074</v>
      </c>
      <c r="E589" s="8">
        <v>353</v>
      </c>
      <c r="F589" s="4">
        <v>44323</v>
      </c>
      <c r="G589" s="8">
        <v>7</v>
      </c>
      <c r="H589" s="4">
        <v>45450</v>
      </c>
      <c r="I589" s="8">
        <v>1134</v>
      </c>
      <c r="J589" s="8">
        <v>303244955</v>
      </c>
      <c r="K589" s="8">
        <v>48</v>
      </c>
      <c r="N589" s="8">
        <v>1.3599999999999999</v>
      </c>
      <c r="O589" s="70">
        <v>9812.82</v>
      </c>
      <c r="P589" s="8">
        <v>12090.789999999999</v>
      </c>
      <c r="Q589" s="8">
        <v>1.794046</v>
      </c>
      <c r="R589" s="8">
        <v>10543.44</v>
      </c>
      <c r="S589" s="8">
        <v>1.794046</v>
      </c>
      <c r="T589" s="81">
        <v>9812.82</v>
      </c>
      <c r="U589" s="80" t="str">
        <f t="shared" si="18"/>
        <v>82020</v>
      </c>
      <c r="V589" s="79" t="str">
        <f t="shared" si="19"/>
        <v>1 a 30 dias</v>
      </c>
    </row>
    <row r="590" spans="1:22" x14ac:dyDescent="0.3">
      <c r="A590" s="4">
        <v>44316</v>
      </c>
      <c r="B590" s="8">
        <v>29894663000189</v>
      </c>
      <c r="C590" s="8" t="s">
        <v>96</v>
      </c>
      <c r="D590" s="4">
        <v>44099</v>
      </c>
      <c r="E590" s="8">
        <v>469</v>
      </c>
      <c r="F590" s="4">
        <v>44323</v>
      </c>
      <c r="G590" s="8">
        <v>7</v>
      </c>
      <c r="H590" s="4">
        <v>46608</v>
      </c>
      <c r="I590" s="8">
        <v>2292</v>
      </c>
      <c r="J590" s="8">
        <v>303263573</v>
      </c>
      <c r="K590" s="8">
        <v>84</v>
      </c>
      <c r="N590" s="8">
        <v>1.3599999999999999</v>
      </c>
      <c r="O590" s="70">
        <v>20840.349999999999</v>
      </c>
      <c r="P590" s="8">
        <v>23280.679999999997</v>
      </c>
      <c r="Q590" s="8">
        <v>1.586201</v>
      </c>
      <c r="R590" s="8">
        <v>22329.5</v>
      </c>
      <c r="S590" s="8">
        <v>1.586201</v>
      </c>
      <c r="T590" s="81">
        <v>20840.349999999999</v>
      </c>
      <c r="U590" s="80" t="str">
        <f t="shared" si="18"/>
        <v>92020</v>
      </c>
      <c r="V590" s="79" t="str">
        <f t="shared" si="19"/>
        <v>1 a 30 dias</v>
      </c>
    </row>
    <row r="591" spans="1:22" x14ac:dyDescent="0.3">
      <c r="A591" s="4">
        <v>44316</v>
      </c>
      <c r="B591" s="8">
        <v>29894663000189</v>
      </c>
      <c r="C591" s="8" t="s">
        <v>96</v>
      </c>
      <c r="D591" s="4">
        <v>44074</v>
      </c>
      <c r="E591" s="8">
        <v>66.55</v>
      </c>
      <c r="F591" s="4">
        <v>44172</v>
      </c>
      <c r="G591" s="8">
        <v>-144</v>
      </c>
      <c r="H591" s="4">
        <v>46608</v>
      </c>
      <c r="I591" s="8">
        <v>2292</v>
      </c>
      <c r="J591" s="8">
        <v>303269287</v>
      </c>
      <c r="K591" s="8">
        <v>84</v>
      </c>
      <c r="N591" s="8">
        <v>1.4380949999999999</v>
      </c>
      <c r="O591" s="70">
        <v>3121.05</v>
      </c>
      <c r="P591" s="8">
        <v>3246.3799999999992</v>
      </c>
      <c r="Q591" s="8">
        <v>1.7862480000000001</v>
      </c>
      <c r="R591" s="8">
        <v>3426.04</v>
      </c>
      <c r="S591" s="8">
        <v>1.7862480000000001</v>
      </c>
      <c r="T591" s="81">
        <v>3121.05</v>
      </c>
      <c r="U591" s="80" t="str">
        <f t="shared" si="18"/>
        <v>82020</v>
      </c>
      <c r="V591" s="79" t="str">
        <f t="shared" si="19"/>
        <v>Acima de 120 dias</v>
      </c>
    </row>
    <row r="592" spans="1:22" x14ac:dyDescent="0.3">
      <c r="A592" s="4">
        <v>44316</v>
      </c>
      <c r="B592" s="8">
        <v>29894663000189</v>
      </c>
      <c r="C592" s="8" t="s">
        <v>96</v>
      </c>
      <c r="D592" s="4">
        <v>43903</v>
      </c>
      <c r="E592" s="8">
        <v>25.51</v>
      </c>
      <c r="F592" s="4">
        <v>43989</v>
      </c>
      <c r="G592" s="8">
        <v>-327</v>
      </c>
      <c r="H592" s="4">
        <v>46062</v>
      </c>
      <c r="I592" s="8">
        <v>1746</v>
      </c>
      <c r="J592" s="8">
        <v>303308524</v>
      </c>
      <c r="K592" s="8">
        <v>72</v>
      </c>
      <c r="N592" s="8">
        <v>1.4950000000000001</v>
      </c>
      <c r="O592" s="70">
        <v>1157.98</v>
      </c>
      <c r="P592" s="8">
        <v>1106.8899999999996</v>
      </c>
      <c r="Q592" s="8">
        <v>2.0338599999999998</v>
      </c>
      <c r="R592" s="8">
        <v>1276.4099999999999</v>
      </c>
      <c r="S592" s="8">
        <v>2.0338599999999998</v>
      </c>
      <c r="T592" s="81">
        <v>1157.98</v>
      </c>
      <c r="U592" s="80" t="str">
        <f t="shared" si="18"/>
        <v>32020</v>
      </c>
      <c r="V592" s="79" t="str">
        <f t="shared" si="19"/>
        <v>Acima de 120 dias</v>
      </c>
    </row>
    <row r="593" spans="1:22" x14ac:dyDescent="0.3">
      <c r="A593" s="4">
        <v>44316</v>
      </c>
      <c r="B593" s="8">
        <v>29894663000189</v>
      </c>
      <c r="C593" s="8" t="s">
        <v>96</v>
      </c>
      <c r="D593" s="4">
        <v>44001</v>
      </c>
      <c r="E593" s="8">
        <v>59.38</v>
      </c>
      <c r="F593" s="4">
        <v>44262</v>
      </c>
      <c r="G593" s="8">
        <v>-54</v>
      </c>
      <c r="H593" s="4">
        <v>46514</v>
      </c>
      <c r="I593" s="8">
        <v>2198</v>
      </c>
      <c r="J593" s="8">
        <v>303331255</v>
      </c>
      <c r="K593" s="8">
        <v>84</v>
      </c>
      <c r="N593" s="8">
        <v>1.3599999999999999</v>
      </c>
      <c r="O593" s="70">
        <v>2694.19</v>
      </c>
      <c r="P593" s="8">
        <v>2938.6699999999992</v>
      </c>
      <c r="Q593" s="8">
        <v>1.597451</v>
      </c>
      <c r="R593" s="8">
        <v>2881.1</v>
      </c>
      <c r="S593" s="8">
        <v>1.597451</v>
      </c>
      <c r="T593" s="81">
        <v>2694.19</v>
      </c>
      <c r="U593" s="80" t="str">
        <f t="shared" si="18"/>
        <v>62020</v>
      </c>
      <c r="V593" s="79" t="str">
        <f t="shared" si="19"/>
        <v>31 a 60 dias</v>
      </c>
    </row>
    <row r="594" spans="1:22" x14ac:dyDescent="0.3">
      <c r="A594" s="4">
        <v>44316</v>
      </c>
      <c r="B594" s="8">
        <v>29894663000189</v>
      </c>
      <c r="C594" s="8" t="s">
        <v>96</v>
      </c>
      <c r="D594" s="4">
        <v>44040</v>
      </c>
      <c r="E594" s="8">
        <v>86</v>
      </c>
      <c r="F594" s="4">
        <v>44293</v>
      </c>
      <c r="G594" s="8">
        <v>-23</v>
      </c>
      <c r="H594" s="4">
        <v>46545</v>
      </c>
      <c r="I594" s="8">
        <v>2229</v>
      </c>
      <c r="J594" s="8">
        <v>303337553</v>
      </c>
      <c r="K594" s="8">
        <v>84</v>
      </c>
      <c r="N594" s="8">
        <v>1.3599999999999999</v>
      </c>
      <c r="O594" s="70">
        <v>3978.2</v>
      </c>
      <c r="P594" s="8">
        <v>4272.5399999999981</v>
      </c>
      <c r="Q594" s="8">
        <v>1.47719</v>
      </c>
      <c r="R594" s="8">
        <v>4118.45</v>
      </c>
      <c r="S594" s="8">
        <v>1.47719</v>
      </c>
      <c r="T594" s="81">
        <v>3978.2</v>
      </c>
      <c r="U594" s="80" t="str">
        <f t="shared" si="18"/>
        <v>72020</v>
      </c>
      <c r="V594" s="79" t="str">
        <f t="shared" si="19"/>
        <v>1 a 30 dias</v>
      </c>
    </row>
    <row r="595" spans="1:22" x14ac:dyDescent="0.3">
      <c r="A595" s="4">
        <v>44316</v>
      </c>
      <c r="B595" s="8">
        <v>29894663000189</v>
      </c>
      <c r="C595" s="8" t="s">
        <v>96</v>
      </c>
      <c r="D595" s="4">
        <v>43978</v>
      </c>
      <c r="E595" s="8">
        <v>109.1</v>
      </c>
      <c r="F595" s="4">
        <v>44050</v>
      </c>
      <c r="G595" s="8">
        <v>-266</v>
      </c>
      <c r="H595" s="4">
        <v>46545</v>
      </c>
      <c r="I595" s="8">
        <v>2229</v>
      </c>
      <c r="J595" s="8">
        <v>303339104</v>
      </c>
      <c r="K595" s="8">
        <v>84</v>
      </c>
      <c r="N595" s="8">
        <v>1.408712</v>
      </c>
      <c r="O595" s="70">
        <v>5550.41</v>
      </c>
      <c r="P595" s="8">
        <v>5287.41</v>
      </c>
      <c r="Q595" s="8">
        <v>1.7437579999999999</v>
      </c>
      <c r="R595" s="8">
        <v>6022.84</v>
      </c>
      <c r="S595" s="8">
        <v>1.7437579999999999</v>
      </c>
      <c r="T595" s="81">
        <v>5550.41</v>
      </c>
      <c r="U595" s="80" t="str">
        <f t="shared" si="18"/>
        <v>52020</v>
      </c>
      <c r="V595" s="79" t="str">
        <f t="shared" si="19"/>
        <v>Acima de 120 dias</v>
      </c>
    </row>
    <row r="596" spans="1:22" x14ac:dyDescent="0.3">
      <c r="A596" s="4">
        <v>44316</v>
      </c>
      <c r="B596" s="8">
        <v>29894663000189</v>
      </c>
      <c r="C596" s="8" t="s">
        <v>96</v>
      </c>
      <c r="D596" s="4">
        <v>44040</v>
      </c>
      <c r="E596" s="8">
        <v>540</v>
      </c>
      <c r="F596" s="4">
        <v>44323</v>
      </c>
      <c r="G596" s="8">
        <v>7</v>
      </c>
      <c r="H596" s="4">
        <v>46545</v>
      </c>
      <c r="I596" s="8">
        <v>2229</v>
      </c>
      <c r="J596" s="8">
        <v>303349890</v>
      </c>
      <c r="K596" s="8">
        <v>84</v>
      </c>
      <c r="N596" s="8">
        <v>1.4375125444377259</v>
      </c>
      <c r="O596" s="70">
        <v>22345.919999999998</v>
      </c>
      <c r="P596" s="8">
        <v>26140.789999999997</v>
      </c>
      <c r="Q596" s="8">
        <v>1.785452</v>
      </c>
      <c r="R596" s="8">
        <v>24736.23</v>
      </c>
      <c r="S596" s="8">
        <v>1.785452</v>
      </c>
      <c r="T596" s="81">
        <v>22345.919999999998</v>
      </c>
      <c r="U596" s="80" t="str">
        <f t="shared" si="18"/>
        <v>72020</v>
      </c>
      <c r="V596" s="79" t="str">
        <f t="shared" si="19"/>
        <v>1 a 30 dias</v>
      </c>
    </row>
    <row r="597" spans="1:22" x14ac:dyDescent="0.3">
      <c r="A597" s="4">
        <v>44316</v>
      </c>
      <c r="B597" s="8">
        <v>29894663000189</v>
      </c>
      <c r="C597" s="8" t="s">
        <v>96</v>
      </c>
      <c r="D597" s="4">
        <v>44074</v>
      </c>
      <c r="E597" s="8">
        <v>62.25</v>
      </c>
      <c r="F597" s="4">
        <v>44081</v>
      </c>
      <c r="G597" s="8">
        <v>-235</v>
      </c>
      <c r="H597" s="4">
        <v>46575</v>
      </c>
      <c r="I597" s="8">
        <v>2259</v>
      </c>
      <c r="J597" s="8">
        <v>303357031</v>
      </c>
      <c r="K597" s="8">
        <v>84</v>
      </c>
      <c r="N597" s="8">
        <v>1.434102342158861</v>
      </c>
      <c r="O597" s="70">
        <v>3089.38</v>
      </c>
      <c r="P597" s="8">
        <v>3021.97</v>
      </c>
      <c r="Q597" s="8">
        <v>1.787023</v>
      </c>
      <c r="R597" s="8">
        <v>3373.86</v>
      </c>
      <c r="S597" s="8">
        <v>1.787023</v>
      </c>
      <c r="T597" s="81">
        <v>3089.38</v>
      </c>
      <c r="U597" s="80" t="str">
        <f t="shared" si="18"/>
        <v>82020</v>
      </c>
      <c r="V597" s="79" t="str">
        <f t="shared" si="19"/>
        <v>Acima de 120 dias</v>
      </c>
    </row>
    <row r="598" spans="1:22" x14ac:dyDescent="0.3">
      <c r="A598" s="4">
        <v>44316</v>
      </c>
      <c r="B598" s="8">
        <v>29894663000189</v>
      </c>
      <c r="C598" s="8" t="s">
        <v>96</v>
      </c>
      <c r="D598" s="4">
        <v>44074</v>
      </c>
      <c r="E598" s="8">
        <v>225</v>
      </c>
      <c r="F598" s="4">
        <v>44323</v>
      </c>
      <c r="G598" s="8">
        <v>7</v>
      </c>
      <c r="H598" s="4">
        <v>46608</v>
      </c>
      <c r="I598" s="8">
        <v>2292</v>
      </c>
      <c r="J598" s="8">
        <v>303369220</v>
      </c>
      <c r="K598" s="8">
        <v>84</v>
      </c>
      <c r="N598" s="8">
        <v>1.4466299999999999</v>
      </c>
      <c r="O598" s="70">
        <v>9402.24</v>
      </c>
      <c r="P598" s="8">
        <v>10944.449999999997</v>
      </c>
      <c r="Q598" s="8">
        <v>1.7953170000000001</v>
      </c>
      <c r="R598" s="8">
        <v>10431.02</v>
      </c>
      <c r="S598" s="8">
        <v>1.7953170000000001</v>
      </c>
      <c r="T598" s="81">
        <v>9402.24</v>
      </c>
      <c r="U598" s="80" t="str">
        <f t="shared" si="18"/>
        <v>82020</v>
      </c>
      <c r="V598" s="79" t="str">
        <f t="shared" si="19"/>
        <v>1 a 30 dias</v>
      </c>
    </row>
    <row r="599" spans="1:22" x14ac:dyDescent="0.3">
      <c r="A599" s="4">
        <v>44316</v>
      </c>
      <c r="B599" s="8">
        <v>29894663000189</v>
      </c>
      <c r="C599" s="8" t="s">
        <v>96</v>
      </c>
      <c r="D599" s="4">
        <v>44099</v>
      </c>
      <c r="E599" s="8">
        <v>91.04</v>
      </c>
      <c r="F599" s="4">
        <v>44234</v>
      </c>
      <c r="G599" s="8">
        <v>-82</v>
      </c>
      <c r="H599" s="4">
        <v>46699</v>
      </c>
      <c r="I599" s="8">
        <v>2383</v>
      </c>
      <c r="J599" s="8">
        <v>303387912</v>
      </c>
      <c r="K599" s="8">
        <v>84</v>
      </c>
      <c r="N599" s="8">
        <v>1.436375</v>
      </c>
      <c r="O599" s="70">
        <v>4160</v>
      </c>
      <c r="P599" s="8">
        <v>4305.8499999999995</v>
      </c>
      <c r="Q599" s="8">
        <v>1.782815</v>
      </c>
      <c r="R599" s="8">
        <v>4596.7299999999996</v>
      </c>
      <c r="S599" s="8">
        <v>1.782815</v>
      </c>
      <c r="T599" s="81">
        <v>4160</v>
      </c>
      <c r="U599" s="80" t="str">
        <f t="shared" si="18"/>
        <v>92020</v>
      </c>
      <c r="V599" s="79" t="str">
        <f t="shared" si="19"/>
        <v>61 a 90 dias</v>
      </c>
    </row>
    <row r="600" spans="1:22" x14ac:dyDescent="0.3">
      <c r="A600" s="4">
        <v>44316</v>
      </c>
      <c r="B600" s="8">
        <v>29894663000189</v>
      </c>
      <c r="C600" s="8" t="s">
        <v>96</v>
      </c>
      <c r="D600" s="4">
        <v>44134</v>
      </c>
      <c r="E600" s="8">
        <v>206</v>
      </c>
      <c r="F600" s="4">
        <v>44323</v>
      </c>
      <c r="G600" s="8">
        <v>7</v>
      </c>
      <c r="H600" s="4">
        <v>46699</v>
      </c>
      <c r="I600" s="8">
        <v>2383</v>
      </c>
      <c r="J600" s="8">
        <v>303392737</v>
      </c>
      <c r="K600" s="8">
        <v>84</v>
      </c>
      <c r="N600" s="8">
        <v>1.4405080000000001</v>
      </c>
      <c r="O600" s="70">
        <v>8778.9599999999991</v>
      </c>
      <c r="P600" s="8">
        <v>9892.3199999999979</v>
      </c>
      <c r="Q600" s="8">
        <v>1.7889839999999999</v>
      </c>
      <c r="R600" s="8">
        <v>9770.58</v>
      </c>
      <c r="S600" s="8">
        <v>1.7889839999999999</v>
      </c>
      <c r="T600" s="81">
        <v>8778.9599999999991</v>
      </c>
      <c r="U600" s="80" t="str">
        <f t="shared" si="18"/>
        <v>102020</v>
      </c>
      <c r="V600" s="79" t="str">
        <f t="shared" si="19"/>
        <v>1 a 30 dias</v>
      </c>
    </row>
    <row r="601" spans="1:22" x14ac:dyDescent="0.3">
      <c r="A601" s="4">
        <v>44316</v>
      </c>
      <c r="B601" s="8">
        <v>29894663000189</v>
      </c>
      <c r="C601" s="8" t="s">
        <v>96</v>
      </c>
      <c r="D601" s="4">
        <v>43903</v>
      </c>
      <c r="E601" s="8">
        <v>136</v>
      </c>
      <c r="F601" s="4">
        <v>43928</v>
      </c>
      <c r="G601" s="8">
        <v>-388</v>
      </c>
      <c r="H601" s="4">
        <v>46062</v>
      </c>
      <c r="I601" s="8">
        <v>1746</v>
      </c>
      <c r="J601" s="8">
        <v>303401042</v>
      </c>
      <c r="K601" s="8">
        <v>72</v>
      </c>
      <c r="N601" s="8">
        <v>1.36</v>
      </c>
      <c r="O601" s="70">
        <v>6841.65</v>
      </c>
      <c r="P601" s="8">
        <v>6144.2500000000018</v>
      </c>
      <c r="Q601" s="8">
        <v>1.6832320000000001</v>
      </c>
      <c r="R601" s="8">
        <v>7254.96</v>
      </c>
      <c r="S601" s="8">
        <v>1.6832320000000001</v>
      </c>
      <c r="T601" s="81">
        <v>6841.65</v>
      </c>
      <c r="U601" s="80" t="str">
        <f t="shared" si="18"/>
        <v>32020</v>
      </c>
      <c r="V601" s="79" t="str">
        <f t="shared" si="19"/>
        <v>Acima de 120 dias</v>
      </c>
    </row>
    <row r="602" spans="1:22" x14ac:dyDescent="0.3">
      <c r="A602" s="4">
        <v>44316</v>
      </c>
      <c r="B602" s="8">
        <v>29894663000189</v>
      </c>
      <c r="C602" s="8" t="s">
        <v>96</v>
      </c>
      <c r="D602" s="4">
        <v>43978</v>
      </c>
      <c r="E602" s="8">
        <v>431.76</v>
      </c>
      <c r="F602" s="4">
        <v>43989</v>
      </c>
      <c r="G602" s="8">
        <v>-327</v>
      </c>
      <c r="H602" s="4">
        <v>45754</v>
      </c>
      <c r="I602" s="8">
        <v>1438</v>
      </c>
      <c r="J602" s="8">
        <v>303421161</v>
      </c>
      <c r="K602" s="8">
        <v>60</v>
      </c>
      <c r="N602" s="8">
        <v>1.4949999999999999</v>
      </c>
      <c r="O602" s="70">
        <v>18076.36</v>
      </c>
      <c r="P602" s="8">
        <v>16911.900000000001</v>
      </c>
      <c r="Q602" s="8">
        <v>2.0494210000000002</v>
      </c>
      <c r="R602" s="8">
        <v>19640.41</v>
      </c>
      <c r="S602" s="8">
        <v>2.0494210000000002</v>
      </c>
      <c r="T602" s="81">
        <v>18076.36</v>
      </c>
      <c r="U602" s="80" t="str">
        <f t="shared" si="18"/>
        <v>52020</v>
      </c>
      <c r="V602" s="79" t="str">
        <f t="shared" si="19"/>
        <v>Acima de 120 dias</v>
      </c>
    </row>
    <row r="603" spans="1:22" x14ac:dyDescent="0.3">
      <c r="A603" s="4">
        <v>44316</v>
      </c>
      <c r="B603" s="8">
        <v>29894663000189</v>
      </c>
      <c r="C603" s="8" t="s">
        <v>96</v>
      </c>
      <c r="D603" s="4">
        <v>43978</v>
      </c>
      <c r="E603" s="8">
        <v>250</v>
      </c>
      <c r="F603" s="4">
        <v>44111</v>
      </c>
      <c r="G603" s="8">
        <v>-205</v>
      </c>
      <c r="H603" s="4">
        <v>46119</v>
      </c>
      <c r="I603" s="8">
        <v>1803</v>
      </c>
      <c r="J603" s="8">
        <v>303423150</v>
      </c>
      <c r="K603" s="8">
        <v>72</v>
      </c>
      <c r="N603" s="8">
        <v>1.4045574734397068</v>
      </c>
      <c r="O603" s="70">
        <v>11008.09</v>
      </c>
      <c r="P603" s="8">
        <v>11217.339999999998</v>
      </c>
      <c r="Q603" s="8">
        <v>1.795277</v>
      </c>
      <c r="R603" s="8">
        <v>11945.46</v>
      </c>
      <c r="S603" s="8">
        <v>1.795277</v>
      </c>
      <c r="T603" s="81">
        <v>11008.09</v>
      </c>
      <c r="U603" s="80" t="str">
        <f t="shared" si="18"/>
        <v>52020</v>
      </c>
      <c r="V603" s="79" t="str">
        <f t="shared" si="19"/>
        <v>Acima de 120 dias</v>
      </c>
    </row>
    <row r="604" spans="1:22" x14ac:dyDescent="0.3">
      <c r="A604" s="4">
        <v>44316</v>
      </c>
      <c r="B604" s="8">
        <v>29894663000189</v>
      </c>
      <c r="C604" s="8" t="s">
        <v>96</v>
      </c>
      <c r="D604" s="4">
        <v>44040</v>
      </c>
      <c r="E604" s="8">
        <v>48.7</v>
      </c>
      <c r="F604" s="4">
        <v>44050</v>
      </c>
      <c r="G604" s="8">
        <v>-266</v>
      </c>
      <c r="H604" s="4">
        <v>46545</v>
      </c>
      <c r="I604" s="8">
        <v>2229</v>
      </c>
      <c r="J604" s="8">
        <v>303443069</v>
      </c>
      <c r="K604" s="8">
        <v>84</v>
      </c>
      <c r="N604" s="8">
        <v>1.4242532530904324</v>
      </c>
      <c r="O604" s="70">
        <v>2458.2600000000002</v>
      </c>
      <c r="P604" s="8">
        <v>2367.9300000000017</v>
      </c>
      <c r="Q604" s="8">
        <v>1.777172</v>
      </c>
      <c r="R604" s="8">
        <v>2678.02</v>
      </c>
      <c r="S604" s="8">
        <v>1.777172</v>
      </c>
      <c r="T604" s="81">
        <v>2458.2600000000002</v>
      </c>
      <c r="U604" s="80" t="str">
        <f t="shared" si="18"/>
        <v>72020</v>
      </c>
      <c r="V604" s="79" t="str">
        <f t="shared" si="19"/>
        <v>Acima de 120 dias</v>
      </c>
    </row>
    <row r="605" spans="1:22" x14ac:dyDescent="0.3">
      <c r="A605" s="4">
        <v>44316</v>
      </c>
      <c r="B605" s="8">
        <v>29894663000189</v>
      </c>
      <c r="C605" s="8" t="s">
        <v>96</v>
      </c>
      <c r="D605" s="4">
        <v>44040</v>
      </c>
      <c r="E605" s="8">
        <v>254.5</v>
      </c>
      <c r="F605" s="4">
        <v>44323</v>
      </c>
      <c r="G605" s="8">
        <v>7</v>
      </c>
      <c r="H605" s="4">
        <v>46575</v>
      </c>
      <c r="I605" s="8">
        <v>2259</v>
      </c>
      <c r="J605" s="8">
        <v>303453109</v>
      </c>
      <c r="K605" s="8">
        <v>84</v>
      </c>
      <c r="N605" s="8">
        <v>1.3873</v>
      </c>
      <c r="O605" s="70">
        <v>10763.82</v>
      </c>
      <c r="P605" s="8">
        <v>12607.7</v>
      </c>
      <c r="Q605" s="8">
        <v>1.7318340000000001</v>
      </c>
      <c r="R605" s="8">
        <v>11925.86</v>
      </c>
      <c r="S605" s="8">
        <v>1.7318340000000001</v>
      </c>
      <c r="T605" s="81">
        <v>10763.82</v>
      </c>
      <c r="U605" s="80" t="str">
        <f t="shared" si="18"/>
        <v>72020</v>
      </c>
      <c r="V605" s="79" t="str">
        <f t="shared" si="19"/>
        <v>1 a 30 dias</v>
      </c>
    </row>
    <row r="606" spans="1:22" x14ac:dyDescent="0.3">
      <c r="A606" s="4">
        <v>44316</v>
      </c>
      <c r="B606" s="8">
        <v>29894663000189</v>
      </c>
      <c r="C606" s="8" t="s">
        <v>96</v>
      </c>
      <c r="D606" s="4">
        <v>44074</v>
      </c>
      <c r="E606" s="8">
        <v>50</v>
      </c>
      <c r="F606" s="4">
        <v>44234</v>
      </c>
      <c r="G606" s="8">
        <v>-82</v>
      </c>
      <c r="H606" s="4">
        <v>46575</v>
      </c>
      <c r="I606" s="8">
        <v>2259</v>
      </c>
      <c r="J606" s="8">
        <v>303458258</v>
      </c>
      <c r="K606" s="8">
        <v>84</v>
      </c>
      <c r="N606" s="8">
        <v>1.4246409281697943</v>
      </c>
      <c r="O606" s="70">
        <v>2236.92</v>
      </c>
      <c r="P606" s="8">
        <v>2434.9300000000003</v>
      </c>
      <c r="Q606" s="8">
        <v>1.7777350000000001</v>
      </c>
      <c r="R606" s="8">
        <v>2466.5500000000002</v>
      </c>
      <c r="S606" s="8">
        <v>1.7777350000000001</v>
      </c>
      <c r="T606" s="81">
        <v>2236.92</v>
      </c>
      <c r="U606" s="80" t="str">
        <f t="shared" si="18"/>
        <v>82020</v>
      </c>
      <c r="V606" s="79" t="str">
        <f t="shared" si="19"/>
        <v>61 a 90 dias</v>
      </c>
    </row>
    <row r="607" spans="1:22" x14ac:dyDescent="0.3">
      <c r="A607" s="4">
        <v>44316</v>
      </c>
      <c r="B607" s="8">
        <v>29894663000189</v>
      </c>
      <c r="C607" s="8" t="s">
        <v>96</v>
      </c>
      <c r="D607" s="4">
        <v>44074</v>
      </c>
      <c r="E607" s="8">
        <v>46.4</v>
      </c>
      <c r="F607" s="4">
        <v>44172</v>
      </c>
      <c r="G607" s="8">
        <v>-144</v>
      </c>
      <c r="H607" s="4">
        <v>46608</v>
      </c>
      <c r="I607" s="8">
        <v>2292</v>
      </c>
      <c r="J607" s="8">
        <v>303476670</v>
      </c>
      <c r="K607" s="8">
        <v>84</v>
      </c>
      <c r="N607" s="8">
        <v>1.432391</v>
      </c>
      <c r="O607" s="70">
        <v>2176.5</v>
      </c>
      <c r="P607" s="8">
        <v>2267.7999999999997</v>
      </c>
      <c r="Q607" s="8">
        <v>1.7853570000000001</v>
      </c>
      <c r="R607" s="8">
        <v>2392.48</v>
      </c>
      <c r="S607" s="8">
        <v>1.7853570000000001</v>
      </c>
      <c r="T607" s="81">
        <v>2176.5</v>
      </c>
      <c r="U607" s="80" t="str">
        <f t="shared" si="18"/>
        <v>82020</v>
      </c>
      <c r="V607" s="79" t="str">
        <f t="shared" si="19"/>
        <v>Acima de 120 dias</v>
      </c>
    </row>
    <row r="608" spans="1:22" x14ac:dyDescent="0.3">
      <c r="A608" s="4">
        <v>44316</v>
      </c>
      <c r="B608" s="8">
        <v>29894663000189</v>
      </c>
      <c r="C608" s="8" t="s">
        <v>96</v>
      </c>
      <c r="D608" s="4">
        <v>44099</v>
      </c>
      <c r="E608" s="8">
        <v>226.8</v>
      </c>
      <c r="F608" s="4">
        <v>44323</v>
      </c>
      <c r="G608" s="8">
        <v>7</v>
      </c>
      <c r="H608" s="4">
        <v>46638</v>
      </c>
      <c r="I608" s="8">
        <v>2322</v>
      </c>
      <c r="J608" s="8">
        <v>303488616</v>
      </c>
      <c r="K608" s="8">
        <v>84</v>
      </c>
      <c r="N608" s="8">
        <v>1.4439029999999999</v>
      </c>
      <c r="O608" s="70">
        <v>9545.5399999999991</v>
      </c>
      <c r="P608" s="8">
        <v>11013.499999999996</v>
      </c>
      <c r="Q608" s="8">
        <v>1.791544</v>
      </c>
      <c r="R608" s="8">
        <v>10598.4</v>
      </c>
      <c r="S608" s="8">
        <v>1.791544</v>
      </c>
      <c r="T608" s="81">
        <v>9545.5399999999991</v>
      </c>
      <c r="U608" s="80" t="str">
        <f t="shared" si="18"/>
        <v>92020</v>
      </c>
      <c r="V608" s="79" t="str">
        <f t="shared" si="19"/>
        <v>1 a 30 dias</v>
      </c>
    </row>
    <row r="609" spans="1:22" x14ac:dyDescent="0.3">
      <c r="A609" s="4">
        <v>44316</v>
      </c>
      <c r="B609" s="8">
        <v>29894663000189</v>
      </c>
      <c r="C609" s="8" t="s">
        <v>96</v>
      </c>
      <c r="D609" s="4">
        <v>44134</v>
      </c>
      <c r="E609" s="8">
        <v>175.99</v>
      </c>
      <c r="F609" s="4">
        <v>44262</v>
      </c>
      <c r="G609" s="8">
        <v>-54</v>
      </c>
      <c r="H609" s="4">
        <v>46699</v>
      </c>
      <c r="I609" s="8">
        <v>2383</v>
      </c>
      <c r="J609" s="8">
        <v>303533912</v>
      </c>
      <c r="K609" s="8">
        <v>84</v>
      </c>
      <c r="N609" s="8">
        <v>1.420048</v>
      </c>
      <c r="O609" s="70">
        <v>7923.67</v>
      </c>
      <c r="P609" s="8">
        <v>8511.0499999999956</v>
      </c>
      <c r="Q609" s="8">
        <v>1.7571239999999999</v>
      </c>
      <c r="R609" s="8">
        <v>8753.2099999999991</v>
      </c>
      <c r="S609" s="8">
        <v>1.7571239999999999</v>
      </c>
      <c r="T609" s="81">
        <v>7923.67</v>
      </c>
      <c r="U609" s="80" t="str">
        <f t="shared" si="18"/>
        <v>102020</v>
      </c>
      <c r="V609" s="79" t="str">
        <f t="shared" si="19"/>
        <v>31 a 60 dias</v>
      </c>
    </row>
    <row r="610" spans="1:22" x14ac:dyDescent="0.3">
      <c r="A610" s="4">
        <v>44316</v>
      </c>
      <c r="B610" s="8">
        <v>29894663000189</v>
      </c>
      <c r="C610" s="8" t="s">
        <v>96</v>
      </c>
      <c r="D610" s="4">
        <v>44040</v>
      </c>
      <c r="E610" s="8">
        <v>100</v>
      </c>
      <c r="F610" s="4">
        <v>44172</v>
      </c>
      <c r="G610" s="8">
        <v>-144</v>
      </c>
      <c r="H610" s="4">
        <v>46514</v>
      </c>
      <c r="I610" s="8">
        <v>2198</v>
      </c>
      <c r="J610" s="8">
        <v>303536931</v>
      </c>
      <c r="K610" s="8">
        <v>84</v>
      </c>
      <c r="N610" s="8">
        <v>1.4398616177471775</v>
      </c>
      <c r="O610" s="70">
        <v>4608.46</v>
      </c>
      <c r="P610" s="8">
        <v>4806.7500000000009</v>
      </c>
      <c r="Q610" s="8">
        <v>1.7877000000000001</v>
      </c>
      <c r="R610" s="8">
        <v>5042.8500000000004</v>
      </c>
      <c r="S610" s="8">
        <v>1.7877000000000001</v>
      </c>
      <c r="T610" s="81">
        <v>4608.46</v>
      </c>
      <c r="U610" s="80" t="str">
        <f t="shared" si="18"/>
        <v>72020</v>
      </c>
      <c r="V610" s="79" t="str">
        <f t="shared" si="19"/>
        <v>Acima de 120 dias</v>
      </c>
    </row>
    <row r="611" spans="1:22" x14ac:dyDescent="0.3">
      <c r="A611" s="4">
        <v>44316</v>
      </c>
      <c r="B611" s="8">
        <v>29894663000189</v>
      </c>
      <c r="C611" s="8" t="s">
        <v>96</v>
      </c>
      <c r="D611" s="4">
        <v>44074</v>
      </c>
      <c r="E611" s="8">
        <v>368.99</v>
      </c>
      <c r="F611" s="4">
        <v>44081</v>
      </c>
      <c r="G611" s="8">
        <v>-235</v>
      </c>
      <c r="H611" s="4">
        <v>46545</v>
      </c>
      <c r="I611" s="8">
        <v>2229</v>
      </c>
      <c r="J611" s="8">
        <v>303544885</v>
      </c>
      <c r="K611" s="8">
        <v>84</v>
      </c>
      <c r="N611" s="8">
        <v>1.4490551700097281</v>
      </c>
      <c r="O611" s="70">
        <v>18168.23</v>
      </c>
      <c r="P611" s="8">
        <v>17713.319999999989</v>
      </c>
      <c r="Q611" s="8">
        <v>1.797698</v>
      </c>
      <c r="R611" s="8">
        <v>19796.329999999998</v>
      </c>
      <c r="S611" s="8">
        <v>1.797698</v>
      </c>
      <c r="T611" s="81">
        <v>18168.23</v>
      </c>
      <c r="U611" s="80" t="str">
        <f t="shared" si="18"/>
        <v>82020</v>
      </c>
      <c r="V611" s="79" t="str">
        <f t="shared" si="19"/>
        <v>Acima de 120 dias</v>
      </c>
    </row>
    <row r="612" spans="1:22" x14ac:dyDescent="0.3">
      <c r="A612" s="4">
        <v>44316</v>
      </c>
      <c r="B612" s="8">
        <v>29894663000189</v>
      </c>
      <c r="C612" s="8" t="s">
        <v>96</v>
      </c>
      <c r="D612" s="4">
        <v>44134</v>
      </c>
      <c r="E612" s="8">
        <v>106</v>
      </c>
      <c r="F612" s="4">
        <v>44323</v>
      </c>
      <c r="G612" s="8">
        <v>7</v>
      </c>
      <c r="H612" s="4">
        <v>46699</v>
      </c>
      <c r="I612" s="8">
        <v>2383</v>
      </c>
      <c r="J612" s="8">
        <v>303546569</v>
      </c>
      <c r="K612" s="8">
        <v>84</v>
      </c>
      <c r="N612" s="8">
        <v>1.4067939999999999</v>
      </c>
      <c r="O612" s="70">
        <v>4579.66</v>
      </c>
      <c r="P612" s="8">
        <v>5149.7899999999954</v>
      </c>
      <c r="Q612" s="8">
        <v>1.7430589999999999</v>
      </c>
      <c r="R612" s="8">
        <v>5081.37</v>
      </c>
      <c r="S612" s="8">
        <v>1.7430589999999999</v>
      </c>
      <c r="T612" s="81">
        <v>4579.66</v>
      </c>
      <c r="U612" s="80" t="str">
        <f t="shared" si="18"/>
        <v>102020</v>
      </c>
      <c r="V612" s="79" t="str">
        <f t="shared" si="19"/>
        <v>1 a 30 dias</v>
      </c>
    </row>
    <row r="613" spans="1:22" x14ac:dyDescent="0.3">
      <c r="A613" s="4">
        <v>44316</v>
      </c>
      <c r="B613" s="8">
        <v>29894663000189</v>
      </c>
      <c r="C613" s="8" t="s">
        <v>96</v>
      </c>
      <c r="D613" s="4">
        <v>44074</v>
      </c>
      <c r="E613" s="8">
        <v>75</v>
      </c>
      <c r="F613" s="4">
        <v>44081</v>
      </c>
      <c r="G613" s="8">
        <v>-235</v>
      </c>
      <c r="H613" s="4">
        <v>46545</v>
      </c>
      <c r="I613" s="8">
        <v>2229</v>
      </c>
      <c r="J613" s="8">
        <v>303551615</v>
      </c>
      <c r="K613" s="8">
        <v>84</v>
      </c>
      <c r="N613" s="8">
        <v>1.4404227964829524</v>
      </c>
      <c r="O613" s="70">
        <v>3696.97</v>
      </c>
      <c r="P613" s="8">
        <v>3610.58</v>
      </c>
      <c r="Q613" s="8">
        <v>1.792967</v>
      </c>
      <c r="R613" s="8">
        <v>4032.59</v>
      </c>
      <c r="S613" s="8">
        <v>1.792967</v>
      </c>
      <c r="T613" s="81">
        <v>3696.97</v>
      </c>
      <c r="U613" s="80" t="str">
        <f t="shared" si="18"/>
        <v>82020</v>
      </c>
      <c r="V613" s="79" t="str">
        <f t="shared" si="19"/>
        <v>Acima de 120 dias</v>
      </c>
    </row>
    <row r="614" spans="1:22" x14ac:dyDescent="0.3">
      <c r="A614" s="4">
        <v>44316</v>
      </c>
      <c r="B614" s="8">
        <v>29894663000189</v>
      </c>
      <c r="C614" s="8" t="s">
        <v>96</v>
      </c>
      <c r="D614" s="4">
        <v>44074</v>
      </c>
      <c r="E614" s="8">
        <v>117.85</v>
      </c>
      <c r="F614" s="4">
        <v>44172</v>
      </c>
      <c r="G614" s="8">
        <v>-144</v>
      </c>
      <c r="H614" s="4">
        <v>46575</v>
      </c>
      <c r="I614" s="8">
        <v>2259</v>
      </c>
      <c r="J614" s="8">
        <v>303555757</v>
      </c>
      <c r="K614" s="8">
        <v>84</v>
      </c>
      <c r="N614" s="8">
        <v>1.431696109717681</v>
      </c>
      <c r="O614" s="70">
        <v>5505.76</v>
      </c>
      <c r="P614" s="8">
        <v>5725.6900000000005</v>
      </c>
      <c r="Q614" s="8">
        <v>1.7794490000000001</v>
      </c>
      <c r="R614" s="8">
        <v>6037.7000000000007</v>
      </c>
      <c r="S614" s="8">
        <v>1.7794490000000001</v>
      </c>
      <c r="T614" s="81">
        <v>5505.76</v>
      </c>
      <c r="U614" s="80" t="str">
        <f t="shared" si="18"/>
        <v>82020</v>
      </c>
      <c r="V614" s="79" t="str">
        <f t="shared" si="19"/>
        <v>Acima de 120 dias</v>
      </c>
    </row>
    <row r="615" spans="1:22" x14ac:dyDescent="0.3">
      <c r="A615" s="4">
        <v>44316</v>
      </c>
      <c r="B615" s="8">
        <v>29894663000189</v>
      </c>
      <c r="C615" s="8" t="s">
        <v>96</v>
      </c>
      <c r="D615" s="4">
        <v>44074</v>
      </c>
      <c r="E615" s="8">
        <v>145.38</v>
      </c>
      <c r="F615" s="4">
        <v>44142</v>
      </c>
      <c r="G615" s="8">
        <v>-174</v>
      </c>
      <c r="H615" s="4">
        <v>46575</v>
      </c>
      <c r="I615" s="8">
        <v>2259</v>
      </c>
      <c r="J615" s="8">
        <v>303561113</v>
      </c>
      <c r="K615" s="8">
        <v>84</v>
      </c>
      <c r="N615" s="8">
        <v>1.4427964375300679</v>
      </c>
      <c r="O615" s="70">
        <v>6916.8</v>
      </c>
      <c r="P615" s="8">
        <v>7037.3100000000022</v>
      </c>
      <c r="Q615" s="8">
        <v>1.7912650000000001</v>
      </c>
      <c r="R615" s="8">
        <v>7571.05</v>
      </c>
      <c r="S615" s="8">
        <v>1.7912650000000001</v>
      </c>
      <c r="T615" s="81">
        <v>6916.8</v>
      </c>
      <c r="U615" s="80" t="str">
        <f t="shared" si="18"/>
        <v>82020</v>
      </c>
      <c r="V615" s="79" t="str">
        <f t="shared" si="19"/>
        <v>Acima de 120 dias</v>
      </c>
    </row>
    <row r="616" spans="1:22" x14ac:dyDescent="0.3">
      <c r="A616" s="4">
        <v>44316</v>
      </c>
      <c r="B616" s="8">
        <v>29894663000189</v>
      </c>
      <c r="C616" s="8" t="s">
        <v>96</v>
      </c>
      <c r="D616" s="4">
        <v>44074</v>
      </c>
      <c r="E616" s="8">
        <v>151.15</v>
      </c>
      <c r="F616" s="4">
        <v>44323</v>
      </c>
      <c r="G616" s="8">
        <v>7</v>
      </c>
      <c r="H616" s="4">
        <v>46608</v>
      </c>
      <c r="I616" s="8">
        <v>2292</v>
      </c>
      <c r="J616" s="8">
        <v>303567732</v>
      </c>
      <c r="K616" s="8">
        <v>84</v>
      </c>
      <c r="N616" s="8">
        <v>1.3599999999999999</v>
      </c>
      <c r="O616" s="70">
        <v>7146.5999999999995</v>
      </c>
      <c r="P616" s="8">
        <v>7569.5999999999985</v>
      </c>
      <c r="Q616" s="8">
        <v>1.3816930000000001</v>
      </c>
      <c r="R616" s="8">
        <v>7196.3799999999992</v>
      </c>
      <c r="S616" s="8">
        <v>1.3816930000000001</v>
      </c>
      <c r="T616" s="81">
        <v>7146.5999999999995</v>
      </c>
      <c r="U616" s="80" t="str">
        <f t="shared" si="18"/>
        <v>82020</v>
      </c>
      <c r="V616" s="79" t="str">
        <f t="shared" si="19"/>
        <v>1 a 30 dias</v>
      </c>
    </row>
    <row r="617" spans="1:22" x14ac:dyDescent="0.3">
      <c r="A617" s="4">
        <v>44316</v>
      </c>
      <c r="B617" s="8">
        <v>29894663000189</v>
      </c>
      <c r="C617" s="8" t="s">
        <v>96</v>
      </c>
      <c r="D617" s="4">
        <v>44099</v>
      </c>
      <c r="E617" s="8">
        <v>133.56</v>
      </c>
      <c r="F617" s="4">
        <v>44172</v>
      </c>
      <c r="G617" s="8">
        <v>-144</v>
      </c>
      <c r="H617" s="4">
        <v>46638</v>
      </c>
      <c r="I617" s="8">
        <v>2322</v>
      </c>
      <c r="J617" s="8">
        <v>303568401</v>
      </c>
      <c r="K617" s="8">
        <v>84</v>
      </c>
      <c r="N617" s="8">
        <v>1.3599999999999999</v>
      </c>
      <c r="O617" s="70">
        <v>6553.03</v>
      </c>
      <c r="P617" s="8">
        <v>6672.3200000000052</v>
      </c>
      <c r="Q617" s="8">
        <v>1.6362909999999999</v>
      </c>
      <c r="R617" s="8">
        <v>7073.9299999999994</v>
      </c>
      <c r="S617" s="8">
        <v>1.6362909999999999</v>
      </c>
      <c r="T617" s="81">
        <v>6553.03</v>
      </c>
      <c r="U617" s="80" t="str">
        <f t="shared" si="18"/>
        <v>92020</v>
      </c>
      <c r="V617" s="79" t="str">
        <f t="shared" si="19"/>
        <v>Acima de 120 dias</v>
      </c>
    </row>
    <row r="618" spans="1:22" x14ac:dyDescent="0.3">
      <c r="A618" s="4">
        <v>44316</v>
      </c>
      <c r="B618" s="8">
        <v>29894663000189</v>
      </c>
      <c r="C618" s="8" t="s">
        <v>96</v>
      </c>
      <c r="D618" s="4">
        <v>44134</v>
      </c>
      <c r="E618" s="8">
        <v>43.6</v>
      </c>
      <c r="F618" s="4">
        <v>44262</v>
      </c>
      <c r="G618" s="8">
        <v>-54</v>
      </c>
      <c r="H618" s="4">
        <v>46667</v>
      </c>
      <c r="I618" s="8">
        <v>2351</v>
      </c>
      <c r="J618" s="8">
        <v>303579126</v>
      </c>
      <c r="K618" s="8">
        <v>84</v>
      </c>
      <c r="N618" s="8">
        <v>1.3599999999999999</v>
      </c>
      <c r="O618" s="70">
        <v>2024.71</v>
      </c>
      <c r="P618" s="8">
        <v>2182.62</v>
      </c>
      <c r="Q618" s="8">
        <v>1.629432</v>
      </c>
      <c r="R618" s="8">
        <v>2193.6800000000003</v>
      </c>
      <c r="S618" s="8">
        <v>1.629432</v>
      </c>
      <c r="T618" s="81">
        <v>2024.71</v>
      </c>
      <c r="U618" s="80" t="str">
        <f t="shared" si="18"/>
        <v>102020</v>
      </c>
      <c r="V618" s="79" t="str">
        <f t="shared" si="19"/>
        <v>31 a 60 dias</v>
      </c>
    </row>
    <row r="619" spans="1:22" x14ac:dyDescent="0.3">
      <c r="A619" s="4">
        <v>44316</v>
      </c>
      <c r="B619" s="8">
        <v>29894663000189</v>
      </c>
      <c r="C619" s="8" t="s">
        <v>96</v>
      </c>
      <c r="D619" s="4">
        <v>44099</v>
      </c>
      <c r="E619" s="8">
        <v>159.82</v>
      </c>
      <c r="F619" s="4">
        <v>44172</v>
      </c>
      <c r="G619" s="8">
        <v>-144</v>
      </c>
      <c r="H619" s="4">
        <v>46638</v>
      </c>
      <c r="I619" s="8">
        <v>2322</v>
      </c>
      <c r="J619" s="8">
        <v>303589828</v>
      </c>
      <c r="K619" s="8">
        <v>84</v>
      </c>
      <c r="N619" s="8">
        <v>1.4426700000000001</v>
      </c>
      <c r="O619" s="70">
        <v>7528.18</v>
      </c>
      <c r="P619" s="8">
        <v>7764.1700000000019</v>
      </c>
      <c r="Q619" s="8">
        <v>1.790219</v>
      </c>
      <c r="R619" s="8">
        <v>8270.3599999999988</v>
      </c>
      <c r="S619" s="8">
        <v>1.790219</v>
      </c>
      <c r="T619" s="81">
        <v>7528.18</v>
      </c>
      <c r="U619" s="80" t="str">
        <f t="shared" si="18"/>
        <v>92020</v>
      </c>
      <c r="V619" s="79" t="str">
        <f t="shared" si="19"/>
        <v>Acima de 120 dias</v>
      </c>
    </row>
    <row r="620" spans="1:22" x14ac:dyDescent="0.3">
      <c r="A620" s="4">
        <v>44316</v>
      </c>
      <c r="B620" s="8">
        <v>29894663000189</v>
      </c>
      <c r="C620" s="8" t="s">
        <v>96</v>
      </c>
      <c r="D620" s="4">
        <v>44134</v>
      </c>
      <c r="E620" s="8">
        <v>350.47</v>
      </c>
      <c r="F620" s="4">
        <v>44323</v>
      </c>
      <c r="G620" s="8">
        <v>7</v>
      </c>
      <c r="H620" s="4">
        <v>46728</v>
      </c>
      <c r="I620" s="8">
        <v>2412</v>
      </c>
      <c r="J620" s="8">
        <v>303597789</v>
      </c>
      <c r="K620" s="8">
        <v>84</v>
      </c>
      <c r="N620" s="8">
        <v>1.4378930000000001</v>
      </c>
      <c r="O620" s="70">
        <v>15034.34</v>
      </c>
      <c r="P620" s="8">
        <v>16602.910000000003</v>
      </c>
      <c r="Q620" s="8">
        <v>1.7859050000000001</v>
      </c>
      <c r="R620" s="8">
        <v>16748.330000000002</v>
      </c>
      <c r="S620" s="8">
        <v>1.7859050000000001</v>
      </c>
      <c r="T620" s="81">
        <v>15034.34</v>
      </c>
      <c r="U620" s="80" t="str">
        <f t="shared" si="18"/>
        <v>102020</v>
      </c>
      <c r="V620" s="79" t="str">
        <f t="shared" si="19"/>
        <v>1 a 30 dias</v>
      </c>
    </row>
    <row r="621" spans="1:22" x14ac:dyDescent="0.3">
      <c r="A621" s="4">
        <v>44316</v>
      </c>
      <c r="B621" s="8">
        <v>29894663000189</v>
      </c>
      <c r="C621" s="8" t="s">
        <v>96</v>
      </c>
      <c r="D621" s="4">
        <v>44134</v>
      </c>
      <c r="E621" s="8">
        <v>63</v>
      </c>
      <c r="F621" s="4">
        <v>44262</v>
      </c>
      <c r="G621" s="8">
        <v>-54</v>
      </c>
      <c r="H621" s="4">
        <v>46699</v>
      </c>
      <c r="I621" s="8">
        <v>2383</v>
      </c>
      <c r="J621" s="8">
        <v>303627010</v>
      </c>
      <c r="K621" s="8">
        <v>84</v>
      </c>
      <c r="N621" s="8">
        <v>1.4036659999999999</v>
      </c>
      <c r="O621" s="70">
        <v>2850.7</v>
      </c>
      <c r="P621" s="8">
        <v>3064.09</v>
      </c>
      <c r="Q621" s="8">
        <v>1.7396149999999999</v>
      </c>
      <c r="R621" s="8">
        <v>3149.1</v>
      </c>
      <c r="S621" s="8">
        <v>1.7396149999999999</v>
      </c>
      <c r="T621" s="81">
        <v>2850.7</v>
      </c>
      <c r="U621" s="80" t="str">
        <f t="shared" si="18"/>
        <v>102020</v>
      </c>
      <c r="V621" s="79" t="str">
        <f t="shared" si="19"/>
        <v>31 a 60 dias</v>
      </c>
    </row>
    <row r="622" spans="1:22" x14ac:dyDescent="0.3">
      <c r="A622" s="4">
        <v>44316</v>
      </c>
      <c r="B622" s="8">
        <v>29894663000189</v>
      </c>
      <c r="C622" s="8" t="s">
        <v>96</v>
      </c>
      <c r="D622" s="4">
        <v>44134</v>
      </c>
      <c r="E622" s="8">
        <v>52.15</v>
      </c>
      <c r="F622" s="4">
        <v>44262</v>
      </c>
      <c r="G622" s="8">
        <v>-54</v>
      </c>
      <c r="H622" s="4">
        <v>46699</v>
      </c>
      <c r="I622" s="8">
        <v>2383</v>
      </c>
      <c r="J622" s="8">
        <v>303638452</v>
      </c>
      <c r="K622" s="8">
        <v>84</v>
      </c>
      <c r="N622" s="8">
        <v>1.4141650000000001</v>
      </c>
      <c r="O622" s="70">
        <v>2352.1099999999997</v>
      </c>
      <c r="P622" s="8">
        <v>2527.12</v>
      </c>
      <c r="Q622" s="8">
        <v>1.7508680000000001</v>
      </c>
      <c r="R622" s="8">
        <v>2598.4899999999998</v>
      </c>
      <c r="S622" s="8">
        <v>1.7508680000000001</v>
      </c>
      <c r="T622" s="81">
        <v>2352.1099999999997</v>
      </c>
      <c r="U622" s="80" t="str">
        <f t="shared" si="18"/>
        <v>102020</v>
      </c>
      <c r="V622" s="79" t="str">
        <f t="shared" si="19"/>
        <v>31 a 60 dias</v>
      </c>
    </row>
    <row r="623" spans="1:22" x14ac:dyDescent="0.3">
      <c r="A623" s="4">
        <v>44316</v>
      </c>
      <c r="B623" s="8">
        <v>29894663000189</v>
      </c>
      <c r="C623" s="8" t="s">
        <v>96</v>
      </c>
      <c r="D623" s="4">
        <v>44001</v>
      </c>
      <c r="E623" s="8">
        <v>317.70999999999998</v>
      </c>
      <c r="F623" s="4">
        <v>44323</v>
      </c>
      <c r="G623" s="8">
        <v>7</v>
      </c>
      <c r="H623" s="4">
        <v>46545</v>
      </c>
      <c r="I623" s="8">
        <v>2229</v>
      </c>
      <c r="J623" s="8">
        <v>303642819</v>
      </c>
      <c r="K623" s="8">
        <v>84</v>
      </c>
      <c r="N623" s="8">
        <v>1.440831</v>
      </c>
      <c r="O623" s="70">
        <v>13145.72</v>
      </c>
      <c r="P623" s="8">
        <v>15394.96</v>
      </c>
      <c r="Q623" s="8">
        <v>1.785868</v>
      </c>
      <c r="R623" s="8">
        <v>14539.21</v>
      </c>
      <c r="S623" s="8">
        <v>1.785868</v>
      </c>
      <c r="T623" s="81">
        <v>13145.72</v>
      </c>
      <c r="U623" s="80" t="str">
        <f t="shared" si="18"/>
        <v>62020</v>
      </c>
      <c r="V623" s="79" t="str">
        <f t="shared" si="19"/>
        <v>1 a 30 dias</v>
      </c>
    </row>
    <row r="624" spans="1:22" x14ac:dyDescent="0.3">
      <c r="A624" s="4">
        <v>44316</v>
      </c>
      <c r="B624" s="8">
        <v>29894663000189</v>
      </c>
      <c r="C624" s="8" t="s">
        <v>96</v>
      </c>
      <c r="D624" s="4">
        <v>44074</v>
      </c>
      <c r="E624" s="8">
        <v>120.97</v>
      </c>
      <c r="F624" s="4">
        <v>44142</v>
      </c>
      <c r="G624" s="8">
        <v>-174</v>
      </c>
      <c r="H624" s="4">
        <v>46608</v>
      </c>
      <c r="I624" s="8">
        <v>2292</v>
      </c>
      <c r="J624" s="8">
        <v>303673396</v>
      </c>
      <c r="K624" s="8">
        <v>84</v>
      </c>
      <c r="N624" s="8">
        <v>1.4394260000000001</v>
      </c>
      <c r="O624" s="70">
        <v>5792.14</v>
      </c>
      <c r="P624" s="8">
        <v>5898.4600000000028</v>
      </c>
      <c r="Q624" s="8">
        <v>1.787647</v>
      </c>
      <c r="R624" s="8">
        <v>6346.32</v>
      </c>
      <c r="S624" s="8">
        <v>1.787647</v>
      </c>
      <c r="T624" s="81">
        <v>5792.14</v>
      </c>
      <c r="U624" s="80" t="str">
        <f t="shared" si="18"/>
        <v>82020</v>
      </c>
      <c r="V624" s="79" t="str">
        <f t="shared" si="19"/>
        <v>Acima de 120 dias</v>
      </c>
    </row>
    <row r="625" spans="1:22" x14ac:dyDescent="0.3">
      <c r="A625" s="4">
        <v>44316</v>
      </c>
      <c r="B625" s="8">
        <v>29894663000189</v>
      </c>
      <c r="C625" s="8" t="s">
        <v>96</v>
      </c>
      <c r="D625" s="4">
        <v>44134</v>
      </c>
      <c r="E625" s="8">
        <v>120.35</v>
      </c>
      <c r="F625" s="4">
        <v>44293</v>
      </c>
      <c r="G625" s="8">
        <v>-23</v>
      </c>
      <c r="H625" s="4">
        <v>46667</v>
      </c>
      <c r="I625" s="8">
        <v>2351</v>
      </c>
      <c r="J625" s="8">
        <v>303674253</v>
      </c>
      <c r="K625" s="8">
        <v>84</v>
      </c>
      <c r="N625" s="8">
        <v>1.3599999999999999</v>
      </c>
      <c r="O625" s="70">
        <v>5680.04</v>
      </c>
      <c r="P625" s="8">
        <v>6024.760000000002</v>
      </c>
      <c r="Q625" s="8">
        <v>1.502594</v>
      </c>
      <c r="R625" s="8">
        <v>5934.7699999999995</v>
      </c>
      <c r="S625" s="8">
        <v>1.502594</v>
      </c>
      <c r="T625" s="81">
        <v>5680.04</v>
      </c>
      <c r="U625" s="80" t="str">
        <f t="shared" si="18"/>
        <v>102020</v>
      </c>
      <c r="V625" s="79" t="str">
        <f t="shared" si="19"/>
        <v>1 a 30 dias</v>
      </c>
    </row>
    <row r="626" spans="1:22" x14ac:dyDescent="0.3">
      <c r="A626" s="4">
        <v>44316</v>
      </c>
      <c r="B626" s="8">
        <v>29894663000189</v>
      </c>
      <c r="C626" s="8" t="s">
        <v>96</v>
      </c>
      <c r="D626" s="4">
        <v>44099</v>
      </c>
      <c r="E626" s="8">
        <v>236.2</v>
      </c>
      <c r="F626" s="4">
        <v>44323</v>
      </c>
      <c r="G626" s="8">
        <v>7</v>
      </c>
      <c r="H626" s="4">
        <v>46699</v>
      </c>
      <c r="I626" s="8">
        <v>2383</v>
      </c>
      <c r="J626" s="8">
        <v>303679629</v>
      </c>
      <c r="K626" s="8">
        <v>84</v>
      </c>
      <c r="N626" s="8">
        <v>1.361011</v>
      </c>
      <c r="O626" s="70">
        <v>10330.150000000001</v>
      </c>
      <c r="P626" s="8">
        <v>11477.09</v>
      </c>
      <c r="Q626" s="8">
        <v>1.7025699999999999</v>
      </c>
      <c r="R626" s="8">
        <v>11488.980000000001</v>
      </c>
      <c r="S626" s="8">
        <v>1.7025699999999999</v>
      </c>
      <c r="T626" s="81">
        <v>10330.150000000001</v>
      </c>
      <c r="U626" s="80" t="str">
        <f t="shared" si="18"/>
        <v>92020</v>
      </c>
      <c r="V626" s="79" t="str">
        <f t="shared" si="19"/>
        <v>1 a 30 dias</v>
      </c>
    </row>
    <row r="627" spans="1:22" x14ac:dyDescent="0.3">
      <c r="A627" s="4">
        <v>44316</v>
      </c>
      <c r="B627" s="8">
        <v>29894663000189</v>
      </c>
      <c r="C627" s="8" t="s">
        <v>96</v>
      </c>
      <c r="D627" s="4">
        <v>44099</v>
      </c>
      <c r="E627" s="8">
        <v>313.5</v>
      </c>
      <c r="F627" s="4">
        <v>44203</v>
      </c>
      <c r="G627" s="8">
        <v>-113</v>
      </c>
      <c r="H627" s="4">
        <v>46273</v>
      </c>
      <c r="I627" s="8">
        <v>1957</v>
      </c>
      <c r="J627" s="8">
        <v>303687042</v>
      </c>
      <c r="K627" s="8">
        <v>72</v>
      </c>
      <c r="N627" s="8">
        <v>1.3599999999999999</v>
      </c>
      <c r="O627" s="70">
        <v>13719.19</v>
      </c>
      <c r="P627" s="8">
        <v>14366.839999999997</v>
      </c>
      <c r="Q627" s="8">
        <v>1.6873229999999999</v>
      </c>
      <c r="R627" s="8">
        <v>14855.37</v>
      </c>
      <c r="S627" s="8">
        <v>1.6873229999999999</v>
      </c>
      <c r="T627" s="81">
        <v>13719.19</v>
      </c>
      <c r="U627" s="80" t="str">
        <f t="shared" si="18"/>
        <v>92020</v>
      </c>
      <c r="V627" s="79" t="str">
        <f t="shared" si="19"/>
        <v>91 a 120 dias</v>
      </c>
    </row>
    <row r="628" spans="1:22" x14ac:dyDescent="0.3">
      <c r="A628" s="4">
        <v>44316</v>
      </c>
      <c r="B628" s="8">
        <v>29894663000189</v>
      </c>
      <c r="C628" s="8" t="s">
        <v>96</v>
      </c>
      <c r="D628" s="4">
        <v>43903</v>
      </c>
      <c r="E628" s="8">
        <v>217</v>
      </c>
      <c r="F628" s="4">
        <v>44019</v>
      </c>
      <c r="G628" s="8">
        <v>-297</v>
      </c>
      <c r="H628" s="4">
        <v>46062</v>
      </c>
      <c r="I628" s="8">
        <v>1746</v>
      </c>
      <c r="J628" s="8">
        <v>303700487</v>
      </c>
      <c r="K628" s="8">
        <v>72</v>
      </c>
      <c r="N628" s="8">
        <v>1.36</v>
      </c>
      <c r="O628" s="70">
        <v>10340.24</v>
      </c>
      <c r="P628" s="8">
        <v>9803.7300000000032</v>
      </c>
      <c r="Q628" s="8">
        <v>1.6445240000000001</v>
      </c>
      <c r="R628" s="8">
        <v>10924.89</v>
      </c>
      <c r="S628" s="8">
        <v>1.6445240000000001</v>
      </c>
      <c r="T628" s="81">
        <v>10340.24</v>
      </c>
      <c r="U628" s="80" t="str">
        <f t="shared" si="18"/>
        <v>32020</v>
      </c>
      <c r="V628" s="79" t="str">
        <f t="shared" si="19"/>
        <v>Acima de 120 dias</v>
      </c>
    </row>
    <row r="629" spans="1:22" x14ac:dyDescent="0.3">
      <c r="A629" s="4">
        <v>44316</v>
      </c>
      <c r="B629" s="8">
        <v>29894663000189</v>
      </c>
      <c r="C629" s="8" t="s">
        <v>96</v>
      </c>
      <c r="D629" s="4">
        <v>43903</v>
      </c>
      <c r="E629" s="8">
        <v>24.14</v>
      </c>
      <c r="F629" s="4">
        <v>43989</v>
      </c>
      <c r="G629" s="8">
        <v>-327</v>
      </c>
      <c r="H629" s="4">
        <v>46062</v>
      </c>
      <c r="I629" s="8">
        <v>1746</v>
      </c>
      <c r="J629" s="8">
        <v>303705630</v>
      </c>
      <c r="K629" s="8">
        <v>72</v>
      </c>
      <c r="N629" s="8">
        <v>1.4950000000000001</v>
      </c>
      <c r="O629" s="70">
        <v>1095.93</v>
      </c>
      <c r="P629" s="8">
        <v>1047.4000000000001</v>
      </c>
      <c r="Q629" s="8">
        <v>2.033207</v>
      </c>
      <c r="R629" s="8">
        <v>1207.8900000000001</v>
      </c>
      <c r="S629" s="8">
        <v>2.033207</v>
      </c>
      <c r="T629" s="81">
        <v>1095.93</v>
      </c>
      <c r="U629" s="80" t="str">
        <f t="shared" si="18"/>
        <v>32020</v>
      </c>
      <c r="V629" s="79" t="str">
        <f t="shared" si="19"/>
        <v>Acima de 120 dias</v>
      </c>
    </row>
    <row r="630" spans="1:22" x14ac:dyDescent="0.3">
      <c r="A630" s="4">
        <v>44316</v>
      </c>
      <c r="B630" s="8">
        <v>29894663000189</v>
      </c>
      <c r="C630" s="8" t="s">
        <v>96</v>
      </c>
      <c r="D630" s="4">
        <v>43936</v>
      </c>
      <c r="E630" s="8">
        <v>510</v>
      </c>
      <c r="F630" s="4">
        <v>44081</v>
      </c>
      <c r="G630" s="8">
        <v>-235</v>
      </c>
      <c r="H630" s="4">
        <v>46090</v>
      </c>
      <c r="I630" s="8">
        <v>1774</v>
      </c>
      <c r="J630" s="8">
        <v>303716534</v>
      </c>
      <c r="K630" s="8">
        <v>72</v>
      </c>
      <c r="N630" s="8">
        <v>1.4418645444319871</v>
      </c>
      <c r="O630" s="70">
        <v>22837.53</v>
      </c>
      <c r="P630" s="8">
        <v>22508.86</v>
      </c>
      <c r="Q630" s="8">
        <v>1.7846880000000001</v>
      </c>
      <c r="R630" s="8">
        <v>24467.66</v>
      </c>
      <c r="S630" s="8">
        <v>1.7846880000000001</v>
      </c>
      <c r="T630" s="81">
        <v>22837.53</v>
      </c>
      <c r="U630" s="80" t="str">
        <f t="shared" si="18"/>
        <v>42020</v>
      </c>
      <c r="V630" s="79" t="str">
        <f t="shared" si="19"/>
        <v>Acima de 120 dias</v>
      </c>
    </row>
    <row r="631" spans="1:22" x14ac:dyDescent="0.3">
      <c r="A631" s="4">
        <v>44316</v>
      </c>
      <c r="B631" s="8">
        <v>29894663000189</v>
      </c>
      <c r="C631" s="8" t="s">
        <v>96</v>
      </c>
      <c r="D631" s="4">
        <v>43978</v>
      </c>
      <c r="E631" s="8">
        <v>18</v>
      </c>
      <c r="F631" s="4">
        <v>44172</v>
      </c>
      <c r="G631" s="8">
        <v>-144</v>
      </c>
      <c r="H631" s="4">
        <v>46119</v>
      </c>
      <c r="I631" s="8">
        <v>1803</v>
      </c>
      <c r="J631" s="8">
        <v>303719045</v>
      </c>
      <c r="K631" s="8">
        <v>72</v>
      </c>
      <c r="N631" s="8">
        <v>1.4949999999999999</v>
      </c>
      <c r="O631" s="70">
        <v>719.23</v>
      </c>
      <c r="P631" s="8">
        <v>786.5100000000001</v>
      </c>
      <c r="Q631" s="8">
        <v>2.0392869999999998</v>
      </c>
      <c r="R631" s="8">
        <v>807.66</v>
      </c>
      <c r="S631" s="8">
        <v>2.0392869999999998</v>
      </c>
      <c r="T631" s="81">
        <v>719.23</v>
      </c>
      <c r="U631" s="80" t="str">
        <f t="shared" si="18"/>
        <v>52020</v>
      </c>
      <c r="V631" s="79" t="str">
        <f t="shared" si="19"/>
        <v>Acima de 120 dias</v>
      </c>
    </row>
    <row r="632" spans="1:22" x14ac:dyDescent="0.3">
      <c r="A632" s="4">
        <v>44316</v>
      </c>
      <c r="B632" s="8">
        <v>29894663000189</v>
      </c>
      <c r="C632" s="8" t="s">
        <v>96</v>
      </c>
      <c r="D632" s="4">
        <v>43978</v>
      </c>
      <c r="E632" s="8">
        <v>100.01</v>
      </c>
      <c r="F632" s="4">
        <v>44234</v>
      </c>
      <c r="G632" s="8">
        <v>-82</v>
      </c>
      <c r="H632" s="4">
        <v>46514</v>
      </c>
      <c r="I632" s="8">
        <v>2198</v>
      </c>
      <c r="J632" s="8">
        <v>303738033</v>
      </c>
      <c r="K632" s="8">
        <v>84</v>
      </c>
      <c r="N632" s="8">
        <v>1.4433770000000001</v>
      </c>
      <c r="O632" s="70">
        <v>4404.8100000000004</v>
      </c>
      <c r="P632" s="8">
        <v>4859.1399999999985</v>
      </c>
      <c r="Q632" s="8">
        <v>1.7912269999999999</v>
      </c>
      <c r="R632" s="8">
        <v>4838.53</v>
      </c>
      <c r="S632" s="8">
        <v>1.7912269999999999</v>
      </c>
      <c r="T632" s="81">
        <v>4404.8100000000004</v>
      </c>
      <c r="U632" s="80" t="str">
        <f t="shared" si="18"/>
        <v>52020</v>
      </c>
      <c r="V632" s="79" t="str">
        <f t="shared" si="19"/>
        <v>61 a 90 dias</v>
      </c>
    </row>
    <row r="633" spans="1:22" x14ac:dyDescent="0.3">
      <c r="A633" s="4">
        <v>44316</v>
      </c>
      <c r="B633" s="8">
        <v>29894663000189</v>
      </c>
      <c r="C633" s="8" t="s">
        <v>96</v>
      </c>
      <c r="D633" s="4">
        <v>44074</v>
      </c>
      <c r="E633" s="8">
        <v>63</v>
      </c>
      <c r="F633" s="4">
        <v>44203</v>
      </c>
      <c r="G633" s="8">
        <v>-113</v>
      </c>
      <c r="H633" s="4">
        <v>46575</v>
      </c>
      <c r="I633" s="8">
        <v>2259</v>
      </c>
      <c r="J633" s="8">
        <v>303757848</v>
      </c>
      <c r="K633" s="8">
        <v>84</v>
      </c>
      <c r="N633" s="8">
        <v>1.4312995585840311</v>
      </c>
      <c r="O633" s="70">
        <v>2880.53</v>
      </c>
      <c r="P633" s="8">
        <v>3061.2299999999987</v>
      </c>
      <c r="Q633" s="8">
        <v>1.779034</v>
      </c>
      <c r="R633" s="8">
        <v>3164.98</v>
      </c>
      <c r="S633" s="8">
        <v>1.779034</v>
      </c>
      <c r="T633" s="81">
        <v>2880.53</v>
      </c>
      <c r="U633" s="80" t="str">
        <f t="shared" si="18"/>
        <v>82020</v>
      </c>
      <c r="V633" s="79" t="str">
        <f t="shared" si="19"/>
        <v>91 a 120 dias</v>
      </c>
    </row>
    <row r="634" spans="1:22" x14ac:dyDescent="0.3">
      <c r="A634" s="4">
        <v>44316</v>
      </c>
      <c r="B634" s="8">
        <v>29894663000189</v>
      </c>
      <c r="C634" s="8" t="s">
        <v>96</v>
      </c>
      <c r="D634" s="4">
        <v>44074</v>
      </c>
      <c r="E634" s="8">
        <v>108.17</v>
      </c>
      <c r="F634" s="4">
        <v>44323</v>
      </c>
      <c r="G634" s="8">
        <v>7</v>
      </c>
      <c r="H634" s="4">
        <v>46608</v>
      </c>
      <c r="I634" s="8">
        <v>2292</v>
      </c>
      <c r="J634" s="8">
        <v>303760486</v>
      </c>
      <c r="K634" s="8">
        <v>84</v>
      </c>
      <c r="N634" s="8">
        <v>1.3599999999999999</v>
      </c>
      <c r="O634" s="70">
        <v>5001.1099999999997</v>
      </c>
      <c r="P634" s="8">
        <v>5417.1500000000015</v>
      </c>
      <c r="Q634" s="8">
        <v>1.4547399999999999</v>
      </c>
      <c r="R634" s="8">
        <v>5150.05</v>
      </c>
      <c r="S634" s="8">
        <v>1.4547399999999999</v>
      </c>
      <c r="T634" s="81">
        <v>5001.1099999999997</v>
      </c>
      <c r="U634" s="80" t="str">
        <f t="shared" si="18"/>
        <v>82020</v>
      </c>
      <c r="V634" s="79" t="str">
        <f t="shared" si="19"/>
        <v>1 a 30 dias</v>
      </c>
    </row>
    <row r="635" spans="1:22" x14ac:dyDescent="0.3">
      <c r="A635" s="4">
        <v>44316</v>
      </c>
      <c r="B635" s="8">
        <v>29894663000189</v>
      </c>
      <c r="C635" s="8" t="s">
        <v>96</v>
      </c>
      <c r="D635" s="4">
        <v>44074</v>
      </c>
      <c r="E635" s="8">
        <v>242.17</v>
      </c>
      <c r="F635" s="4">
        <v>44323</v>
      </c>
      <c r="G635" s="8">
        <v>7</v>
      </c>
      <c r="H635" s="4">
        <v>46638</v>
      </c>
      <c r="I635" s="8">
        <v>2322</v>
      </c>
      <c r="J635" s="8">
        <v>303767121</v>
      </c>
      <c r="K635" s="8">
        <v>84</v>
      </c>
      <c r="N635" s="8">
        <v>1.3599999999999999</v>
      </c>
      <c r="O635" s="70">
        <v>11118.59</v>
      </c>
      <c r="P635" s="8">
        <v>11962.860000000002</v>
      </c>
      <c r="Q635" s="8">
        <v>1.500516</v>
      </c>
      <c r="R635" s="8">
        <v>11615.54</v>
      </c>
      <c r="S635" s="8">
        <v>1.500516</v>
      </c>
      <c r="T635" s="81">
        <v>11118.59</v>
      </c>
      <c r="U635" s="80" t="str">
        <f t="shared" si="18"/>
        <v>82020</v>
      </c>
      <c r="V635" s="79" t="str">
        <f t="shared" si="19"/>
        <v>1 a 30 dias</v>
      </c>
    </row>
    <row r="636" spans="1:22" x14ac:dyDescent="0.3">
      <c r="A636" s="4">
        <v>44316</v>
      </c>
      <c r="B636" s="8">
        <v>29894663000189</v>
      </c>
      <c r="C636" s="8" t="s">
        <v>96</v>
      </c>
      <c r="D636" s="4">
        <v>44074</v>
      </c>
      <c r="E636" s="8">
        <v>77.47</v>
      </c>
      <c r="F636" s="4">
        <v>44142</v>
      </c>
      <c r="G636" s="8">
        <v>-174</v>
      </c>
      <c r="H636" s="4">
        <v>46608</v>
      </c>
      <c r="I636" s="8">
        <v>2292</v>
      </c>
      <c r="J636" s="8">
        <v>303768427</v>
      </c>
      <c r="K636" s="8">
        <v>84</v>
      </c>
      <c r="N636" s="8">
        <v>1.440572</v>
      </c>
      <c r="O636" s="70">
        <v>3708.18</v>
      </c>
      <c r="P636" s="8">
        <v>3775.9400000000014</v>
      </c>
      <c r="Q636" s="8">
        <v>1.7888500000000001</v>
      </c>
      <c r="R636" s="8">
        <v>4062.96</v>
      </c>
      <c r="S636" s="8">
        <v>1.7888500000000001</v>
      </c>
      <c r="T636" s="81">
        <v>3708.18</v>
      </c>
      <c r="U636" s="80" t="str">
        <f t="shared" si="18"/>
        <v>82020</v>
      </c>
      <c r="V636" s="79" t="str">
        <f t="shared" si="19"/>
        <v>Acima de 120 dias</v>
      </c>
    </row>
    <row r="637" spans="1:22" x14ac:dyDescent="0.3">
      <c r="A637" s="4">
        <v>44316</v>
      </c>
      <c r="B637" s="8">
        <v>29894663000189</v>
      </c>
      <c r="C637" s="8" t="s">
        <v>96</v>
      </c>
      <c r="D637" s="4">
        <v>44074</v>
      </c>
      <c r="E637" s="8">
        <v>313.5</v>
      </c>
      <c r="F637" s="4">
        <v>44323</v>
      </c>
      <c r="G637" s="8">
        <v>7</v>
      </c>
      <c r="H637" s="4">
        <v>46638</v>
      </c>
      <c r="I637" s="8">
        <v>2322</v>
      </c>
      <c r="J637" s="8">
        <v>303776093</v>
      </c>
      <c r="K637" s="8">
        <v>84</v>
      </c>
      <c r="N637" s="8">
        <v>1.4081239999999999</v>
      </c>
      <c r="O637" s="70">
        <v>13380.85</v>
      </c>
      <c r="P637" s="8">
        <v>15229.760000000004</v>
      </c>
      <c r="Q637" s="8">
        <v>1.7437</v>
      </c>
      <c r="R637" s="8">
        <v>14813.05</v>
      </c>
      <c r="S637" s="8">
        <v>1.7437</v>
      </c>
      <c r="T637" s="81">
        <v>13380.85</v>
      </c>
      <c r="U637" s="80" t="str">
        <f t="shared" si="18"/>
        <v>82020</v>
      </c>
      <c r="V637" s="79" t="str">
        <f t="shared" si="19"/>
        <v>1 a 30 dias</v>
      </c>
    </row>
    <row r="638" spans="1:22" x14ac:dyDescent="0.3">
      <c r="A638" s="4">
        <v>44316</v>
      </c>
      <c r="B638" s="8">
        <v>29894663000189</v>
      </c>
      <c r="C638" s="8" t="s">
        <v>96</v>
      </c>
      <c r="D638" s="4">
        <v>44099</v>
      </c>
      <c r="E638" s="8">
        <v>70.08</v>
      </c>
      <c r="F638" s="4">
        <v>44323</v>
      </c>
      <c r="G638" s="8">
        <v>7</v>
      </c>
      <c r="H638" s="4">
        <v>46699</v>
      </c>
      <c r="I638" s="8">
        <v>2383</v>
      </c>
      <c r="J638" s="8">
        <v>303789009</v>
      </c>
      <c r="K638" s="8">
        <v>84</v>
      </c>
      <c r="N638" s="8">
        <v>1.447929</v>
      </c>
      <c r="O638" s="70">
        <v>2977.69</v>
      </c>
      <c r="P638" s="8">
        <v>3300.9099999999989</v>
      </c>
      <c r="Q638" s="8">
        <v>1.7989999999999999</v>
      </c>
      <c r="R638" s="8">
        <v>3316.15</v>
      </c>
      <c r="S638" s="8">
        <v>1.7989999999999999</v>
      </c>
      <c r="T638" s="81">
        <v>2977.69</v>
      </c>
      <c r="U638" s="80" t="str">
        <f t="shared" si="18"/>
        <v>92020</v>
      </c>
      <c r="V638" s="79" t="str">
        <f t="shared" si="19"/>
        <v>1 a 30 dias</v>
      </c>
    </row>
    <row r="639" spans="1:22" x14ac:dyDescent="0.3">
      <c r="A639" s="4">
        <v>44316</v>
      </c>
      <c r="B639" s="8">
        <v>29894663000189</v>
      </c>
      <c r="C639" s="8" t="s">
        <v>96</v>
      </c>
      <c r="D639" s="4">
        <v>44074</v>
      </c>
      <c r="E639" s="8">
        <v>88.83</v>
      </c>
      <c r="F639" s="4">
        <v>44323</v>
      </c>
      <c r="G639" s="8">
        <v>7</v>
      </c>
      <c r="H639" s="4">
        <v>46575</v>
      </c>
      <c r="I639" s="8">
        <v>2259</v>
      </c>
      <c r="J639" s="8">
        <v>303859608</v>
      </c>
      <c r="K639" s="8">
        <v>84</v>
      </c>
      <c r="N639" s="8">
        <v>1.4418991834378181</v>
      </c>
      <c r="O639" s="70">
        <v>3694.41</v>
      </c>
      <c r="P639" s="8">
        <v>4301.2300000000014</v>
      </c>
      <c r="Q639" s="8">
        <v>1.7902530000000001</v>
      </c>
      <c r="R639" s="8">
        <v>4094.19</v>
      </c>
      <c r="S639" s="8">
        <v>1.7902530000000001</v>
      </c>
      <c r="T639" s="81">
        <v>3694.41</v>
      </c>
      <c r="U639" s="80" t="str">
        <f t="shared" si="18"/>
        <v>82020</v>
      </c>
      <c r="V639" s="79" t="str">
        <f t="shared" si="19"/>
        <v>1 a 30 dias</v>
      </c>
    </row>
    <row r="640" spans="1:22" x14ac:dyDescent="0.3">
      <c r="A640" s="4">
        <v>44316</v>
      </c>
      <c r="B640" s="8">
        <v>29894663000189</v>
      </c>
      <c r="C640" s="8" t="s">
        <v>96</v>
      </c>
      <c r="D640" s="4">
        <v>43978</v>
      </c>
      <c r="E640" s="8">
        <v>58</v>
      </c>
      <c r="F640" s="4">
        <v>44323</v>
      </c>
      <c r="G640" s="8">
        <v>7</v>
      </c>
      <c r="H640" s="4">
        <v>46119</v>
      </c>
      <c r="I640" s="8">
        <v>1803</v>
      </c>
      <c r="J640" s="8">
        <v>303920823</v>
      </c>
      <c r="K640" s="8">
        <v>72</v>
      </c>
      <c r="N640" s="8">
        <v>1.4949999999999999</v>
      </c>
      <c r="O640" s="70">
        <v>2036.1</v>
      </c>
      <c r="P640" s="8">
        <v>2534.21</v>
      </c>
      <c r="Q640" s="8">
        <v>2.0209929999999998</v>
      </c>
      <c r="R640" s="8">
        <v>2312.3000000000002</v>
      </c>
      <c r="S640" s="8">
        <v>2.0209929999999998</v>
      </c>
      <c r="T640" s="81">
        <v>2036.1</v>
      </c>
      <c r="U640" s="80" t="str">
        <f t="shared" si="18"/>
        <v>52020</v>
      </c>
      <c r="V640" s="79" t="str">
        <f t="shared" si="19"/>
        <v>1 a 30 dias</v>
      </c>
    </row>
    <row r="641" spans="1:22" x14ac:dyDescent="0.3">
      <c r="A641" s="4">
        <v>44316</v>
      </c>
      <c r="B641" s="8">
        <v>29894663000189</v>
      </c>
      <c r="C641" s="8" t="s">
        <v>96</v>
      </c>
      <c r="D641" s="4">
        <v>44001</v>
      </c>
      <c r="E641" s="8">
        <v>328.14</v>
      </c>
      <c r="F641" s="4">
        <v>44111</v>
      </c>
      <c r="G641" s="8">
        <v>-205</v>
      </c>
      <c r="H641" s="4">
        <v>46545</v>
      </c>
      <c r="I641" s="8">
        <v>2229</v>
      </c>
      <c r="J641" s="8">
        <v>303944161</v>
      </c>
      <c r="K641" s="8">
        <v>84</v>
      </c>
      <c r="N641" s="8">
        <v>1.4531530000000001</v>
      </c>
      <c r="O641" s="70">
        <v>15823.73</v>
      </c>
      <c r="P641" s="8">
        <v>15834.36</v>
      </c>
      <c r="Q641" s="8">
        <v>1.7989999999999999</v>
      </c>
      <c r="R641" s="8">
        <v>17258.3</v>
      </c>
      <c r="S641" s="8">
        <v>1.7989999999999999</v>
      </c>
      <c r="T641" s="81">
        <v>15823.73</v>
      </c>
      <c r="U641" s="80" t="str">
        <f t="shared" si="18"/>
        <v>62020</v>
      </c>
      <c r="V641" s="79" t="str">
        <f t="shared" si="19"/>
        <v>Acima de 120 dias</v>
      </c>
    </row>
    <row r="642" spans="1:22" x14ac:dyDescent="0.3">
      <c r="A642" s="4">
        <v>44316</v>
      </c>
      <c r="B642" s="8">
        <v>29894663000189</v>
      </c>
      <c r="C642" s="8" t="s">
        <v>96</v>
      </c>
      <c r="D642" s="4">
        <v>44001</v>
      </c>
      <c r="E642" s="8">
        <v>699</v>
      </c>
      <c r="F642" s="4">
        <v>44019</v>
      </c>
      <c r="G642" s="8">
        <v>-297</v>
      </c>
      <c r="H642" s="4">
        <v>46545</v>
      </c>
      <c r="I642" s="8">
        <v>2229</v>
      </c>
      <c r="J642" s="8">
        <v>303945121</v>
      </c>
      <c r="K642" s="8">
        <v>84</v>
      </c>
      <c r="N642" s="8">
        <v>1.4531640000000001</v>
      </c>
      <c r="O642" s="70">
        <v>35804.54</v>
      </c>
      <c r="P642" s="8">
        <v>33730.01</v>
      </c>
      <c r="Q642" s="8">
        <v>1.7990010000000001</v>
      </c>
      <c r="R642" s="8">
        <v>38860.369999999995</v>
      </c>
      <c r="S642" s="8">
        <v>1.7990010000000001</v>
      </c>
      <c r="T642" s="81">
        <v>35804.54</v>
      </c>
      <c r="U642" s="80" t="str">
        <f t="shared" ref="U642:U705" si="20">MONTH(D642)&amp;YEAR(D642)</f>
        <v>62020</v>
      </c>
      <c r="V642" s="79" t="str">
        <f t="shared" si="19"/>
        <v>Acima de 120 dias</v>
      </c>
    </row>
    <row r="643" spans="1:22" x14ac:dyDescent="0.3">
      <c r="A643" s="4">
        <v>44316</v>
      </c>
      <c r="B643" s="8">
        <v>29894663000189</v>
      </c>
      <c r="C643" s="8" t="s">
        <v>96</v>
      </c>
      <c r="D643" s="4">
        <v>44040</v>
      </c>
      <c r="E643" s="8">
        <v>280.45</v>
      </c>
      <c r="F643" s="4">
        <v>44172</v>
      </c>
      <c r="G643" s="8">
        <v>-144</v>
      </c>
      <c r="H643" s="4">
        <v>46545</v>
      </c>
      <c r="I643" s="8">
        <v>2229</v>
      </c>
      <c r="J643" s="8">
        <v>303948042</v>
      </c>
      <c r="K643" s="8">
        <v>84</v>
      </c>
      <c r="N643" s="8">
        <v>1.4388975544575096</v>
      </c>
      <c r="O643" s="70">
        <v>13002.69</v>
      </c>
      <c r="P643" s="8">
        <v>13570.009999999997</v>
      </c>
      <c r="Q643" s="8">
        <v>1.786913</v>
      </c>
      <c r="R643" s="8">
        <v>14243.710000000001</v>
      </c>
      <c r="S643" s="8">
        <v>1.786913</v>
      </c>
      <c r="T643" s="81">
        <v>13002.69</v>
      </c>
      <c r="U643" s="80" t="str">
        <f t="shared" si="20"/>
        <v>72020</v>
      </c>
      <c r="V643" s="79" t="str">
        <f t="shared" ref="V643:V706" si="21">_xlfn.IFS(G643&lt;-120,"Acima de 120 dias",G643&lt;=-90,"91 a 120 dias",G643&lt;=-61,"61 a 90 dias",G643&lt;=-31,"31 a 60 dias",G643&gt;=-30,"1 a 30 dias")</f>
        <v>Acima de 120 dias</v>
      </c>
    </row>
    <row r="644" spans="1:22" x14ac:dyDescent="0.3">
      <c r="A644" s="4">
        <v>44316</v>
      </c>
      <c r="B644" s="8">
        <v>29894663000189</v>
      </c>
      <c r="C644" s="8" t="s">
        <v>96</v>
      </c>
      <c r="D644" s="4">
        <v>44074</v>
      </c>
      <c r="E644" s="8">
        <v>77.989999999999995</v>
      </c>
      <c r="F644" s="4">
        <v>44142</v>
      </c>
      <c r="G644" s="8">
        <v>-174</v>
      </c>
      <c r="H644" s="4">
        <v>46575</v>
      </c>
      <c r="I644" s="8">
        <v>2259</v>
      </c>
      <c r="J644" s="8">
        <v>303955517</v>
      </c>
      <c r="K644" s="8">
        <v>84</v>
      </c>
      <c r="N644" s="8">
        <v>1.4316821262419224</v>
      </c>
      <c r="O644" s="70">
        <v>3721.52</v>
      </c>
      <c r="P644" s="8">
        <v>3789.1</v>
      </c>
      <c r="Q644" s="8">
        <v>1.7794449999999999</v>
      </c>
      <c r="R644" s="8">
        <v>4073.58</v>
      </c>
      <c r="S644" s="8">
        <v>1.7794449999999999</v>
      </c>
      <c r="T644" s="81">
        <v>3721.52</v>
      </c>
      <c r="U644" s="80" t="str">
        <f t="shared" si="20"/>
        <v>82020</v>
      </c>
      <c r="V644" s="79" t="str">
        <f t="shared" si="21"/>
        <v>Acima de 120 dias</v>
      </c>
    </row>
    <row r="645" spans="1:22" x14ac:dyDescent="0.3">
      <c r="A645" s="4">
        <v>44316</v>
      </c>
      <c r="B645" s="8">
        <v>29894663000189</v>
      </c>
      <c r="C645" s="8" t="s">
        <v>96</v>
      </c>
      <c r="D645" s="4">
        <v>43936</v>
      </c>
      <c r="E645" s="8">
        <v>226.32</v>
      </c>
      <c r="F645" s="4">
        <v>44172</v>
      </c>
      <c r="G645" s="8">
        <v>-144</v>
      </c>
      <c r="H645" s="4">
        <v>46090</v>
      </c>
      <c r="I645" s="8">
        <v>1774</v>
      </c>
      <c r="J645" s="8">
        <v>304012340</v>
      </c>
      <c r="K645" s="8">
        <v>72</v>
      </c>
      <c r="N645" s="8">
        <v>1.5130000000000001</v>
      </c>
      <c r="O645" s="70">
        <v>8933.07</v>
      </c>
      <c r="P645" s="8">
        <v>9780.369999999999</v>
      </c>
      <c r="Q645" s="8">
        <v>2.062681</v>
      </c>
      <c r="R645" s="8">
        <v>10021.75</v>
      </c>
      <c r="S645" s="8">
        <v>2.062681</v>
      </c>
      <c r="T645" s="81">
        <v>8933.07</v>
      </c>
      <c r="U645" s="80" t="str">
        <f t="shared" si="20"/>
        <v>42020</v>
      </c>
      <c r="V645" s="79" t="str">
        <f t="shared" si="21"/>
        <v>Acima de 120 dias</v>
      </c>
    </row>
    <row r="646" spans="1:22" x14ac:dyDescent="0.3">
      <c r="A646" s="4">
        <v>44316</v>
      </c>
      <c r="B646" s="8">
        <v>29894663000189</v>
      </c>
      <c r="C646" s="8" t="s">
        <v>96</v>
      </c>
      <c r="D646" s="4">
        <v>43978</v>
      </c>
      <c r="E646" s="8">
        <v>158.80000000000001</v>
      </c>
      <c r="F646" s="4">
        <v>44142</v>
      </c>
      <c r="G646" s="8">
        <v>-174</v>
      </c>
      <c r="H646" s="4">
        <v>46119</v>
      </c>
      <c r="I646" s="8">
        <v>1803</v>
      </c>
      <c r="J646" s="8">
        <v>304018780</v>
      </c>
      <c r="K646" s="8">
        <v>72</v>
      </c>
      <c r="N646" s="8">
        <v>1.5032492476974977</v>
      </c>
      <c r="O646" s="70">
        <v>6478.1100000000006</v>
      </c>
      <c r="P646" s="8">
        <v>6921.9000000000005</v>
      </c>
      <c r="Q646" s="8">
        <v>2.0592199999999998</v>
      </c>
      <c r="R646" s="8">
        <v>7270.77</v>
      </c>
      <c r="S646" s="8">
        <v>2.0592199999999998</v>
      </c>
      <c r="T646" s="81">
        <v>6478.1100000000006</v>
      </c>
      <c r="U646" s="80" t="str">
        <f t="shared" si="20"/>
        <v>52020</v>
      </c>
      <c r="V646" s="79" t="str">
        <f t="shared" si="21"/>
        <v>Acima de 120 dias</v>
      </c>
    </row>
    <row r="647" spans="1:22" x14ac:dyDescent="0.3">
      <c r="A647" s="4">
        <v>44316</v>
      </c>
      <c r="B647" s="8">
        <v>29894663000189</v>
      </c>
      <c r="C647" s="8" t="s">
        <v>96</v>
      </c>
      <c r="D647" s="4">
        <v>44040</v>
      </c>
      <c r="E647" s="8">
        <v>313.48</v>
      </c>
      <c r="F647" s="4">
        <v>44323</v>
      </c>
      <c r="G647" s="8">
        <v>7</v>
      </c>
      <c r="H647" s="4">
        <v>46119</v>
      </c>
      <c r="I647" s="8">
        <v>1803</v>
      </c>
      <c r="J647" s="8">
        <v>304022674</v>
      </c>
      <c r="K647" s="8">
        <v>72</v>
      </c>
      <c r="N647" s="8">
        <v>1.3985714642226164</v>
      </c>
      <c r="O647" s="70">
        <v>11620.779999999999</v>
      </c>
      <c r="P647" s="8">
        <v>13863.530000000002</v>
      </c>
      <c r="Q647" s="8">
        <v>1.7910509999999999</v>
      </c>
      <c r="R647" s="8">
        <v>12803.66</v>
      </c>
      <c r="S647" s="8">
        <v>1.7910509999999999</v>
      </c>
      <c r="T647" s="81">
        <v>11620.779999999999</v>
      </c>
      <c r="U647" s="80" t="str">
        <f t="shared" si="20"/>
        <v>72020</v>
      </c>
      <c r="V647" s="79" t="str">
        <f t="shared" si="21"/>
        <v>1 a 30 dias</v>
      </c>
    </row>
    <row r="648" spans="1:22" x14ac:dyDescent="0.3">
      <c r="A648" s="4">
        <v>44316</v>
      </c>
      <c r="B648" s="8">
        <v>29894663000189</v>
      </c>
      <c r="C648" s="8" t="s">
        <v>96</v>
      </c>
      <c r="D648" s="4">
        <v>44074</v>
      </c>
      <c r="E648" s="8">
        <v>230</v>
      </c>
      <c r="F648" s="4">
        <v>44172</v>
      </c>
      <c r="G648" s="8">
        <v>-144</v>
      </c>
      <c r="H648" s="4">
        <v>46545</v>
      </c>
      <c r="I648" s="8">
        <v>2229</v>
      </c>
      <c r="J648" s="8">
        <v>304035932</v>
      </c>
      <c r="K648" s="8">
        <v>84</v>
      </c>
      <c r="N648" s="8">
        <v>1.3599999999999999</v>
      </c>
      <c r="O648" s="70">
        <v>12022.44</v>
      </c>
      <c r="P648" s="8">
        <v>11370.300000000005</v>
      </c>
      <c r="Q648" s="8">
        <v>1.3324959999999999</v>
      </c>
      <c r="R648" s="8">
        <v>11934.47</v>
      </c>
      <c r="S648" s="8">
        <v>1.3324959999999999</v>
      </c>
      <c r="T648" s="81">
        <v>12022.44</v>
      </c>
      <c r="U648" s="80" t="str">
        <f t="shared" si="20"/>
        <v>82020</v>
      </c>
      <c r="V648" s="79" t="str">
        <f t="shared" si="21"/>
        <v>Acima de 120 dias</v>
      </c>
    </row>
    <row r="649" spans="1:22" x14ac:dyDescent="0.3">
      <c r="A649" s="4">
        <v>44316</v>
      </c>
      <c r="B649" s="8">
        <v>29894663000189</v>
      </c>
      <c r="C649" s="8" t="s">
        <v>96</v>
      </c>
      <c r="D649" s="4">
        <v>44001</v>
      </c>
      <c r="E649" s="8">
        <v>295</v>
      </c>
      <c r="F649" s="4">
        <v>44172</v>
      </c>
      <c r="G649" s="8">
        <v>-144</v>
      </c>
      <c r="H649" s="4">
        <v>46545</v>
      </c>
      <c r="I649" s="8">
        <v>2229</v>
      </c>
      <c r="J649" s="8">
        <v>304042072</v>
      </c>
      <c r="K649" s="8">
        <v>84</v>
      </c>
      <c r="N649" s="8">
        <v>1.4420360000000001</v>
      </c>
      <c r="O649" s="70">
        <v>13676.52</v>
      </c>
      <c r="P649" s="8">
        <v>14288.73</v>
      </c>
      <c r="Q649" s="8">
        <v>1.78715</v>
      </c>
      <c r="R649" s="8">
        <v>14970.07</v>
      </c>
      <c r="S649" s="8">
        <v>1.78715</v>
      </c>
      <c r="T649" s="81">
        <v>13676.52</v>
      </c>
      <c r="U649" s="80" t="str">
        <f t="shared" si="20"/>
        <v>62020</v>
      </c>
      <c r="V649" s="79" t="str">
        <f t="shared" si="21"/>
        <v>Acima de 120 dias</v>
      </c>
    </row>
    <row r="650" spans="1:22" x14ac:dyDescent="0.3">
      <c r="A650" s="4">
        <v>44316</v>
      </c>
      <c r="B650" s="8">
        <v>29894663000189</v>
      </c>
      <c r="C650" s="8" t="s">
        <v>96</v>
      </c>
      <c r="D650" s="4">
        <v>44074</v>
      </c>
      <c r="E650" s="8">
        <v>397.55</v>
      </c>
      <c r="F650" s="4">
        <v>44142</v>
      </c>
      <c r="G650" s="8">
        <v>-174</v>
      </c>
      <c r="H650" s="4">
        <v>46545</v>
      </c>
      <c r="I650" s="8">
        <v>2229</v>
      </c>
      <c r="J650" s="8">
        <v>304045149</v>
      </c>
      <c r="K650" s="8">
        <v>84</v>
      </c>
      <c r="N650" s="8">
        <v>1.4443805564596275</v>
      </c>
      <c r="O650" s="70">
        <v>18802.29</v>
      </c>
      <c r="P650" s="8">
        <v>19113.600000000002</v>
      </c>
      <c r="Q650" s="8">
        <v>1.7927470000000001</v>
      </c>
      <c r="R650" s="8">
        <v>20558.87</v>
      </c>
      <c r="S650" s="8">
        <v>1.7927470000000001</v>
      </c>
      <c r="T650" s="81">
        <v>18802.29</v>
      </c>
      <c r="U650" s="80" t="str">
        <f t="shared" si="20"/>
        <v>82020</v>
      </c>
      <c r="V650" s="79" t="str">
        <f t="shared" si="21"/>
        <v>Acima de 120 dias</v>
      </c>
    </row>
    <row r="651" spans="1:22" x14ac:dyDescent="0.3">
      <c r="A651" s="4">
        <v>44316</v>
      </c>
      <c r="B651" s="8">
        <v>29894663000189</v>
      </c>
      <c r="C651" s="8" t="s">
        <v>96</v>
      </c>
      <c r="D651" s="4">
        <v>44074</v>
      </c>
      <c r="E651" s="8">
        <v>47.28</v>
      </c>
      <c r="F651" s="4">
        <v>44323</v>
      </c>
      <c r="G651" s="8">
        <v>7</v>
      </c>
      <c r="H651" s="4">
        <v>46575</v>
      </c>
      <c r="I651" s="8">
        <v>2259</v>
      </c>
      <c r="J651" s="8">
        <v>304053780</v>
      </c>
      <c r="K651" s="8">
        <v>84</v>
      </c>
      <c r="N651" s="8">
        <v>1.4299598390207091</v>
      </c>
      <c r="O651" s="70">
        <v>1970.45</v>
      </c>
      <c r="P651" s="8">
        <v>2298.3599999999992</v>
      </c>
      <c r="Q651" s="8">
        <v>1.783074</v>
      </c>
      <c r="R651" s="8">
        <v>2187.02</v>
      </c>
      <c r="S651" s="8">
        <v>1.783074</v>
      </c>
      <c r="T651" s="81">
        <v>1970.45</v>
      </c>
      <c r="U651" s="80" t="str">
        <f t="shared" si="20"/>
        <v>82020</v>
      </c>
      <c r="V651" s="79" t="str">
        <f t="shared" si="21"/>
        <v>1 a 30 dias</v>
      </c>
    </row>
    <row r="652" spans="1:22" x14ac:dyDescent="0.3">
      <c r="A652" s="4">
        <v>44316</v>
      </c>
      <c r="B652" s="8">
        <v>29894663000189</v>
      </c>
      <c r="C652" s="8" t="s">
        <v>96</v>
      </c>
      <c r="D652" s="4">
        <v>44134</v>
      </c>
      <c r="E652" s="8">
        <v>61.23</v>
      </c>
      <c r="F652" s="4">
        <v>44323</v>
      </c>
      <c r="G652" s="8">
        <v>7</v>
      </c>
      <c r="H652" s="4">
        <v>46699</v>
      </c>
      <c r="I652" s="8">
        <v>2383</v>
      </c>
      <c r="J652" s="8">
        <v>304056939</v>
      </c>
      <c r="K652" s="8">
        <v>84</v>
      </c>
      <c r="N652" s="8">
        <v>1.415008</v>
      </c>
      <c r="O652" s="70">
        <v>2638.62</v>
      </c>
      <c r="P652" s="8">
        <v>2966.3599999999983</v>
      </c>
      <c r="Q652" s="8">
        <v>1.751701</v>
      </c>
      <c r="R652" s="8">
        <v>2927.6</v>
      </c>
      <c r="S652" s="8">
        <v>1.751701</v>
      </c>
      <c r="T652" s="81">
        <v>2638.62</v>
      </c>
      <c r="U652" s="80" t="str">
        <f t="shared" si="20"/>
        <v>102020</v>
      </c>
      <c r="V652" s="79" t="str">
        <f t="shared" si="21"/>
        <v>1 a 30 dias</v>
      </c>
    </row>
    <row r="653" spans="1:22" x14ac:dyDescent="0.3">
      <c r="A653" s="4">
        <v>44316</v>
      </c>
      <c r="B653" s="8">
        <v>29894663000189</v>
      </c>
      <c r="C653" s="8" t="s">
        <v>96</v>
      </c>
      <c r="D653" s="4">
        <v>44074</v>
      </c>
      <c r="E653" s="8">
        <v>75</v>
      </c>
      <c r="F653" s="4">
        <v>44234</v>
      </c>
      <c r="G653" s="8">
        <v>-82</v>
      </c>
      <c r="H653" s="4">
        <v>46575</v>
      </c>
      <c r="I653" s="8">
        <v>2259</v>
      </c>
      <c r="J653" s="8">
        <v>304059153</v>
      </c>
      <c r="K653" s="8">
        <v>84</v>
      </c>
      <c r="N653" s="8">
        <v>1.4394428451556345</v>
      </c>
      <c r="O653" s="70">
        <v>3346.46</v>
      </c>
      <c r="P653" s="8">
        <v>3634.51</v>
      </c>
      <c r="Q653" s="8">
        <v>1.787728</v>
      </c>
      <c r="R653" s="8">
        <v>3684.29</v>
      </c>
      <c r="S653" s="8">
        <v>1.787728</v>
      </c>
      <c r="T653" s="81">
        <v>3346.46</v>
      </c>
      <c r="U653" s="80" t="str">
        <f t="shared" si="20"/>
        <v>82020</v>
      </c>
      <c r="V653" s="79" t="str">
        <f t="shared" si="21"/>
        <v>61 a 90 dias</v>
      </c>
    </row>
    <row r="654" spans="1:22" x14ac:dyDescent="0.3">
      <c r="A654" s="4">
        <v>44316</v>
      </c>
      <c r="B654" s="8">
        <v>29894663000189</v>
      </c>
      <c r="C654" s="8" t="s">
        <v>96</v>
      </c>
      <c r="D654" s="4">
        <v>44099</v>
      </c>
      <c r="E654" s="8">
        <v>61</v>
      </c>
      <c r="F654" s="4">
        <v>44323</v>
      </c>
      <c r="G654" s="8">
        <v>7</v>
      </c>
      <c r="H654" s="4">
        <v>46608</v>
      </c>
      <c r="I654" s="8">
        <v>2292</v>
      </c>
      <c r="J654" s="8">
        <v>304067924</v>
      </c>
      <c r="K654" s="8">
        <v>84</v>
      </c>
      <c r="N654" s="8">
        <v>1.431897</v>
      </c>
      <c r="O654" s="70">
        <v>2561.1999999999998</v>
      </c>
      <c r="P654" s="8">
        <v>2955.8799999999987</v>
      </c>
      <c r="Q654" s="8">
        <v>1.778877</v>
      </c>
      <c r="R654" s="8">
        <v>2840.7</v>
      </c>
      <c r="S654" s="8">
        <v>1.778877</v>
      </c>
      <c r="T654" s="81">
        <v>2561.1999999999998</v>
      </c>
      <c r="U654" s="80" t="str">
        <f t="shared" si="20"/>
        <v>92020</v>
      </c>
      <c r="V654" s="79" t="str">
        <f t="shared" si="21"/>
        <v>1 a 30 dias</v>
      </c>
    </row>
    <row r="655" spans="1:22" x14ac:dyDescent="0.3">
      <c r="A655" s="4">
        <v>44316</v>
      </c>
      <c r="B655" s="8">
        <v>29894663000189</v>
      </c>
      <c r="C655" s="8" t="s">
        <v>96</v>
      </c>
      <c r="D655" s="4">
        <v>44074</v>
      </c>
      <c r="E655" s="8">
        <v>280</v>
      </c>
      <c r="F655" s="4">
        <v>44262</v>
      </c>
      <c r="G655" s="8">
        <v>-54</v>
      </c>
      <c r="H655" s="4">
        <v>46699</v>
      </c>
      <c r="I655" s="8">
        <v>2383</v>
      </c>
      <c r="J655" s="8">
        <v>304075665</v>
      </c>
      <c r="K655" s="8">
        <v>84</v>
      </c>
      <c r="N655" s="8">
        <v>1.3599999999999999</v>
      </c>
      <c r="O655" s="70">
        <v>13333.7</v>
      </c>
      <c r="P655" s="8">
        <v>13457.9</v>
      </c>
      <c r="Q655" s="8">
        <v>1.5643359999999999</v>
      </c>
      <c r="R655" s="8">
        <v>14183.81</v>
      </c>
      <c r="S655" s="8">
        <v>1.5643359999999999</v>
      </c>
      <c r="T655" s="81">
        <v>13333.7</v>
      </c>
      <c r="U655" s="80" t="str">
        <f t="shared" si="20"/>
        <v>82020</v>
      </c>
      <c r="V655" s="79" t="str">
        <f t="shared" si="21"/>
        <v>31 a 60 dias</v>
      </c>
    </row>
    <row r="656" spans="1:22" x14ac:dyDescent="0.3">
      <c r="A656" s="4">
        <v>44316</v>
      </c>
      <c r="B656" s="8">
        <v>29894663000189</v>
      </c>
      <c r="C656" s="8" t="s">
        <v>96</v>
      </c>
      <c r="D656" s="4">
        <v>44074</v>
      </c>
      <c r="E656" s="8">
        <v>163.5</v>
      </c>
      <c r="F656" s="4">
        <v>44172</v>
      </c>
      <c r="G656" s="8">
        <v>-144</v>
      </c>
      <c r="H656" s="4">
        <v>46638</v>
      </c>
      <c r="I656" s="8">
        <v>2322</v>
      </c>
      <c r="J656" s="8">
        <v>304082874</v>
      </c>
      <c r="K656" s="8">
        <v>84</v>
      </c>
      <c r="N656" s="8">
        <v>1.4518869999999999</v>
      </c>
      <c r="O656" s="70">
        <v>7701.6</v>
      </c>
      <c r="P656" s="8">
        <v>7823.9000000000005</v>
      </c>
      <c r="Q656" s="8">
        <v>1.790184</v>
      </c>
      <c r="R656" s="8">
        <v>8439.1</v>
      </c>
      <c r="S656" s="8">
        <v>1.790184</v>
      </c>
      <c r="T656" s="81">
        <v>7701.6</v>
      </c>
      <c r="U656" s="80" t="str">
        <f t="shared" si="20"/>
        <v>82020</v>
      </c>
      <c r="V656" s="79" t="str">
        <f t="shared" si="21"/>
        <v>Acima de 120 dias</v>
      </c>
    </row>
    <row r="657" spans="1:22" x14ac:dyDescent="0.3">
      <c r="A657" s="4">
        <v>44316</v>
      </c>
      <c r="B657" s="8">
        <v>29894663000189</v>
      </c>
      <c r="C657" s="8" t="s">
        <v>96</v>
      </c>
      <c r="D657" s="4">
        <v>44138</v>
      </c>
      <c r="E657" s="8">
        <v>897.39</v>
      </c>
      <c r="F657" s="4">
        <v>44323</v>
      </c>
      <c r="G657" s="8">
        <v>7</v>
      </c>
      <c r="H657" s="4">
        <v>46667</v>
      </c>
      <c r="I657" s="8">
        <v>2351</v>
      </c>
      <c r="J657" s="8">
        <v>304095413</v>
      </c>
      <c r="K657" s="8">
        <v>84</v>
      </c>
      <c r="N657" s="8">
        <v>1.3599999999999999</v>
      </c>
      <c r="O657" s="70">
        <v>44578.58</v>
      </c>
      <c r="P657" s="8">
        <v>45004.840000000011</v>
      </c>
      <c r="Q657" s="8">
        <v>1.2718940000000001</v>
      </c>
      <c r="R657" s="8">
        <v>43355.519999999997</v>
      </c>
      <c r="S657" s="8">
        <v>1.2718940000000001</v>
      </c>
      <c r="T657" s="81">
        <v>44578.58</v>
      </c>
      <c r="U657" s="80" t="str">
        <f t="shared" si="20"/>
        <v>112020</v>
      </c>
      <c r="V657" s="79" t="str">
        <f t="shared" si="21"/>
        <v>1 a 30 dias</v>
      </c>
    </row>
    <row r="658" spans="1:22" x14ac:dyDescent="0.3">
      <c r="A658" s="4">
        <v>44316</v>
      </c>
      <c r="B658" s="8">
        <v>29894663000189</v>
      </c>
      <c r="C658" s="8" t="s">
        <v>96</v>
      </c>
      <c r="D658" s="4">
        <v>43978</v>
      </c>
      <c r="E658" s="8">
        <v>249.29</v>
      </c>
      <c r="F658" s="4">
        <v>43989</v>
      </c>
      <c r="G658" s="8">
        <v>-327</v>
      </c>
      <c r="H658" s="4">
        <v>46119</v>
      </c>
      <c r="I658" s="8">
        <v>1803</v>
      </c>
      <c r="J658" s="8">
        <v>304121325</v>
      </c>
      <c r="K658" s="8">
        <v>72</v>
      </c>
      <c r="N658" s="8">
        <v>1.3599999999999999</v>
      </c>
      <c r="O658" s="70">
        <v>12305.81</v>
      </c>
      <c r="P658" s="8">
        <v>11334.200000000003</v>
      </c>
      <c r="Q658" s="8">
        <v>1.6496360000000001</v>
      </c>
      <c r="R658" s="8">
        <v>13023.869999999999</v>
      </c>
      <c r="S658" s="8">
        <v>1.6496360000000001</v>
      </c>
      <c r="T658" s="81">
        <v>12305.81</v>
      </c>
      <c r="U658" s="80" t="str">
        <f t="shared" si="20"/>
        <v>52020</v>
      </c>
      <c r="V658" s="79" t="str">
        <f t="shared" si="21"/>
        <v>Acima de 120 dias</v>
      </c>
    </row>
    <row r="659" spans="1:22" x14ac:dyDescent="0.3">
      <c r="A659" s="4">
        <v>44316</v>
      </c>
      <c r="B659" s="8">
        <v>29894663000189</v>
      </c>
      <c r="C659" s="8" t="s">
        <v>96</v>
      </c>
      <c r="D659" s="4">
        <v>44001</v>
      </c>
      <c r="E659" s="8">
        <v>536.79</v>
      </c>
      <c r="F659" s="4">
        <v>44019</v>
      </c>
      <c r="G659" s="8">
        <v>-297</v>
      </c>
      <c r="H659" s="4">
        <v>46514</v>
      </c>
      <c r="I659" s="8">
        <v>2198</v>
      </c>
      <c r="J659" s="8">
        <v>304130813</v>
      </c>
      <c r="K659" s="8">
        <v>84</v>
      </c>
      <c r="N659" s="8">
        <v>1.4478067090607614</v>
      </c>
      <c r="O659" s="70">
        <v>27387.17</v>
      </c>
      <c r="P659" s="8">
        <v>25790.839999999993</v>
      </c>
      <c r="Q659" s="8">
        <v>1.793318</v>
      </c>
      <c r="R659" s="8">
        <v>29696.129999999997</v>
      </c>
      <c r="S659" s="8">
        <v>1.793318</v>
      </c>
      <c r="T659" s="81">
        <v>27387.17</v>
      </c>
      <c r="U659" s="80" t="str">
        <f t="shared" si="20"/>
        <v>62020</v>
      </c>
      <c r="V659" s="79" t="str">
        <f t="shared" si="21"/>
        <v>Acima de 120 dias</v>
      </c>
    </row>
    <row r="660" spans="1:22" x14ac:dyDescent="0.3">
      <c r="A660" s="4">
        <v>44316</v>
      </c>
      <c r="B660" s="8">
        <v>29894663000189</v>
      </c>
      <c r="C660" s="8" t="s">
        <v>96</v>
      </c>
      <c r="D660" s="4">
        <v>44134</v>
      </c>
      <c r="E660" s="8">
        <v>52.25</v>
      </c>
      <c r="F660" s="4">
        <v>44293</v>
      </c>
      <c r="G660" s="8">
        <v>-23</v>
      </c>
      <c r="H660" s="4">
        <v>46699</v>
      </c>
      <c r="I660" s="8">
        <v>2383</v>
      </c>
      <c r="J660" s="8">
        <v>304131629</v>
      </c>
      <c r="K660" s="8">
        <v>84</v>
      </c>
      <c r="N660" s="8">
        <v>1.420015</v>
      </c>
      <c r="O660" s="70">
        <v>2300.2800000000002</v>
      </c>
      <c r="P660" s="8">
        <v>2526.9000000000015</v>
      </c>
      <c r="Q660" s="8">
        <v>1.7571209999999999</v>
      </c>
      <c r="R660" s="8">
        <v>2546.5100000000002</v>
      </c>
      <c r="S660" s="8">
        <v>1.7571209999999999</v>
      </c>
      <c r="T660" s="81">
        <v>2300.2800000000002</v>
      </c>
      <c r="U660" s="80" t="str">
        <f t="shared" si="20"/>
        <v>102020</v>
      </c>
      <c r="V660" s="79" t="str">
        <f t="shared" si="21"/>
        <v>1 a 30 dias</v>
      </c>
    </row>
    <row r="661" spans="1:22" x14ac:dyDescent="0.3">
      <c r="A661" s="4">
        <v>44316</v>
      </c>
      <c r="B661" s="8">
        <v>29894663000189</v>
      </c>
      <c r="C661" s="8" t="s">
        <v>96</v>
      </c>
      <c r="D661" s="4">
        <v>44040</v>
      </c>
      <c r="E661" s="8">
        <v>972</v>
      </c>
      <c r="F661" s="4">
        <v>44111</v>
      </c>
      <c r="G661" s="8">
        <v>-205</v>
      </c>
      <c r="H661" s="4">
        <v>46149</v>
      </c>
      <c r="I661" s="8">
        <v>1833</v>
      </c>
      <c r="J661" s="8">
        <v>304139881</v>
      </c>
      <c r="K661" s="8">
        <v>72</v>
      </c>
      <c r="N661" s="8">
        <v>1.398163426223594</v>
      </c>
      <c r="O661" s="70">
        <v>43179.74</v>
      </c>
      <c r="P661" s="8">
        <v>43357.54</v>
      </c>
      <c r="Q661" s="8">
        <v>1.7896160000000001</v>
      </c>
      <c r="R661" s="8">
        <v>46926.23</v>
      </c>
      <c r="S661" s="8">
        <v>1.7896160000000001</v>
      </c>
      <c r="T661" s="81">
        <v>43179.74</v>
      </c>
      <c r="U661" s="80" t="str">
        <f t="shared" si="20"/>
        <v>72020</v>
      </c>
      <c r="V661" s="79" t="str">
        <f t="shared" si="21"/>
        <v>Acima de 120 dias</v>
      </c>
    </row>
    <row r="662" spans="1:22" x14ac:dyDescent="0.3">
      <c r="A662" s="4">
        <v>44316</v>
      </c>
      <c r="B662" s="8">
        <v>29894663000189</v>
      </c>
      <c r="C662" s="8" t="s">
        <v>96</v>
      </c>
      <c r="D662" s="4">
        <v>44099</v>
      </c>
      <c r="E662" s="8">
        <v>282.89999999999998</v>
      </c>
      <c r="F662" s="4">
        <v>44323</v>
      </c>
      <c r="G662" s="8">
        <v>7</v>
      </c>
      <c r="H662" s="4">
        <v>46608</v>
      </c>
      <c r="I662" s="8">
        <v>2292</v>
      </c>
      <c r="J662" s="8">
        <v>304163572</v>
      </c>
      <c r="K662" s="8">
        <v>84</v>
      </c>
      <c r="N662" s="8">
        <v>1.390368</v>
      </c>
      <c r="O662" s="70">
        <v>12032.18</v>
      </c>
      <c r="P662" s="8">
        <v>13900.120000000003</v>
      </c>
      <c r="Q662" s="8">
        <v>1.7345269999999999</v>
      </c>
      <c r="R662" s="8">
        <v>13343.41</v>
      </c>
      <c r="S662" s="8">
        <v>1.7345269999999999</v>
      </c>
      <c r="T662" s="81">
        <v>12032.18</v>
      </c>
      <c r="U662" s="80" t="str">
        <f t="shared" si="20"/>
        <v>92020</v>
      </c>
      <c r="V662" s="79" t="str">
        <f t="shared" si="21"/>
        <v>1 a 30 dias</v>
      </c>
    </row>
    <row r="663" spans="1:22" x14ac:dyDescent="0.3">
      <c r="A663" s="4">
        <v>44316</v>
      </c>
      <c r="B663" s="8">
        <v>29894663000189</v>
      </c>
      <c r="C663" s="8" t="s">
        <v>96</v>
      </c>
      <c r="D663" s="4">
        <v>44099</v>
      </c>
      <c r="E663" s="8">
        <v>208.7</v>
      </c>
      <c r="F663" s="4">
        <v>44323</v>
      </c>
      <c r="G663" s="8">
        <v>7</v>
      </c>
      <c r="H663" s="4">
        <v>46638</v>
      </c>
      <c r="I663" s="8">
        <v>2322</v>
      </c>
      <c r="J663" s="8">
        <v>304173948</v>
      </c>
      <c r="K663" s="8">
        <v>84</v>
      </c>
      <c r="N663" s="8">
        <v>1.3599999999999999</v>
      </c>
      <c r="O663" s="70">
        <v>9236.77</v>
      </c>
      <c r="P663" s="8">
        <v>10426.18</v>
      </c>
      <c r="Q663" s="8">
        <v>1.6216189999999999</v>
      </c>
      <c r="R663" s="8">
        <v>10010.140000000001</v>
      </c>
      <c r="S663" s="8">
        <v>1.6216189999999999</v>
      </c>
      <c r="T663" s="81">
        <v>9236.77</v>
      </c>
      <c r="U663" s="80" t="str">
        <f t="shared" si="20"/>
        <v>92020</v>
      </c>
      <c r="V663" s="79" t="str">
        <f t="shared" si="21"/>
        <v>1 a 30 dias</v>
      </c>
    </row>
    <row r="664" spans="1:22" x14ac:dyDescent="0.3">
      <c r="A664" s="4">
        <v>44316</v>
      </c>
      <c r="B664" s="8">
        <v>29894663000189</v>
      </c>
      <c r="C664" s="8" t="s">
        <v>96</v>
      </c>
      <c r="D664" s="4">
        <v>43978</v>
      </c>
      <c r="E664" s="8">
        <v>229.99</v>
      </c>
      <c r="F664" s="4">
        <v>44323</v>
      </c>
      <c r="G664" s="8">
        <v>7</v>
      </c>
      <c r="H664" s="4">
        <v>46119</v>
      </c>
      <c r="I664" s="8">
        <v>1803</v>
      </c>
      <c r="J664" s="8">
        <v>304213890</v>
      </c>
      <c r="K664" s="8">
        <v>72</v>
      </c>
      <c r="N664" s="8">
        <v>1.3599999999999999</v>
      </c>
      <c r="O664" s="70">
        <v>8857.58</v>
      </c>
      <c r="P664" s="8">
        <v>10456.74</v>
      </c>
      <c r="Q664" s="8">
        <v>1.6337889999999999</v>
      </c>
      <c r="R664" s="8">
        <v>9485.69</v>
      </c>
      <c r="S664" s="8">
        <v>1.6337889999999999</v>
      </c>
      <c r="T664" s="81">
        <v>8857.58</v>
      </c>
      <c r="U664" s="80" t="str">
        <f t="shared" si="20"/>
        <v>52020</v>
      </c>
      <c r="V664" s="79" t="str">
        <f t="shared" si="21"/>
        <v>1 a 30 dias</v>
      </c>
    </row>
    <row r="665" spans="1:22" x14ac:dyDescent="0.3">
      <c r="A665" s="4">
        <v>44316</v>
      </c>
      <c r="B665" s="8">
        <v>29894663000189</v>
      </c>
      <c r="C665" s="8" t="s">
        <v>96</v>
      </c>
      <c r="D665" s="4">
        <v>44001</v>
      </c>
      <c r="E665" s="8">
        <v>140.18</v>
      </c>
      <c r="F665" s="4">
        <v>44172</v>
      </c>
      <c r="G665" s="8">
        <v>-144</v>
      </c>
      <c r="H665" s="4">
        <v>46514</v>
      </c>
      <c r="I665" s="8">
        <v>2198</v>
      </c>
      <c r="J665" s="8">
        <v>304226536</v>
      </c>
      <c r="K665" s="8">
        <v>84</v>
      </c>
      <c r="N665" s="8">
        <v>1.4155609437120844</v>
      </c>
      <c r="O665" s="70">
        <v>6506.87</v>
      </c>
      <c r="P665" s="8">
        <v>6808.4100000000017</v>
      </c>
      <c r="Q665" s="8">
        <v>1.758985</v>
      </c>
      <c r="R665" s="8">
        <v>7115.04</v>
      </c>
      <c r="S665" s="8">
        <v>1.758985</v>
      </c>
      <c r="T665" s="81">
        <v>6506.87</v>
      </c>
      <c r="U665" s="80" t="str">
        <f t="shared" si="20"/>
        <v>62020</v>
      </c>
      <c r="V665" s="79" t="str">
        <f t="shared" si="21"/>
        <v>Acima de 120 dias</v>
      </c>
    </row>
    <row r="666" spans="1:22" x14ac:dyDescent="0.3">
      <c r="A666" s="4">
        <v>44316</v>
      </c>
      <c r="B666" s="8">
        <v>29894663000189</v>
      </c>
      <c r="C666" s="8" t="s">
        <v>96</v>
      </c>
      <c r="D666" s="4">
        <v>43978</v>
      </c>
      <c r="E666" s="8">
        <v>81.31</v>
      </c>
      <c r="F666" s="4">
        <v>44019</v>
      </c>
      <c r="G666" s="8">
        <v>-297</v>
      </c>
      <c r="H666" s="4">
        <v>46514</v>
      </c>
      <c r="I666" s="8">
        <v>2198</v>
      </c>
      <c r="J666" s="8">
        <v>304230937</v>
      </c>
      <c r="K666" s="8">
        <v>84</v>
      </c>
      <c r="N666" s="8">
        <v>1.3599999999999999</v>
      </c>
      <c r="O666" s="70">
        <v>4293.47</v>
      </c>
      <c r="P666" s="8">
        <v>4063.440000000001</v>
      </c>
      <c r="Q666" s="8">
        <v>1.643221</v>
      </c>
      <c r="R666" s="8">
        <v>4595.68</v>
      </c>
      <c r="S666" s="8">
        <v>1.643221</v>
      </c>
      <c r="T666" s="81">
        <v>4293.47</v>
      </c>
      <c r="U666" s="80" t="str">
        <f t="shared" si="20"/>
        <v>52020</v>
      </c>
      <c r="V666" s="79" t="str">
        <f t="shared" si="21"/>
        <v>Acima de 120 dias</v>
      </c>
    </row>
    <row r="667" spans="1:22" x14ac:dyDescent="0.3">
      <c r="A667" s="4">
        <v>44316</v>
      </c>
      <c r="B667" s="8">
        <v>29894663000189</v>
      </c>
      <c r="C667" s="8" t="s">
        <v>96</v>
      </c>
      <c r="D667" s="4">
        <v>43978</v>
      </c>
      <c r="E667" s="8">
        <v>859.15</v>
      </c>
      <c r="F667" s="4">
        <v>44142</v>
      </c>
      <c r="G667" s="8">
        <v>-174</v>
      </c>
      <c r="H667" s="4">
        <v>46514</v>
      </c>
      <c r="I667" s="8">
        <v>2198</v>
      </c>
      <c r="J667" s="8">
        <v>304233238</v>
      </c>
      <c r="K667" s="8">
        <v>84</v>
      </c>
      <c r="N667" s="8">
        <v>1.440712</v>
      </c>
      <c r="O667" s="70">
        <v>40446.26</v>
      </c>
      <c r="P667" s="8">
        <v>41780.219999999979</v>
      </c>
      <c r="Q667" s="8">
        <v>1.7883849999999999</v>
      </c>
      <c r="R667" s="8">
        <v>44174.780000000006</v>
      </c>
      <c r="S667" s="8">
        <v>1.7883849999999999</v>
      </c>
      <c r="T667" s="81">
        <v>40446.26</v>
      </c>
      <c r="U667" s="80" t="str">
        <f t="shared" si="20"/>
        <v>52020</v>
      </c>
      <c r="V667" s="79" t="str">
        <f t="shared" si="21"/>
        <v>Acima de 120 dias</v>
      </c>
    </row>
    <row r="668" spans="1:22" x14ac:dyDescent="0.3">
      <c r="A668" s="4">
        <v>44316</v>
      </c>
      <c r="B668" s="8">
        <v>29894663000189</v>
      </c>
      <c r="C668" s="8" t="s">
        <v>96</v>
      </c>
      <c r="D668" s="4">
        <v>44001</v>
      </c>
      <c r="E668" s="8">
        <v>48.25</v>
      </c>
      <c r="F668" s="4">
        <v>44323</v>
      </c>
      <c r="G668" s="8">
        <v>7</v>
      </c>
      <c r="H668" s="4">
        <v>46514</v>
      </c>
      <c r="I668" s="8">
        <v>2198</v>
      </c>
      <c r="J668" s="8">
        <v>304236854</v>
      </c>
      <c r="K668" s="8">
        <v>84</v>
      </c>
      <c r="N668" s="8">
        <v>1.4330032701111832</v>
      </c>
      <c r="O668" s="70">
        <v>1985.12</v>
      </c>
      <c r="P668" s="8">
        <v>2329.73</v>
      </c>
      <c r="Q668" s="8">
        <v>1.7827519999999999</v>
      </c>
      <c r="R668" s="8">
        <v>2196.35</v>
      </c>
      <c r="S668" s="8">
        <v>1.7827519999999999</v>
      </c>
      <c r="T668" s="81">
        <v>1985.12</v>
      </c>
      <c r="U668" s="80" t="str">
        <f t="shared" si="20"/>
        <v>62020</v>
      </c>
      <c r="V668" s="79" t="str">
        <f t="shared" si="21"/>
        <v>1 a 30 dias</v>
      </c>
    </row>
    <row r="669" spans="1:22" x14ac:dyDescent="0.3">
      <c r="A669" s="4">
        <v>44316</v>
      </c>
      <c r="B669" s="8">
        <v>29894663000189</v>
      </c>
      <c r="C669" s="8" t="s">
        <v>96</v>
      </c>
      <c r="D669" s="4">
        <v>44040</v>
      </c>
      <c r="E669" s="8">
        <v>192.75</v>
      </c>
      <c r="F669" s="4">
        <v>44234</v>
      </c>
      <c r="G669" s="8">
        <v>-82</v>
      </c>
      <c r="H669" s="4">
        <v>45084</v>
      </c>
      <c r="I669" s="8">
        <v>768</v>
      </c>
      <c r="J669" s="8">
        <v>304244292</v>
      </c>
      <c r="K669" s="8">
        <v>36</v>
      </c>
      <c r="N669" s="8">
        <v>1.3599999999999999</v>
      </c>
      <c r="O669" s="70">
        <v>4626.8600000000006</v>
      </c>
      <c r="P669" s="8">
        <v>5370.37</v>
      </c>
      <c r="Q669" s="8">
        <v>1.78166</v>
      </c>
      <c r="R669" s="8">
        <v>4829.2299999999996</v>
      </c>
      <c r="S669" s="8">
        <v>1.78166</v>
      </c>
      <c r="T669" s="81">
        <v>4626.8600000000006</v>
      </c>
      <c r="U669" s="80" t="str">
        <f t="shared" si="20"/>
        <v>72020</v>
      </c>
      <c r="V669" s="79" t="str">
        <f t="shared" si="21"/>
        <v>61 a 90 dias</v>
      </c>
    </row>
    <row r="670" spans="1:22" x14ac:dyDescent="0.3">
      <c r="A670" s="4">
        <v>44316</v>
      </c>
      <c r="B670" s="8">
        <v>29894663000189</v>
      </c>
      <c r="C670" s="8" t="s">
        <v>96</v>
      </c>
      <c r="D670" s="4">
        <v>44074</v>
      </c>
      <c r="E670" s="8">
        <v>123.64</v>
      </c>
      <c r="F670" s="4">
        <v>44293</v>
      </c>
      <c r="G670" s="8">
        <v>-23</v>
      </c>
      <c r="H670" s="4">
        <v>46575</v>
      </c>
      <c r="I670" s="8">
        <v>2259</v>
      </c>
      <c r="J670" s="8">
        <v>304249668</v>
      </c>
      <c r="K670" s="8">
        <v>84</v>
      </c>
      <c r="N670" s="8">
        <v>1.3599999999999999</v>
      </c>
      <c r="O670" s="70">
        <v>5446.36</v>
      </c>
      <c r="P670" s="8">
        <v>6152.3500000000013</v>
      </c>
      <c r="Q670" s="8">
        <v>1.670806</v>
      </c>
      <c r="R670" s="8">
        <v>5965.92</v>
      </c>
      <c r="S670" s="8">
        <v>1.670806</v>
      </c>
      <c r="T670" s="81">
        <v>5446.36</v>
      </c>
      <c r="U670" s="80" t="str">
        <f t="shared" si="20"/>
        <v>82020</v>
      </c>
      <c r="V670" s="79" t="str">
        <f t="shared" si="21"/>
        <v>1 a 30 dias</v>
      </c>
    </row>
    <row r="671" spans="1:22" x14ac:dyDescent="0.3">
      <c r="A671" s="4">
        <v>44316</v>
      </c>
      <c r="B671" s="8">
        <v>29894663000189</v>
      </c>
      <c r="C671" s="8" t="s">
        <v>96</v>
      </c>
      <c r="D671" s="4">
        <v>44074</v>
      </c>
      <c r="E671" s="8">
        <v>139.36000000000001</v>
      </c>
      <c r="F671" s="4">
        <v>44203</v>
      </c>
      <c r="G671" s="8">
        <v>-113</v>
      </c>
      <c r="H671" s="4">
        <v>46638</v>
      </c>
      <c r="I671" s="8">
        <v>2322</v>
      </c>
      <c r="J671" s="8">
        <v>304254706</v>
      </c>
      <c r="K671" s="8">
        <v>84</v>
      </c>
      <c r="N671" s="8">
        <v>1.4198529999999998</v>
      </c>
      <c r="O671" s="70">
        <v>6483.85</v>
      </c>
      <c r="P671" s="8">
        <v>6742.7100000000019</v>
      </c>
      <c r="Q671" s="8">
        <v>1.756165</v>
      </c>
      <c r="R671" s="8">
        <v>7118.33</v>
      </c>
      <c r="S671" s="8">
        <v>1.756165</v>
      </c>
      <c r="T671" s="81">
        <v>6483.85</v>
      </c>
      <c r="U671" s="80" t="str">
        <f t="shared" si="20"/>
        <v>82020</v>
      </c>
      <c r="V671" s="79" t="str">
        <f t="shared" si="21"/>
        <v>91 a 120 dias</v>
      </c>
    </row>
    <row r="672" spans="1:22" x14ac:dyDescent="0.3">
      <c r="A672" s="4">
        <v>44316</v>
      </c>
      <c r="B672" s="8">
        <v>29894663000189</v>
      </c>
      <c r="C672" s="8" t="s">
        <v>96</v>
      </c>
      <c r="D672" s="4">
        <v>44074</v>
      </c>
      <c r="E672" s="8">
        <v>295.73</v>
      </c>
      <c r="F672" s="4">
        <v>44081</v>
      </c>
      <c r="G672" s="8">
        <v>-235</v>
      </c>
      <c r="H672" s="4">
        <v>46608</v>
      </c>
      <c r="I672" s="8">
        <v>2292</v>
      </c>
      <c r="J672" s="8">
        <v>304263848</v>
      </c>
      <c r="K672" s="8">
        <v>84</v>
      </c>
      <c r="N672" s="8">
        <v>1.3599999999999999</v>
      </c>
      <c r="O672" s="70">
        <v>16460.850000000002</v>
      </c>
      <c r="P672" s="8">
        <v>14810.050000000001</v>
      </c>
      <c r="Q672" s="8">
        <v>1.355823</v>
      </c>
      <c r="R672" s="8">
        <v>16445.810000000001</v>
      </c>
      <c r="S672" s="8">
        <v>1.355823</v>
      </c>
      <c r="T672" s="81">
        <v>16460.850000000002</v>
      </c>
      <c r="U672" s="80" t="str">
        <f t="shared" si="20"/>
        <v>82020</v>
      </c>
      <c r="V672" s="79" t="str">
        <f t="shared" si="21"/>
        <v>Acima de 120 dias</v>
      </c>
    </row>
    <row r="673" spans="1:22" x14ac:dyDescent="0.3">
      <c r="A673" s="4">
        <v>44316</v>
      </c>
      <c r="B673" s="8">
        <v>29894663000189</v>
      </c>
      <c r="C673" s="8" t="s">
        <v>96</v>
      </c>
      <c r="D673" s="4">
        <v>44074</v>
      </c>
      <c r="E673" s="8">
        <v>61.34</v>
      </c>
      <c r="F673" s="4">
        <v>44172</v>
      </c>
      <c r="G673" s="8">
        <v>-144</v>
      </c>
      <c r="H673" s="4">
        <v>46608</v>
      </c>
      <c r="I673" s="8">
        <v>2292</v>
      </c>
      <c r="J673" s="8">
        <v>304267246</v>
      </c>
      <c r="K673" s="8">
        <v>84</v>
      </c>
      <c r="N673" s="8">
        <v>1.4277690000000001</v>
      </c>
      <c r="O673" s="70">
        <v>2884.94</v>
      </c>
      <c r="P673" s="8">
        <v>3002.55</v>
      </c>
      <c r="Q673" s="8">
        <v>1.7751809999999999</v>
      </c>
      <c r="R673" s="8">
        <v>3166.86</v>
      </c>
      <c r="S673" s="8">
        <v>1.7751809999999999</v>
      </c>
      <c r="T673" s="81">
        <v>2884.94</v>
      </c>
      <c r="U673" s="80" t="str">
        <f t="shared" si="20"/>
        <v>82020</v>
      </c>
      <c r="V673" s="79" t="str">
        <f t="shared" si="21"/>
        <v>Acima de 120 dias</v>
      </c>
    </row>
    <row r="674" spans="1:22" x14ac:dyDescent="0.3">
      <c r="A674" s="4">
        <v>44316</v>
      </c>
      <c r="B674" s="8">
        <v>29894663000189</v>
      </c>
      <c r="C674" s="8" t="s">
        <v>96</v>
      </c>
      <c r="D674" s="4">
        <v>44074</v>
      </c>
      <c r="E674" s="8">
        <v>68.8</v>
      </c>
      <c r="F674" s="4">
        <v>44172</v>
      </c>
      <c r="G674" s="8">
        <v>-144</v>
      </c>
      <c r="H674" s="4">
        <v>46638</v>
      </c>
      <c r="I674" s="8">
        <v>2322</v>
      </c>
      <c r="J674" s="8">
        <v>304270431</v>
      </c>
      <c r="K674" s="8">
        <v>84</v>
      </c>
      <c r="N674" s="8">
        <v>1.3599999999999999</v>
      </c>
      <c r="O674" s="70">
        <v>3485.36</v>
      </c>
      <c r="P674" s="8">
        <v>3398.6400000000008</v>
      </c>
      <c r="Q674" s="8">
        <v>1.5186170000000001</v>
      </c>
      <c r="R674" s="8">
        <v>3643.96</v>
      </c>
      <c r="S674" s="8">
        <v>1.5186170000000001</v>
      </c>
      <c r="T674" s="81">
        <v>3485.36</v>
      </c>
      <c r="U674" s="80" t="str">
        <f t="shared" si="20"/>
        <v>82020</v>
      </c>
      <c r="V674" s="79" t="str">
        <f t="shared" si="21"/>
        <v>Acima de 120 dias</v>
      </c>
    </row>
    <row r="675" spans="1:22" x14ac:dyDescent="0.3">
      <c r="A675" s="4">
        <v>44316</v>
      </c>
      <c r="B675" s="8">
        <v>29894663000189</v>
      </c>
      <c r="C675" s="8" t="s">
        <v>96</v>
      </c>
      <c r="D675" s="4">
        <v>44099</v>
      </c>
      <c r="E675" s="8">
        <v>263.55</v>
      </c>
      <c r="F675" s="4">
        <v>44262</v>
      </c>
      <c r="G675" s="8">
        <v>-54</v>
      </c>
      <c r="H675" s="4">
        <v>46638</v>
      </c>
      <c r="I675" s="8">
        <v>2322</v>
      </c>
      <c r="J675" s="8">
        <v>304284031</v>
      </c>
      <c r="K675" s="8">
        <v>84</v>
      </c>
      <c r="N675" s="8">
        <v>1.443117</v>
      </c>
      <c r="O675" s="70">
        <v>11622.05</v>
      </c>
      <c r="P675" s="8">
        <v>12801.5</v>
      </c>
      <c r="Q675" s="8">
        <v>1.7906899999999999</v>
      </c>
      <c r="R675" s="8">
        <v>12845.83</v>
      </c>
      <c r="S675" s="8">
        <v>1.7906899999999999</v>
      </c>
      <c r="T675" s="81">
        <v>11622.05</v>
      </c>
      <c r="U675" s="80" t="str">
        <f t="shared" si="20"/>
        <v>92020</v>
      </c>
      <c r="V675" s="79" t="str">
        <f t="shared" si="21"/>
        <v>31 a 60 dias</v>
      </c>
    </row>
    <row r="676" spans="1:22" x14ac:dyDescent="0.3">
      <c r="A676" s="4">
        <v>44316</v>
      </c>
      <c r="B676" s="8">
        <v>29894663000189</v>
      </c>
      <c r="C676" s="8" t="s">
        <v>96</v>
      </c>
      <c r="D676" s="4">
        <v>43978</v>
      </c>
      <c r="E676" s="8">
        <v>136.5</v>
      </c>
      <c r="F676" s="4">
        <v>44019</v>
      </c>
      <c r="G676" s="8">
        <v>-297</v>
      </c>
      <c r="H676" s="4">
        <v>46119</v>
      </c>
      <c r="I676" s="8">
        <v>1803</v>
      </c>
      <c r="J676" s="8">
        <v>304323395</v>
      </c>
      <c r="K676" s="8">
        <v>72</v>
      </c>
      <c r="N676" s="8">
        <v>1.3599999999999999</v>
      </c>
      <c r="O676" s="70">
        <v>6594.03</v>
      </c>
      <c r="P676" s="8">
        <v>6206.08</v>
      </c>
      <c r="Q676" s="8">
        <v>1.655583</v>
      </c>
      <c r="R676" s="8">
        <v>6994.74</v>
      </c>
      <c r="S676" s="8">
        <v>1.655583</v>
      </c>
      <c r="T676" s="81">
        <v>6594.03</v>
      </c>
      <c r="U676" s="80" t="str">
        <f t="shared" si="20"/>
        <v>52020</v>
      </c>
      <c r="V676" s="79" t="str">
        <f t="shared" si="21"/>
        <v>Acima de 120 dias</v>
      </c>
    </row>
    <row r="677" spans="1:22" x14ac:dyDescent="0.3">
      <c r="A677" s="4">
        <v>44316</v>
      </c>
      <c r="B677" s="8">
        <v>29894663000189</v>
      </c>
      <c r="C677" s="8" t="s">
        <v>96</v>
      </c>
      <c r="D677" s="4">
        <v>44001</v>
      </c>
      <c r="E677" s="8">
        <v>140.4</v>
      </c>
      <c r="F677" s="4">
        <v>44172</v>
      </c>
      <c r="G677" s="8">
        <v>-144</v>
      </c>
      <c r="H677" s="4">
        <v>46514</v>
      </c>
      <c r="I677" s="8">
        <v>2198</v>
      </c>
      <c r="J677" s="8">
        <v>304331693</v>
      </c>
      <c r="K677" s="8">
        <v>84</v>
      </c>
      <c r="N677" s="8">
        <v>1.4531667555701513</v>
      </c>
      <c r="O677" s="70">
        <v>6452.0599999999995</v>
      </c>
      <c r="P677" s="8">
        <v>6733.66</v>
      </c>
      <c r="Q677" s="8">
        <v>1.798996</v>
      </c>
      <c r="R677" s="8">
        <v>7055.11</v>
      </c>
      <c r="S677" s="8">
        <v>1.798996</v>
      </c>
      <c r="T677" s="81">
        <v>6452.0599999999995</v>
      </c>
      <c r="U677" s="80" t="str">
        <f t="shared" si="20"/>
        <v>62020</v>
      </c>
      <c r="V677" s="79" t="str">
        <f t="shared" si="21"/>
        <v>Acima de 120 dias</v>
      </c>
    </row>
    <row r="678" spans="1:22" x14ac:dyDescent="0.3">
      <c r="A678" s="4">
        <v>44316</v>
      </c>
      <c r="B678" s="8">
        <v>29894663000189</v>
      </c>
      <c r="C678" s="8" t="s">
        <v>96</v>
      </c>
      <c r="D678" s="4">
        <v>44001</v>
      </c>
      <c r="E678" s="8">
        <v>224.48</v>
      </c>
      <c r="F678" s="4">
        <v>44050</v>
      </c>
      <c r="G678" s="8">
        <v>-266</v>
      </c>
      <c r="H678" s="4">
        <v>46545</v>
      </c>
      <c r="I678" s="8">
        <v>2229</v>
      </c>
      <c r="J678" s="8">
        <v>304344816</v>
      </c>
      <c r="K678" s="8">
        <v>84</v>
      </c>
      <c r="N678" s="8">
        <v>1.453157</v>
      </c>
      <c r="O678" s="70">
        <v>11273.93</v>
      </c>
      <c r="P678" s="8">
        <v>10832.27</v>
      </c>
      <c r="Q678" s="8">
        <v>1.798997</v>
      </c>
      <c r="R678" s="8">
        <v>12255.310000000001</v>
      </c>
      <c r="S678" s="8">
        <v>1.798997</v>
      </c>
      <c r="T678" s="81">
        <v>11273.93</v>
      </c>
      <c r="U678" s="80" t="str">
        <f t="shared" si="20"/>
        <v>62020</v>
      </c>
      <c r="V678" s="79" t="str">
        <f t="shared" si="21"/>
        <v>Acima de 120 dias</v>
      </c>
    </row>
    <row r="679" spans="1:22" x14ac:dyDescent="0.3">
      <c r="A679" s="4">
        <v>44316</v>
      </c>
      <c r="B679" s="8">
        <v>29894663000189</v>
      </c>
      <c r="C679" s="8" t="s">
        <v>96</v>
      </c>
      <c r="D679" s="4">
        <v>44040</v>
      </c>
      <c r="E679" s="8">
        <v>203.36</v>
      </c>
      <c r="F679" s="4">
        <v>44111</v>
      </c>
      <c r="G679" s="8">
        <v>-205</v>
      </c>
      <c r="H679" s="4">
        <v>46575</v>
      </c>
      <c r="I679" s="8">
        <v>2259</v>
      </c>
      <c r="J679" s="8">
        <v>304355962</v>
      </c>
      <c r="K679" s="8">
        <v>84</v>
      </c>
      <c r="N679" s="8">
        <v>1.4400580000000001</v>
      </c>
      <c r="O679" s="70">
        <v>9886.3100000000013</v>
      </c>
      <c r="P679" s="8">
        <v>9896.8599999999988</v>
      </c>
      <c r="Q679" s="8">
        <v>1.7881089999999999</v>
      </c>
      <c r="R679" s="8">
        <v>10801.599999999999</v>
      </c>
      <c r="S679" s="8">
        <v>1.7881089999999999</v>
      </c>
      <c r="T679" s="81">
        <v>9886.3100000000013</v>
      </c>
      <c r="U679" s="80" t="str">
        <f t="shared" si="20"/>
        <v>72020</v>
      </c>
      <c r="V679" s="79" t="str">
        <f t="shared" si="21"/>
        <v>Acima de 120 dias</v>
      </c>
    </row>
    <row r="680" spans="1:22" x14ac:dyDescent="0.3">
      <c r="A680" s="4">
        <v>44316</v>
      </c>
      <c r="B680" s="8">
        <v>29894663000189</v>
      </c>
      <c r="C680" s="8" t="s">
        <v>96</v>
      </c>
      <c r="D680" s="4">
        <v>44040</v>
      </c>
      <c r="E680" s="8">
        <v>358</v>
      </c>
      <c r="F680" s="4">
        <v>44172</v>
      </c>
      <c r="G680" s="8">
        <v>-144</v>
      </c>
      <c r="H680" s="4">
        <v>46608</v>
      </c>
      <c r="I680" s="8">
        <v>2292</v>
      </c>
      <c r="J680" s="8">
        <v>304366041</v>
      </c>
      <c r="K680" s="8">
        <v>84</v>
      </c>
      <c r="N680" s="8">
        <v>1.3599999999999999</v>
      </c>
      <c r="O680" s="70">
        <v>17690.690000000002</v>
      </c>
      <c r="P680" s="8">
        <v>17656.180000000004</v>
      </c>
      <c r="Q680" s="8">
        <v>1.587685</v>
      </c>
      <c r="R680" s="8">
        <v>18834.650000000001</v>
      </c>
      <c r="S680" s="8">
        <v>1.587685</v>
      </c>
      <c r="T680" s="81">
        <v>17690.690000000002</v>
      </c>
      <c r="U680" s="80" t="str">
        <f t="shared" si="20"/>
        <v>72020</v>
      </c>
      <c r="V680" s="79" t="str">
        <f t="shared" si="21"/>
        <v>Acima de 120 dias</v>
      </c>
    </row>
    <row r="681" spans="1:22" x14ac:dyDescent="0.3">
      <c r="A681" s="4">
        <v>44316</v>
      </c>
      <c r="B681" s="8">
        <v>29894663000189</v>
      </c>
      <c r="C681" s="8" t="s">
        <v>96</v>
      </c>
      <c r="D681" s="4">
        <v>44134</v>
      </c>
      <c r="E681" s="8">
        <v>240.93</v>
      </c>
      <c r="F681" s="4">
        <v>44323</v>
      </c>
      <c r="G681" s="8">
        <v>7</v>
      </c>
      <c r="H681" s="4">
        <v>46667</v>
      </c>
      <c r="I681" s="8">
        <v>2351</v>
      </c>
      <c r="J681" s="8">
        <v>304395375</v>
      </c>
      <c r="K681" s="8">
        <v>84</v>
      </c>
      <c r="N681" s="8">
        <v>1.3599999999999999</v>
      </c>
      <c r="O681" s="70">
        <v>11594.79</v>
      </c>
      <c r="P681" s="8">
        <v>12061.049999999996</v>
      </c>
      <c r="Q681" s="8">
        <v>1.3716170000000001</v>
      </c>
      <c r="R681" s="8">
        <v>11640.04</v>
      </c>
      <c r="S681" s="8">
        <v>1.3716170000000001</v>
      </c>
      <c r="T681" s="81">
        <v>11594.79</v>
      </c>
      <c r="U681" s="80" t="str">
        <f t="shared" si="20"/>
        <v>102020</v>
      </c>
      <c r="V681" s="79" t="str">
        <f t="shared" si="21"/>
        <v>1 a 30 dias</v>
      </c>
    </row>
    <row r="682" spans="1:22" x14ac:dyDescent="0.3">
      <c r="A682" s="4">
        <v>44316</v>
      </c>
      <c r="B682" s="8">
        <v>29894663000189</v>
      </c>
      <c r="C682" s="8" t="s">
        <v>96</v>
      </c>
      <c r="D682" s="4">
        <v>43936</v>
      </c>
      <c r="E682" s="8">
        <v>12.4</v>
      </c>
      <c r="F682" s="4">
        <v>44262</v>
      </c>
      <c r="G682" s="8">
        <v>-54</v>
      </c>
      <c r="H682" s="4">
        <v>46090</v>
      </c>
      <c r="I682" s="8">
        <v>1774</v>
      </c>
      <c r="J682" s="8">
        <v>304411962</v>
      </c>
      <c r="K682" s="8">
        <v>72</v>
      </c>
      <c r="N682" s="8">
        <v>1.4949999999999999</v>
      </c>
      <c r="O682" s="70">
        <v>454.83</v>
      </c>
      <c r="P682" s="8">
        <v>538.70000000000016</v>
      </c>
      <c r="Q682" s="8">
        <v>2.0367160000000002</v>
      </c>
      <c r="R682" s="8">
        <v>514.06000000000006</v>
      </c>
      <c r="S682" s="8">
        <v>2.0367160000000002</v>
      </c>
      <c r="T682" s="81">
        <v>454.83</v>
      </c>
      <c r="U682" s="80" t="str">
        <f t="shared" si="20"/>
        <v>42020</v>
      </c>
      <c r="V682" s="79" t="str">
        <f t="shared" si="21"/>
        <v>31 a 60 dias</v>
      </c>
    </row>
    <row r="683" spans="1:22" x14ac:dyDescent="0.3">
      <c r="A683" s="4">
        <v>44316</v>
      </c>
      <c r="B683" s="8">
        <v>29894663000189</v>
      </c>
      <c r="C683" s="8" t="s">
        <v>96</v>
      </c>
      <c r="D683" s="4">
        <v>43978</v>
      </c>
      <c r="E683" s="8">
        <v>284.89</v>
      </c>
      <c r="F683" s="4">
        <v>44019</v>
      </c>
      <c r="G683" s="8">
        <v>-297</v>
      </c>
      <c r="H683" s="4">
        <v>46119</v>
      </c>
      <c r="I683" s="8">
        <v>1803</v>
      </c>
      <c r="J683" s="8">
        <v>304414408</v>
      </c>
      <c r="K683" s="8">
        <v>72</v>
      </c>
      <c r="N683" s="8">
        <v>1.3599999999999999</v>
      </c>
      <c r="O683" s="70">
        <v>13898.259999999998</v>
      </c>
      <c r="P683" s="8">
        <v>12952.799999999996</v>
      </c>
      <c r="Q683" s="8">
        <v>1.6051230000000001</v>
      </c>
      <c r="R683" s="8">
        <v>14598.849999999999</v>
      </c>
      <c r="S683" s="8">
        <v>1.6051230000000001</v>
      </c>
      <c r="T683" s="81">
        <v>13898.259999999998</v>
      </c>
      <c r="U683" s="80" t="str">
        <f t="shared" si="20"/>
        <v>52020</v>
      </c>
      <c r="V683" s="79" t="str">
        <f t="shared" si="21"/>
        <v>Acima de 120 dias</v>
      </c>
    </row>
    <row r="684" spans="1:22" x14ac:dyDescent="0.3">
      <c r="A684" s="4">
        <v>44316</v>
      </c>
      <c r="B684" s="8">
        <v>29894663000189</v>
      </c>
      <c r="C684" s="8" t="s">
        <v>96</v>
      </c>
      <c r="D684" s="4">
        <v>44074</v>
      </c>
      <c r="E684" s="8">
        <v>94.27</v>
      </c>
      <c r="F684" s="4">
        <v>44081</v>
      </c>
      <c r="G684" s="8">
        <v>-235</v>
      </c>
      <c r="H684" s="4">
        <v>46514</v>
      </c>
      <c r="I684" s="8">
        <v>2198</v>
      </c>
      <c r="J684" s="8">
        <v>304436024</v>
      </c>
      <c r="K684" s="8">
        <v>84</v>
      </c>
      <c r="N684" s="8">
        <v>1.4395766505455894</v>
      </c>
      <c r="O684" s="70">
        <v>4627.21</v>
      </c>
      <c r="P684" s="8">
        <v>4510.4599999999982</v>
      </c>
      <c r="Q684" s="8">
        <v>1.787701</v>
      </c>
      <c r="R684" s="8">
        <v>5037.04</v>
      </c>
      <c r="S684" s="8">
        <v>1.787701</v>
      </c>
      <c r="T684" s="81">
        <v>4627.21</v>
      </c>
      <c r="U684" s="80" t="str">
        <f t="shared" si="20"/>
        <v>82020</v>
      </c>
      <c r="V684" s="79" t="str">
        <f t="shared" si="21"/>
        <v>Acima de 120 dias</v>
      </c>
    </row>
    <row r="685" spans="1:22" x14ac:dyDescent="0.3">
      <c r="A685" s="4">
        <v>44316</v>
      </c>
      <c r="B685" s="8">
        <v>29894663000189</v>
      </c>
      <c r="C685" s="8" t="s">
        <v>96</v>
      </c>
      <c r="D685" s="4">
        <v>44074</v>
      </c>
      <c r="E685" s="8">
        <v>159.82</v>
      </c>
      <c r="F685" s="4">
        <v>44142</v>
      </c>
      <c r="G685" s="8">
        <v>-174</v>
      </c>
      <c r="H685" s="4">
        <v>46545</v>
      </c>
      <c r="I685" s="8">
        <v>2229</v>
      </c>
      <c r="J685" s="8">
        <v>304442161</v>
      </c>
      <c r="K685" s="8">
        <v>84</v>
      </c>
      <c r="N685" s="8">
        <v>1.4502527552450961</v>
      </c>
      <c r="O685" s="70">
        <v>7547.16</v>
      </c>
      <c r="P685" s="8">
        <v>7669.1200000000008</v>
      </c>
      <c r="Q685" s="8">
        <v>1.798996</v>
      </c>
      <c r="R685" s="8">
        <v>8252.1200000000008</v>
      </c>
      <c r="S685" s="8">
        <v>1.798996</v>
      </c>
      <c r="T685" s="81">
        <v>7547.16</v>
      </c>
      <c r="U685" s="80" t="str">
        <f t="shared" si="20"/>
        <v>82020</v>
      </c>
      <c r="V685" s="79" t="str">
        <f t="shared" si="21"/>
        <v>Acima de 120 dias</v>
      </c>
    </row>
    <row r="686" spans="1:22" x14ac:dyDescent="0.3">
      <c r="A686" s="4">
        <v>44316</v>
      </c>
      <c r="B686" s="8">
        <v>29894663000189</v>
      </c>
      <c r="C686" s="8" t="s">
        <v>96</v>
      </c>
      <c r="D686" s="4">
        <v>44099</v>
      </c>
      <c r="E686" s="8">
        <v>49.19</v>
      </c>
      <c r="F686" s="4">
        <v>44262</v>
      </c>
      <c r="G686" s="8">
        <v>-54</v>
      </c>
      <c r="H686" s="4">
        <v>46575</v>
      </c>
      <c r="I686" s="8">
        <v>2259</v>
      </c>
      <c r="J686" s="8">
        <v>304451199</v>
      </c>
      <c r="K686" s="8">
        <v>84</v>
      </c>
      <c r="N686" s="8">
        <v>1.3599999999999999</v>
      </c>
      <c r="O686" s="70">
        <v>2200.21</v>
      </c>
      <c r="P686" s="8">
        <v>2425.83</v>
      </c>
      <c r="Q686" s="8">
        <v>1.696442</v>
      </c>
      <c r="R686" s="8">
        <v>2422.7000000000003</v>
      </c>
      <c r="S686" s="8">
        <v>1.696442</v>
      </c>
      <c r="T686" s="81">
        <v>2200.21</v>
      </c>
      <c r="U686" s="80" t="str">
        <f t="shared" si="20"/>
        <v>92020</v>
      </c>
      <c r="V686" s="79" t="str">
        <f t="shared" si="21"/>
        <v>31 a 60 dias</v>
      </c>
    </row>
    <row r="687" spans="1:22" x14ac:dyDescent="0.3">
      <c r="A687" s="4">
        <v>44316</v>
      </c>
      <c r="B687" s="8">
        <v>29894663000189</v>
      </c>
      <c r="C687" s="8" t="s">
        <v>96</v>
      </c>
      <c r="D687" s="4">
        <v>44074</v>
      </c>
      <c r="E687" s="8">
        <v>313</v>
      </c>
      <c r="F687" s="4">
        <v>44323</v>
      </c>
      <c r="G687" s="8">
        <v>7</v>
      </c>
      <c r="H687" s="4">
        <v>46575</v>
      </c>
      <c r="I687" s="8">
        <v>2259</v>
      </c>
      <c r="J687" s="8">
        <v>304458256</v>
      </c>
      <c r="K687" s="8">
        <v>84</v>
      </c>
      <c r="N687" s="8">
        <v>1.435142120148224</v>
      </c>
      <c r="O687" s="70">
        <v>13044.19</v>
      </c>
      <c r="P687" s="8">
        <v>15189.599999999999</v>
      </c>
      <c r="Q687" s="8">
        <v>1.783121</v>
      </c>
      <c r="R687" s="8">
        <v>14455.67</v>
      </c>
      <c r="S687" s="8">
        <v>1.783121</v>
      </c>
      <c r="T687" s="81">
        <v>13044.19</v>
      </c>
      <c r="U687" s="80" t="str">
        <f t="shared" si="20"/>
        <v>82020</v>
      </c>
      <c r="V687" s="79" t="str">
        <f t="shared" si="21"/>
        <v>1 a 30 dias</v>
      </c>
    </row>
    <row r="688" spans="1:22" x14ac:dyDescent="0.3">
      <c r="A688" s="4">
        <v>44316</v>
      </c>
      <c r="B688" s="8">
        <v>29894663000189</v>
      </c>
      <c r="C688" s="8" t="s">
        <v>96</v>
      </c>
      <c r="D688" s="4">
        <v>44074</v>
      </c>
      <c r="E688" s="8">
        <v>143.9</v>
      </c>
      <c r="F688" s="4">
        <v>44262</v>
      </c>
      <c r="G688" s="8">
        <v>-54</v>
      </c>
      <c r="H688" s="4">
        <v>46608</v>
      </c>
      <c r="I688" s="8">
        <v>2292</v>
      </c>
      <c r="J688" s="8">
        <v>304467127</v>
      </c>
      <c r="K688" s="8">
        <v>84</v>
      </c>
      <c r="N688" s="8">
        <v>1.4444570000000001</v>
      </c>
      <c r="O688" s="70">
        <v>6305.07</v>
      </c>
      <c r="P688" s="8">
        <v>7004.6500000000015</v>
      </c>
      <c r="Q688" s="8">
        <v>1.7930200000000001</v>
      </c>
      <c r="R688" s="8">
        <v>6963.4</v>
      </c>
      <c r="S688" s="8">
        <v>1.7930200000000001</v>
      </c>
      <c r="T688" s="81">
        <v>6305.07</v>
      </c>
      <c r="U688" s="80" t="str">
        <f t="shared" si="20"/>
        <v>82020</v>
      </c>
      <c r="V688" s="79" t="str">
        <f t="shared" si="21"/>
        <v>31 a 60 dias</v>
      </c>
    </row>
    <row r="689" spans="1:22" x14ac:dyDescent="0.3">
      <c r="A689" s="4">
        <v>44316</v>
      </c>
      <c r="B689" s="8">
        <v>29894663000189</v>
      </c>
      <c r="C689" s="8" t="s">
        <v>96</v>
      </c>
      <c r="D689" s="4">
        <v>44099</v>
      </c>
      <c r="E689" s="8">
        <v>197.84</v>
      </c>
      <c r="F689" s="4">
        <v>44323</v>
      </c>
      <c r="G689" s="8">
        <v>7</v>
      </c>
      <c r="H689" s="4">
        <v>46638</v>
      </c>
      <c r="I689" s="8">
        <v>2322</v>
      </c>
      <c r="J689" s="8">
        <v>304473443</v>
      </c>
      <c r="K689" s="8">
        <v>84</v>
      </c>
      <c r="N689" s="8">
        <v>1.3599999999999999</v>
      </c>
      <c r="O689" s="70">
        <v>9059.18</v>
      </c>
      <c r="P689" s="8">
        <v>9883.67</v>
      </c>
      <c r="Q689" s="8">
        <v>1.5092429999999999</v>
      </c>
      <c r="R689" s="8">
        <v>9489.2900000000009</v>
      </c>
      <c r="S689" s="8">
        <v>1.5092429999999999</v>
      </c>
      <c r="T689" s="81">
        <v>9059.18</v>
      </c>
      <c r="U689" s="80" t="str">
        <f t="shared" si="20"/>
        <v>92020</v>
      </c>
      <c r="V689" s="79" t="str">
        <f t="shared" si="21"/>
        <v>1 a 30 dias</v>
      </c>
    </row>
    <row r="690" spans="1:22" x14ac:dyDescent="0.3">
      <c r="A690" s="4">
        <v>44316</v>
      </c>
      <c r="B690" s="8">
        <v>29894663000189</v>
      </c>
      <c r="C690" s="8" t="s">
        <v>96</v>
      </c>
      <c r="D690" s="4">
        <v>43978</v>
      </c>
      <c r="E690" s="8">
        <v>807.65</v>
      </c>
      <c r="F690" s="4">
        <v>44019</v>
      </c>
      <c r="G690" s="8">
        <v>-297</v>
      </c>
      <c r="H690" s="4">
        <v>46062</v>
      </c>
      <c r="I690" s="8">
        <v>1746</v>
      </c>
      <c r="J690" s="8">
        <v>304508578</v>
      </c>
      <c r="K690" s="8">
        <v>72</v>
      </c>
      <c r="N690" s="8">
        <v>1.4976333186517188</v>
      </c>
      <c r="O690" s="70">
        <v>1615.3</v>
      </c>
      <c r="P690" s="8">
        <v>34699.129999999997</v>
      </c>
      <c r="Q690" s="8">
        <v>2.0530490000000001</v>
      </c>
      <c r="R690" s="8">
        <v>1615.3</v>
      </c>
      <c r="S690" s="8">
        <v>2.0530490000000001</v>
      </c>
      <c r="T690" s="81">
        <v>1615.3</v>
      </c>
      <c r="U690" s="80" t="str">
        <f t="shared" si="20"/>
        <v>52020</v>
      </c>
      <c r="V690" s="79" t="str">
        <f t="shared" si="21"/>
        <v>Acima de 120 dias</v>
      </c>
    </row>
    <row r="691" spans="1:22" x14ac:dyDescent="0.3">
      <c r="A691" s="4">
        <v>44316</v>
      </c>
      <c r="B691" s="8">
        <v>29894663000189</v>
      </c>
      <c r="C691" s="8" t="s">
        <v>96</v>
      </c>
      <c r="D691" s="4">
        <v>43936</v>
      </c>
      <c r="E691" s="8">
        <v>39.79</v>
      </c>
      <c r="F691" s="4">
        <v>44019</v>
      </c>
      <c r="G691" s="8">
        <v>-297</v>
      </c>
      <c r="H691" s="4">
        <v>46090</v>
      </c>
      <c r="I691" s="8">
        <v>1774</v>
      </c>
      <c r="J691" s="8">
        <v>304512109</v>
      </c>
      <c r="K691" s="8">
        <v>72</v>
      </c>
      <c r="N691" s="8">
        <v>1.4949999999999999</v>
      </c>
      <c r="O691" s="70">
        <v>1777.78</v>
      </c>
      <c r="P691" s="8">
        <v>1728.6800000000007</v>
      </c>
      <c r="Q691" s="8">
        <v>2.0364399999999998</v>
      </c>
      <c r="R691" s="8">
        <v>1967.81</v>
      </c>
      <c r="S691" s="8">
        <v>2.0364399999999998</v>
      </c>
      <c r="T691" s="81">
        <v>1777.78</v>
      </c>
      <c r="U691" s="80" t="str">
        <f t="shared" si="20"/>
        <v>42020</v>
      </c>
      <c r="V691" s="79" t="str">
        <f t="shared" si="21"/>
        <v>Acima de 120 dias</v>
      </c>
    </row>
    <row r="692" spans="1:22" x14ac:dyDescent="0.3">
      <c r="A692" s="4">
        <v>44316</v>
      </c>
      <c r="B692" s="8">
        <v>29894663000189</v>
      </c>
      <c r="C692" s="8" t="s">
        <v>96</v>
      </c>
      <c r="D692" s="4">
        <v>43936</v>
      </c>
      <c r="E692" s="8">
        <v>29.9</v>
      </c>
      <c r="F692" s="4">
        <v>44234</v>
      </c>
      <c r="G692" s="8">
        <v>-82</v>
      </c>
      <c r="H692" s="4">
        <v>46090</v>
      </c>
      <c r="I692" s="8">
        <v>1774</v>
      </c>
      <c r="J692" s="8">
        <v>304515443</v>
      </c>
      <c r="K692" s="8">
        <v>72</v>
      </c>
      <c r="N692" s="8">
        <v>1.5130000000000001</v>
      </c>
      <c r="O692" s="70">
        <v>1122.93</v>
      </c>
      <c r="P692" s="8">
        <v>1292.1100000000001</v>
      </c>
      <c r="Q692" s="8">
        <v>2.051965</v>
      </c>
      <c r="R692" s="8">
        <v>1264.2199999999998</v>
      </c>
      <c r="S692" s="8">
        <v>2.051965</v>
      </c>
      <c r="T692" s="81">
        <v>1122.93</v>
      </c>
      <c r="U692" s="80" t="str">
        <f t="shared" si="20"/>
        <v>42020</v>
      </c>
      <c r="V692" s="79" t="str">
        <f t="shared" si="21"/>
        <v>61 a 90 dias</v>
      </c>
    </row>
    <row r="693" spans="1:22" x14ac:dyDescent="0.3">
      <c r="A693" s="4">
        <v>44316</v>
      </c>
      <c r="B693" s="8">
        <v>29894663000189</v>
      </c>
      <c r="C693" s="8" t="s">
        <v>96</v>
      </c>
      <c r="D693" s="4">
        <v>44040</v>
      </c>
      <c r="E693" s="8">
        <v>484.3</v>
      </c>
      <c r="F693" s="4">
        <v>44050</v>
      </c>
      <c r="G693" s="8">
        <v>-266</v>
      </c>
      <c r="H693" s="4">
        <v>46119</v>
      </c>
      <c r="I693" s="8">
        <v>1803</v>
      </c>
      <c r="J693" s="8">
        <v>304521986</v>
      </c>
      <c r="K693" s="8">
        <v>72</v>
      </c>
      <c r="N693" s="8">
        <v>1.3985254942607985</v>
      </c>
      <c r="O693" s="70">
        <v>22312.12</v>
      </c>
      <c r="P693" s="8">
        <v>21418.249999999996</v>
      </c>
      <c r="Q693" s="8">
        <v>1.790997</v>
      </c>
      <c r="R693" s="8">
        <v>24139.42</v>
      </c>
      <c r="S693" s="8">
        <v>1.790997</v>
      </c>
      <c r="T693" s="81">
        <v>22312.12</v>
      </c>
      <c r="U693" s="80" t="str">
        <f t="shared" si="20"/>
        <v>72020</v>
      </c>
      <c r="V693" s="79" t="str">
        <f t="shared" si="21"/>
        <v>Acima de 120 dias</v>
      </c>
    </row>
    <row r="694" spans="1:22" x14ac:dyDescent="0.3">
      <c r="A694" s="4">
        <v>44316</v>
      </c>
      <c r="B694" s="8">
        <v>29894663000189</v>
      </c>
      <c r="C694" s="8" t="s">
        <v>96</v>
      </c>
      <c r="D694" s="4">
        <v>44001</v>
      </c>
      <c r="E694" s="8">
        <v>172.4</v>
      </c>
      <c r="F694" s="4">
        <v>44172</v>
      </c>
      <c r="G694" s="8">
        <v>-144</v>
      </c>
      <c r="H694" s="4">
        <v>46514</v>
      </c>
      <c r="I694" s="8">
        <v>2198</v>
      </c>
      <c r="J694" s="8">
        <v>304531238</v>
      </c>
      <c r="K694" s="8">
        <v>84</v>
      </c>
      <c r="N694" s="8">
        <v>1.433193230232976</v>
      </c>
      <c r="O694" s="70">
        <v>7964.83</v>
      </c>
      <c r="P694" s="8">
        <v>8323.8299999999981</v>
      </c>
      <c r="Q694" s="8">
        <v>1.7777430000000001</v>
      </c>
      <c r="R694" s="8">
        <v>8709.27</v>
      </c>
      <c r="S694" s="8">
        <v>1.7777430000000001</v>
      </c>
      <c r="T694" s="81">
        <v>7964.83</v>
      </c>
      <c r="U694" s="80" t="str">
        <f t="shared" si="20"/>
        <v>62020</v>
      </c>
      <c r="V694" s="79" t="str">
        <f t="shared" si="21"/>
        <v>Acima de 120 dias</v>
      </c>
    </row>
    <row r="695" spans="1:22" x14ac:dyDescent="0.3">
      <c r="A695" s="4">
        <v>44316</v>
      </c>
      <c r="B695" s="8">
        <v>29894663000189</v>
      </c>
      <c r="C695" s="8" t="s">
        <v>96</v>
      </c>
      <c r="D695" s="4">
        <v>44134</v>
      </c>
      <c r="E695" s="8">
        <v>174</v>
      </c>
      <c r="F695" s="4">
        <v>44172</v>
      </c>
      <c r="G695" s="8">
        <v>-144</v>
      </c>
      <c r="H695" s="4">
        <v>46638</v>
      </c>
      <c r="I695" s="8">
        <v>2322</v>
      </c>
      <c r="J695" s="8">
        <v>304532483</v>
      </c>
      <c r="K695" s="8">
        <v>84</v>
      </c>
      <c r="N695" s="8">
        <v>1.4132449999999999</v>
      </c>
      <c r="O695" s="70">
        <v>8259.91</v>
      </c>
      <c r="P695" s="8">
        <v>8502.1699999999983</v>
      </c>
      <c r="Q695" s="8">
        <v>1.7605580000000001</v>
      </c>
      <c r="R695" s="8">
        <v>9078.5299999999988</v>
      </c>
      <c r="S695" s="8">
        <v>1.7605580000000001</v>
      </c>
      <c r="T695" s="81">
        <v>8259.91</v>
      </c>
      <c r="U695" s="80" t="str">
        <f t="shared" si="20"/>
        <v>102020</v>
      </c>
      <c r="V695" s="79" t="str">
        <f t="shared" si="21"/>
        <v>Acima de 120 dias</v>
      </c>
    </row>
    <row r="696" spans="1:22" x14ac:dyDescent="0.3">
      <c r="A696" s="4">
        <v>44316</v>
      </c>
      <c r="B696" s="8">
        <v>29894663000189</v>
      </c>
      <c r="C696" s="8" t="s">
        <v>96</v>
      </c>
      <c r="D696" s="4">
        <v>44001</v>
      </c>
      <c r="E696" s="8">
        <v>130</v>
      </c>
      <c r="F696" s="4">
        <v>44111</v>
      </c>
      <c r="G696" s="8">
        <v>-205</v>
      </c>
      <c r="H696" s="4">
        <v>46514</v>
      </c>
      <c r="I696" s="8">
        <v>2198</v>
      </c>
      <c r="J696" s="8">
        <v>304538988</v>
      </c>
      <c r="K696" s="8">
        <v>84</v>
      </c>
      <c r="N696" s="8">
        <v>1.4421343377468614</v>
      </c>
      <c r="O696" s="70">
        <v>6251.75</v>
      </c>
      <c r="P696" s="8">
        <v>6257.8800000000019</v>
      </c>
      <c r="Q696" s="8">
        <v>1.787239</v>
      </c>
      <c r="R696" s="8">
        <v>6811.71</v>
      </c>
      <c r="S696" s="8">
        <v>1.787239</v>
      </c>
      <c r="T696" s="81">
        <v>6251.75</v>
      </c>
      <c r="U696" s="80" t="str">
        <f t="shared" si="20"/>
        <v>62020</v>
      </c>
      <c r="V696" s="79" t="str">
        <f t="shared" si="21"/>
        <v>Acima de 120 dias</v>
      </c>
    </row>
    <row r="697" spans="1:22" x14ac:dyDescent="0.3">
      <c r="A697" s="4">
        <v>44316</v>
      </c>
      <c r="B697" s="8">
        <v>29894663000189</v>
      </c>
      <c r="C697" s="8" t="s">
        <v>96</v>
      </c>
      <c r="D697" s="4">
        <v>44074</v>
      </c>
      <c r="E697" s="8">
        <v>308.05</v>
      </c>
      <c r="F697" s="4">
        <v>44323</v>
      </c>
      <c r="G697" s="8">
        <v>7</v>
      </c>
      <c r="H697" s="4">
        <v>46608</v>
      </c>
      <c r="I697" s="8">
        <v>2292</v>
      </c>
      <c r="J697" s="8">
        <v>304567071</v>
      </c>
      <c r="K697" s="8">
        <v>84</v>
      </c>
      <c r="N697" s="8">
        <v>1.3599999999999999</v>
      </c>
      <c r="O697" s="70">
        <v>14553.16</v>
      </c>
      <c r="P697" s="8">
        <v>15427.030000000002</v>
      </c>
      <c r="Q697" s="8">
        <v>1.3843399999999999</v>
      </c>
      <c r="R697" s="8">
        <v>14666.529999999999</v>
      </c>
      <c r="S697" s="8">
        <v>1.3843399999999999</v>
      </c>
      <c r="T697" s="81">
        <v>14553.16</v>
      </c>
      <c r="U697" s="80" t="str">
        <f t="shared" si="20"/>
        <v>82020</v>
      </c>
      <c r="V697" s="79" t="str">
        <f t="shared" si="21"/>
        <v>1 a 30 dias</v>
      </c>
    </row>
    <row r="698" spans="1:22" x14ac:dyDescent="0.3">
      <c r="A698" s="4">
        <v>44316</v>
      </c>
      <c r="B698" s="8">
        <v>29894663000189</v>
      </c>
      <c r="C698" s="8" t="s">
        <v>96</v>
      </c>
      <c r="D698" s="4">
        <v>43903</v>
      </c>
      <c r="E698" s="8">
        <v>53</v>
      </c>
      <c r="F698" s="4">
        <v>44019</v>
      </c>
      <c r="G698" s="8">
        <v>-297</v>
      </c>
      <c r="H698" s="4">
        <v>46062</v>
      </c>
      <c r="I698" s="8">
        <v>1746</v>
      </c>
      <c r="J698" s="8">
        <v>304605399</v>
      </c>
      <c r="K698" s="8">
        <v>72</v>
      </c>
      <c r="N698" s="8">
        <v>1.4950000000000001</v>
      </c>
      <c r="O698" s="70">
        <v>2352.0299999999997</v>
      </c>
      <c r="P698" s="8">
        <v>2299.66</v>
      </c>
      <c r="Q698" s="8">
        <v>2.0358930000000002</v>
      </c>
      <c r="R698" s="8">
        <v>2598.98</v>
      </c>
      <c r="S698" s="8">
        <v>2.0358930000000002</v>
      </c>
      <c r="T698" s="81">
        <v>2352.0299999999997</v>
      </c>
      <c r="U698" s="80" t="str">
        <f t="shared" si="20"/>
        <v>32020</v>
      </c>
      <c r="V698" s="79" t="str">
        <f t="shared" si="21"/>
        <v>Acima de 120 dias</v>
      </c>
    </row>
    <row r="699" spans="1:22" x14ac:dyDescent="0.3">
      <c r="A699" s="4">
        <v>44316</v>
      </c>
      <c r="B699" s="8">
        <v>29894663000189</v>
      </c>
      <c r="C699" s="8" t="s">
        <v>96</v>
      </c>
      <c r="D699" s="4">
        <v>43936</v>
      </c>
      <c r="E699" s="8">
        <v>307.23</v>
      </c>
      <c r="F699" s="4">
        <v>44172</v>
      </c>
      <c r="G699" s="8">
        <v>-144</v>
      </c>
      <c r="H699" s="4">
        <v>46090</v>
      </c>
      <c r="I699" s="8">
        <v>1774</v>
      </c>
      <c r="J699" s="8">
        <v>304618059</v>
      </c>
      <c r="K699" s="8">
        <v>72</v>
      </c>
      <c r="N699" s="8">
        <v>1.5086334753366732</v>
      </c>
      <c r="O699" s="70">
        <v>12140.099999999999</v>
      </c>
      <c r="P699" s="8">
        <v>13294.020000000004</v>
      </c>
      <c r="Q699" s="8">
        <v>2.057159</v>
      </c>
      <c r="R699" s="8">
        <v>13617.509999999998</v>
      </c>
      <c r="S699" s="8">
        <v>2.057159</v>
      </c>
      <c r="T699" s="81">
        <v>12140.099999999999</v>
      </c>
      <c r="U699" s="80" t="str">
        <f t="shared" si="20"/>
        <v>42020</v>
      </c>
      <c r="V699" s="79" t="str">
        <f t="shared" si="21"/>
        <v>Acima de 120 dias</v>
      </c>
    </row>
    <row r="700" spans="1:22" x14ac:dyDescent="0.3">
      <c r="A700" s="4">
        <v>44316</v>
      </c>
      <c r="B700" s="8">
        <v>29894663000189</v>
      </c>
      <c r="C700" s="8" t="s">
        <v>96</v>
      </c>
      <c r="D700" s="4">
        <v>43978</v>
      </c>
      <c r="E700" s="8">
        <v>42.65</v>
      </c>
      <c r="F700" s="4">
        <v>44142</v>
      </c>
      <c r="G700" s="8">
        <v>-174</v>
      </c>
      <c r="H700" s="4">
        <v>46119</v>
      </c>
      <c r="I700" s="8">
        <v>1803</v>
      </c>
      <c r="J700" s="8">
        <v>304619454</v>
      </c>
      <c r="K700" s="8">
        <v>72</v>
      </c>
      <c r="N700" s="8">
        <v>1.4987611771363889</v>
      </c>
      <c r="O700" s="70">
        <v>1741.44</v>
      </c>
      <c r="P700" s="8">
        <v>1861.4900000000009</v>
      </c>
      <c r="Q700" s="8">
        <v>2.0546829999999998</v>
      </c>
      <c r="R700" s="8">
        <v>1954.6499999999999</v>
      </c>
      <c r="S700" s="8">
        <v>2.0546829999999998</v>
      </c>
      <c r="T700" s="81">
        <v>1741.44</v>
      </c>
      <c r="U700" s="80" t="str">
        <f t="shared" si="20"/>
        <v>52020</v>
      </c>
      <c r="V700" s="79" t="str">
        <f t="shared" si="21"/>
        <v>Acima de 120 dias</v>
      </c>
    </row>
    <row r="701" spans="1:22" x14ac:dyDescent="0.3">
      <c r="A701" s="4">
        <v>44316</v>
      </c>
      <c r="B701" s="8">
        <v>29894663000189</v>
      </c>
      <c r="C701" s="8" t="s">
        <v>96</v>
      </c>
      <c r="D701" s="4">
        <v>44134</v>
      </c>
      <c r="E701" s="8">
        <v>113</v>
      </c>
      <c r="F701" s="4">
        <v>44262</v>
      </c>
      <c r="G701" s="8">
        <v>-54</v>
      </c>
      <c r="H701" s="4">
        <v>46699</v>
      </c>
      <c r="I701" s="8">
        <v>2383</v>
      </c>
      <c r="J701" s="8">
        <v>304625566</v>
      </c>
      <c r="K701" s="8">
        <v>84</v>
      </c>
      <c r="N701" s="8">
        <v>1.4092169999999999</v>
      </c>
      <c r="O701" s="70">
        <v>5104.4799999999996</v>
      </c>
      <c r="P701" s="8">
        <v>5485.35</v>
      </c>
      <c r="Q701" s="8">
        <v>1.745592</v>
      </c>
      <c r="R701" s="8">
        <v>5638.81</v>
      </c>
      <c r="S701" s="8">
        <v>1.745592</v>
      </c>
      <c r="T701" s="81">
        <v>5104.4799999999996</v>
      </c>
      <c r="U701" s="80" t="str">
        <f t="shared" si="20"/>
        <v>102020</v>
      </c>
      <c r="V701" s="79" t="str">
        <f t="shared" si="21"/>
        <v>31 a 60 dias</v>
      </c>
    </row>
    <row r="702" spans="1:22" x14ac:dyDescent="0.3">
      <c r="A702" s="4">
        <v>44316</v>
      </c>
      <c r="B702" s="8">
        <v>29894663000189</v>
      </c>
      <c r="C702" s="8" t="s">
        <v>96</v>
      </c>
      <c r="D702" s="4">
        <v>44074</v>
      </c>
      <c r="E702" s="8">
        <v>812</v>
      </c>
      <c r="F702" s="4">
        <v>44081</v>
      </c>
      <c r="G702" s="8">
        <v>-235</v>
      </c>
      <c r="H702" s="4">
        <v>46575</v>
      </c>
      <c r="I702" s="8">
        <v>2259</v>
      </c>
      <c r="J702" s="8">
        <v>304647147</v>
      </c>
      <c r="K702" s="8">
        <v>84</v>
      </c>
      <c r="N702" s="8">
        <v>1.4103400090601768</v>
      </c>
      <c r="O702" s="70">
        <v>40593.199999999997</v>
      </c>
      <c r="P702" s="8">
        <v>39731.42000000002</v>
      </c>
      <c r="Q702" s="8">
        <v>1.7566900000000001</v>
      </c>
      <c r="R702" s="8">
        <v>44280.53</v>
      </c>
      <c r="S702" s="8">
        <v>1.7566900000000001</v>
      </c>
      <c r="T702" s="81">
        <v>40593.199999999997</v>
      </c>
      <c r="U702" s="80" t="str">
        <f t="shared" si="20"/>
        <v>82020</v>
      </c>
      <c r="V702" s="79" t="str">
        <f t="shared" si="21"/>
        <v>Acima de 120 dias</v>
      </c>
    </row>
    <row r="703" spans="1:22" x14ac:dyDescent="0.3">
      <c r="A703" s="4">
        <v>44316</v>
      </c>
      <c r="B703" s="8">
        <v>29894663000189</v>
      </c>
      <c r="C703" s="8" t="s">
        <v>96</v>
      </c>
      <c r="D703" s="4">
        <v>44040</v>
      </c>
      <c r="E703" s="8">
        <v>267.22000000000003</v>
      </c>
      <c r="F703" s="4">
        <v>44323</v>
      </c>
      <c r="G703" s="8">
        <v>7</v>
      </c>
      <c r="H703" s="4">
        <v>46575</v>
      </c>
      <c r="I703" s="8">
        <v>2259</v>
      </c>
      <c r="J703" s="8">
        <v>304656075</v>
      </c>
      <c r="K703" s="8">
        <v>84</v>
      </c>
      <c r="N703" s="8">
        <v>1.4400440000000001</v>
      </c>
      <c r="O703" s="70">
        <v>11120.33</v>
      </c>
      <c r="P703" s="8">
        <v>13004.789999999999</v>
      </c>
      <c r="Q703" s="8">
        <v>1.7881069999999999</v>
      </c>
      <c r="R703" s="8">
        <v>12323.029999999999</v>
      </c>
      <c r="S703" s="8">
        <v>1.7881069999999999</v>
      </c>
      <c r="T703" s="81">
        <v>11120.33</v>
      </c>
      <c r="U703" s="80" t="str">
        <f t="shared" si="20"/>
        <v>72020</v>
      </c>
      <c r="V703" s="79" t="str">
        <f t="shared" si="21"/>
        <v>1 a 30 dias</v>
      </c>
    </row>
    <row r="704" spans="1:22" x14ac:dyDescent="0.3">
      <c r="A704" s="4">
        <v>44316</v>
      </c>
      <c r="B704" s="8">
        <v>29894663000189</v>
      </c>
      <c r="C704" s="8" t="s">
        <v>96</v>
      </c>
      <c r="D704" s="4">
        <v>44134</v>
      </c>
      <c r="E704" s="8">
        <v>263.38</v>
      </c>
      <c r="F704" s="4">
        <v>44234</v>
      </c>
      <c r="G704" s="8">
        <v>-82</v>
      </c>
      <c r="H704" s="4">
        <v>46667</v>
      </c>
      <c r="I704" s="8">
        <v>2351</v>
      </c>
      <c r="J704" s="8">
        <v>304698022</v>
      </c>
      <c r="K704" s="8">
        <v>84</v>
      </c>
      <c r="N704" s="8">
        <v>1.3599999999999999</v>
      </c>
      <c r="O704" s="70">
        <v>13436.12</v>
      </c>
      <c r="P704" s="8">
        <v>13184.930000000008</v>
      </c>
      <c r="Q704" s="8">
        <v>1.3789499999999999</v>
      </c>
      <c r="R704" s="8">
        <v>13514.75</v>
      </c>
      <c r="S704" s="8">
        <v>1.3789499999999999</v>
      </c>
      <c r="T704" s="81">
        <v>13436.12</v>
      </c>
      <c r="U704" s="80" t="str">
        <f t="shared" si="20"/>
        <v>102020</v>
      </c>
      <c r="V704" s="79" t="str">
        <f t="shared" si="21"/>
        <v>61 a 90 dias</v>
      </c>
    </row>
    <row r="705" spans="1:22" x14ac:dyDescent="0.3">
      <c r="A705" s="4">
        <v>44316</v>
      </c>
      <c r="B705" s="8">
        <v>29894663000189</v>
      </c>
      <c r="C705" s="8" t="s">
        <v>96</v>
      </c>
      <c r="D705" s="4">
        <v>44040</v>
      </c>
      <c r="E705" s="8">
        <v>286</v>
      </c>
      <c r="F705" s="4">
        <v>44172</v>
      </c>
      <c r="G705" s="8">
        <v>-144</v>
      </c>
      <c r="H705" s="4">
        <v>46545</v>
      </c>
      <c r="I705" s="8">
        <v>2229</v>
      </c>
      <c r="J705" s="8">
        <v>304734957</v>
      </c>
      <c r="K705" s="8">
        <v>84</v>
      </c>
      <c r="N705" s="8">
        <v>1.3729915730739917</v>
      </c>
      <c r="O705" s="70">
        <v>13499.47</v>
      </c>
      <c r="P705" s="8">
        <v>14146.659999999998</v>
      </c>
      <c r="Q705" s="8">
        <v>1.716637</v>
      </c>
      <c r="R705" s="8">
        <v>14787.65</v>
      </c>
      <c r="S705" s="8">
        <v>1.716637</v>
      </c>
      <c r="T705" s="81">
        <v>13499.47</v>
      </c>
      <c r="U705" s="80" t="str">
        <f t="shared" si="20"/>
        <v>72020</v>
      </c>
      <c r="V705" s="79" t="str">
        <f t="shared" si="21"/>
        <v>Acima de 120 dias</v>
      </c>
    </row>
    <row r="706" spans="1:22" x14ac:dyDescent="0.3">
      <c r="A706" s="4">
        <v>44316</v>
      </c>
      <c r="B706" s="8">
        <v>29894663000189</v>
      </c>
      <c r="C706" s="8" t="s">
        <v>96</v>
      </c>
      <c r="D706" s="4">
        <v>43978</v>
      </c>
      <c r="E706" s="8">
        <v>188.36</v>
      </c>
      <c r="F706" s="4">
        <v>44172</v>
      </c>
      <c r="G706" s="8">
        <v>-144</v>
      </c>
      <c r="H706" s="4">
        <v>46545</v>
      </c>
      <c r="I706" s="8">
        <v>2229</v>
      </c>
      <c r="J706" s="8">
        <v>304737535</v>
      </c>
      <c r="K706" s="8">
        <v>84</v>
      </c>
      <c r="N706" s="8">
        <v>1.4106429999999999</v>
      </c>
      <c r="O706" s="70">
        <v>8824.67</v>
      </c>
      <c r="P706" s="8">
        <v>9122.5</v>
      </c>
      <c r="Q706" s="8">
        <v>1.7458359999999999</v>
      </c>
      <c r="R706" s="8">
        <v>9639.9599999999991</v>
      </c>
      <c r="S706" s="8">
        <v>1.7458359999999999</v>
      </c>
      <c r="T706" s="81">
        <v>8824.67</v>
      </c>
      <c r="U706" s="80" t="str">
        <f t="shared" ref="U706:U769" si="22">MONTH(D706)&amp;YEAR(D706)</f>
        <v>52020</v>
      </c>
      <c r="V706" s="79" t="str">
        <f t="shared" si="21"/>
        <v>Acima de 120 dias</v>
      </c>
    </row>
    <row r="707" spans="1:22" x14ac:dyDescent="0.3">
      <c r="A707" s="4">
        <v>44316</v>
      </c>
      <c r="B707" s="8">
        <v>29894663000189</v>
      </c>
      <c r="C707" s="8" t="s">
        <v>96</v>
      </c>
      <c r="D707" s="4">
        <v>43978</v>
      </c>
      <c r="E707" s="8">
        <v>152.25</v>
      </c>
      <c r="F707" s="4">
        <v>44050</v>
      </c>
      <c r="G707" s="8">
        <v>-266</v>
      </c>
      <c r="H707" s="4">
        <v>46545</v>
      </c>
      <c r="I707" s="8">
        <v>2229</v>
      </c>
      <c r="J707" s="8">
        <v>304739322</v>
      </c>
      <c r="K707" s="8">
        <v>84</v>
      </c>
      <c r="N707" s="8">
        <v>1.4086799999999999</v>
      </c>
      <c r="O707" s="70">
        <v>7745.69</v>
      </c>
      <c r="P707" s="8">
        <v>7378.6999999999971</v>
      </c>
      <c r="Q707" s="8">
        <v>1.7437609999999999</v>
      </c>
      <c r="R707" s="8">
        <v>8405.0600000000013</v>
      </c>
      <c r="S707" s="8">
        <v>1.7437609999999999</v>
      </c>
      <c r="T707" s="81">
        <v>7745.69</v>
      </c>
      <c r="U707" s="80" t="str">
        <f t="shared" si="22"/>
        <v>52020</v>
      </c>
      <c r="V707" s="79" t="str">
        <f t="shared" ref="V707:V770" si="23">_xlfn.IFS(G707&lt;-120,"Acima de 120 dias",G707&lt;=-90,"91 a 120 dias",G707&lt;=-61,"61 a 90 dias",G707&lt;=-31,"31 a 60 dias",G707&gt;=-30,"1 a 30 dias")</f>
        <v>Acima de 120 dias</v>
      </c>
    </row>
    <row r="708" spans="1:22" x14ac:dyDescent="0.3">
      <c r="A708" s="4">
        <v>44316</v>
      </c>
      <c r="B708" s="8">
        <v>29894663000189</v>
      </c>
      <c r="C708" s="8" t="s">
        <v>96</v>
      </c>
      <c r="D708" s="4">
        <v>44099</v>
      </c>
      <c r="E708" s="8">
        <v>51.25</v>
      </c>
      <c r="F708" s="4">
        <v>44323</v>
      </c>
      <c r="G708" s="8">
        <v>7</v>
      </c>
      <c r="H708" s="4">
        <v>46575</v>
      </c>
      <c r="I708" s="8">
        <v>2259</v>
      </c>
      <c r="J708" s="8">
        <v>304749091</v>
      </c>
      <c r="K708" s="8">
        <v>84</v>
      </c>
      <c r="N708" s="8">
        <v>1.446124</v>
      </c>
      <c r="O708" s="70">
        <v>2126.85</v>
      </c>
      <c r="P708" s="8">
        <v>2456.2800000000011</v>
      </c>
      <c r="Q708" s="8">
        <v>1.797804</v>
      </c>
      <c r="R708" s="8">
        <v>2359.09</v>
      </c>
      <c r="S708" s="8">
        <v>1.797804</v>
      </c>
      <c r="T708" s="81">
        <v>2126.85</v>
      </c>
      <c r="U708" s="80" t="str">
        <f t="shared" si="22"/>
        <v>92020</v>
      </c>
      <c r="V708" s="79" t="str">
        <f t="shared" si="23"/>
        <v>1 a 30 dias</v>
      </c>
    </row>
    <row r="709" spans="1:22" x14ac:dyDescent="0.3">
      <c r="A709" s="4">
        <v>44316</v>
      </c>
      <c r="B709" s="8">
        <v>29894663000189</v>
      </c>
      <c r="C709" s="8" t="s">
        <v>96</v>
      </c>
      <c r="D709" s="4">
        <v>44074</v>
      </c>
      <c r="E709" s="8">
        <v>63.7</v>
      </c>
      <c r="F709" s="4">
        <v>44234</v>
      </c>
      <c r="G709" s="8">
        <v>-82</v>
      </c>
      <c r="H709" s="4">
        <v>46575</v>
      </c>
      <c r="I709" s="8">
        <v>2259</v>
      </c>
      <c r="J709" s="8">
        <v>304750194</v>
      </c>
      <c r="K709" s="8">
        <v>84</v>
      </c>
      <c r="N709" s="8">
        <v>1.4015134384338279</v>
      </c>
      <c r="O709" s="70">
        <v>2873.28</v>
      </c>
      <c r="P709" s="8">
        <v>3126.0499999999997</v>
      </c>
      <c r="Q709" s="8">
        <v>1.747306</v>
      </c>
      <c r="R709" s="8">
        <v>3163.2200000000003</v>
      </c>
      <c r="S709" s="8">
        <v>1.747306</v>
      </c>
      <c r="T709" s="81">
        <v>2873.28</v>
      </c>
      <c r="U709" s="80" t="str">
        <f t="shared" si="22"/>
        <v>82020</v>
      </c>
      <c r="V709" s="79" t="str">
        <f t="shared" si="23"/>
        <v>61 a 90 dias</v>
      </c>
    </row>
    <row r="710" spans="1:22" x14ac:dyDescent="0.3">
      <c r="A710" s="4">
        <v>44316</v>
      </c>
      <c r="B710" s="8">
        <v>29894663000189</v>
      </c>
      <c r="C710" s="8" t="s">
        <v>96</v>
      </c>
      <c r="D710" s="4">
        <v>44074</v>
      </c>
      <c r="E710" s="8">
        <v>908.29</v>
      </c>
      <c r="F710" s="4">
        <v>44234</v>
      </c>
      <c r="G710" s="8">
        <v>-82</v>
      </c>
      <c r="H710" s="4">
        <v>46638</v>
      </c>
      <c r="I710" s="8">
        <v>2322</v>
      </c>
      <c r="J710" s="8">
        <v>304769662</v>
      </c>
      <c r="K710" s="8">
        <v>84</v>
      </c>
      <c r="N710" s="8">
        <v>1.3599999999999999</v>
      </c>
      <c r="O710" s="70">
        <v>45436.45</v>
      </c>
      <c r="P710" s="8">
        <v>44868.19</v>
      </c>
      <c r="Q710" s="8">
        <v>1.4228510000000001</v>
      </c>
      <c r="R710" s="8">
        <v>46290.31</v>
      </c>
      <c r="S710" s="8">
        <v>1.4228510000000001</v>
      </c>
      <c r="T710" s="81">
        <v>45436.45</v>
      </c>
      <c r="U710" s="80" t="str">
        <f t="shared" si="22"/>
        <v>82020</v>
      </c>
      <c r="V710" s="79" t="str">
        <f t="shared" si="23"/>
        <v>61 a 90 dias</v>
      </c>
    </row>
    <row r="711" spans="1:22" x14ac:dyDescent="0.3">
      <c r="A711" s="4">
        <v>44316</v>
      </c>
      <c r="B711" s="8">
        <v>29894663000189</v>
      </c>
      <c r="C711" s="8" t="s">
        <v>96</v>
      </c>
      <c r="D711" s="4">
        <v>44074</v>
      </c>
      <c r="E711" s="8">
        <v>233.3</v>
      </c>
      <c r="F711" s="4">
        <v>44172</v>
      </c>
      <c r="G711" s="8">
        <v>-144</v>
      </c>
      <c r="H711" s="4">
        <v>46608</v>
      </c>
      <c r="I711" s="8">
        <v>2292</v>
      </c>
      <c r="J711" s="8">
        <v>304773733</v>
      </c>
      <c r="K711" s="8">
        <v>84</v>
      </c>
      <c r="N711" s="8">
        <v>1.4509370000000001</v>
      </c>
      <c r="O711" s="70">
        <v>10902.67</v>
      </c>
      <c r="P711" s="8">
        <v>11331.9</v>
      </c>
      <c r="Q711" s="8">
        <v>1.799898</v>
      </c>
      <c r="R711" s="8">
        <v>11968.039999999999</v>
      </c>
      <c r="S711" s="8">
        <v>1.799898</v>
      </c>
      <c r="T711" s="81">
        <v>10902.67</v>
      </c>
      <c r="U711" s="80" t="str">
        <f t="shared" si="22"/>
        <v>82020</v>
      </c>
      <c r="V711" s="79" t="str">
        <f t="shared" si="23"/>
        <v>Acima de 120 dias</v>
      </c>
    </row>
    <row r="712" spans="1:22" x14ac:dyDescent="0.3">
      <c r="A712" s="4">
        <v>44316</v>
      </c>
      <c r="B712" s="8">
        <v>29894663000189</v>
      </c>
      <c r="C712" s="8" t="s">
        <v>96</v>
      </c>
      <c r="D712" s="4">
        <v>44074</v>
      </c>
      <c r="E712" s="8">
        <v>144.31</v>
      </c>
      <c r="F712" s="4">
        <v>44111</v>
      </c>
      <c r="G712" s="8">
        <v>-205</v>
      </c>
      <c r="H712" s="4">
        <v>46608</v>
      </c>
      <c r="I712" s="8">
        <v>2292</v>
      </c>
      <c r="J712" s="8">
        <v>304775179</v>
      </c>
      <c r="K712" s="8">
        <v>84</v>
      </c>
      <c r="N712" s="8">
        <v>1.435033</v>
      </c>
      <c r="O712" s="70">
        <v>7062.09</v>
      </c>
      <c r="P712" s="8">
        <v>7046.7900000000027</v>
      </c>
      <c r="Q712" s="8">
        <v>1.782964</v>
      </c>
      <c r="R712" s="8">
        <v>7724.09</v>
      </c>
      <c r="S712" s="8">
        <v>1.782964</v>
      </c>
      <c r="T712" s="81">
        <v>7062.09</v>
      </c>
      <c r="U712" s="80" t="str">
        <f t="shared" si="22"/>
        <v>82020</v>
      </c>
      <c r="V712" s="79" t="str">
        <f t="shared" si="23"/>
        <v>Acima de 120 dias</v>
      </c>
    </row>
    <row r="713" spans="1:22" x14ac:dyDescent="0.3">
      <c r="A713" s="4">
        <v>44316</v>
      </c>
      <c r="B713" s="8">
        <v>29894663000189</v>
      </c>
      <c r="C713" s="8" t="s">
        <v>96</v>
      </c>
      <c r="D713" s="4">
        <v>44099</v>
      </c>
      <c r="E713" s="8">
        <v>222.46</v>
      </c>
      <c r="F713" s="4">
        <v>44323</v>
      </c>
      <c r="G713" s="8">
        <v>7</v>
      </c>
      <c r="H713" s="4">
        <v>45544</v>
      </c>
      <c r="I713" s="8">
        <v>1228</v>
      </c>
      <c r="J713" s="8">
        <v>304783313</v>
      </c>
      <c r="K713" s="8">
        <v>48</v>
      </c>
      <c r="N713" s="8">
        <v>1.3599999999999999</v>
      </c>
      <c r="O713" s="70">
        <v>6511.9800000000005</v>
      </c>
      <c r="P713" s="8">
        <v>7834.9800000000005</v>
      </c>
      <c r="Q713" s="8">
        <v>1.7964800000000001</v>
      </c>
      <c r="R713" s="8">
        <v>7036.05</v>
      </c>
      <c r="S713" s="8">
        <v>1.7964800000000001</v>
      </c>
      <c r="T713" s="81">
        <v>6511.9800000000005</v>
      </c>
      <c r="U713" s="80" t="str">
        <f t="shared" si="22"/>
        <v>92020</v>
      </c>
      <c r="V713" s="79" t="str">
        <f t="shared" si="23"/>
        <v>1 a 30 dias</v>
      </c>
    </row>
    <row r="714" spans="1:22" x14ac:dyDescent="0.3">
      <c r="A714" s="4">
        <v>44316</v>
      </c>
      <c r="B714" s="8">
        <v>29894663000189</v>
      </c>
      <c r="C714" s="8" t="s">
        <v>96</v>
      </c>
      <c r="D714" s="4">
        <v>44099</v>
      </c>
      <c r="E714" s="8">
        <v>50.18</v>
      </c>
      <c r="F714" s="4">
        <v>44323</v>
      </c>
      <c r="G714" s="8">
        <v>7</v>
      </c>
      <c r="H714" s="4">
        <v>46638</v>
      </c>
      <c r="I714" s="8">
        <v>2322</v>
      </c>
      <c r="J714" s="8">
        <v>304783457</v>
      </c>
      <c r="K714" s="8">
        <v>84</v>
      </c>
      <c r="N714" s="8">
        <v>1.4364729999999999</v>
      </c>
      <c r="O714" s="70">
        <v>2113.96</v>
      </c>
      <c r="P714" s="8">
        <v>2442.85</v>
      </c>
      <c r="Q714" s="8">
        <v>1.7883770000000001</v>
      </c>
      <c r="R714" s="8">
        <v>2350.2799999999997</v>
      </c>
      <c r="S714" s="8">
        <v>1.7883770000000001</v>
      </c>
      <c r="T714" s="81">
        <v>2113.96</v>
      </c>
      <c r="U714" s="80" t="str">
        <f t="shared" si="22"/>
        <v>92020</v>
      </c>
      <c r="V714" s="79" t="str">
        <f t="shared" si="23"/>
        <v>1 a 30 dias</v>
      </c>
    </row>
    <row r="715" spans="1:22" x14ac:dyDescent="0.3">
      <c r="A715" s="4">
        <v>44316</v>
      </c>
      <c r="B715" s="8">
        <v>29894663000189</v>
      </c>
      <c r="C715" s="8" t="s">
        <v>96</v>
      </c>
      <c r="D715" s="4">
        <v>44134</v>
      </c>
      <c r="E715" s="8">
        <v>467.2</v>
      </c>
      <c r="F715" s="4">
        <v>44323</v>
      </c>
      <c r="G715" s="8">
        <v>7</v>
      </c>
      <c r="H715" s="4">
        <v>46638</v>
      </c>
      <c r="I715" s="8">
        <v>2322</v>
      </c>
      <c r="J715" s="8">
        <v>304789462</v>
      </c>
      <c r="K715" s="8">
        <v>84</v>
      </c>
      <c r="N715" s="8">
        <v>1.4308450000000001</v>
      </c>
      <c r="O715" s="70">
        <v>19733.79</v>
      </c>
      <c r="P715" s="8">
        <v>22695.859999999993</v>
      </c>
      <c r="Q715" s="8">
        <v>1.7793220000000001</v>
      </c>
      <c r="R715" s="8">
        <v>21920.57</v>
      </c>
      <c r="S715" s="8">
        <v>1.7793220000000001</v>
      </c>
      <c r="T715" s="81">
        <v>19733.79</v>
      </c>
      <c r="U715" s="80" t="str">
        <f t="shared" si="22"/>
        <v>102020</v>
      </c>
      <c r="V715" s="79" t="str">
        <f t="shared" si="23"/>
        <v>1 a 30 dias</v>
      </c>
    </row>
    <row r="716" spans="1:22" x14ac:dyDescent="0.3">
      <c r="A716" s="4">
        <v>44316</v>
      </c>
      <c r="B716" s="8">
        <v>29894663000189</v>
      </c>
      <c r="C716" s="8" t="s">
        <v>96</v>
      </c>
      <c r="D716" s="4">
        <v>43936</v>
      </c>
      <c r="E716" s="8">
        <v>49.5</v>
      </c>
      <c r="F716" s="4">
        <v>44050</v>
      </c>
      <c r="G716" s="8">
        <v>-266</v>
      </c>
      <c r="H716" s="4">
        <v>46090</v>
      </c>
      <c r="I716" s="8">
        <v>1774</v>
      </c>
      <c r="J716" s="8">
        <v>304814537</v>
      </c>
      <c r="K716" s="8">
        <v>72</v>
      </c>
      <c r="N716" s="8">
        <v>1.5130000000000001</v>
      </c>
      <c r="O716" s="70">
        <v>2154.31</v>
      </c>
      <c r="P716" s="8">
        <v>2139.1800000000007</v>
      </c>
      <c r="Q716" s="8">
        <v>2.0564079999999998</v>
      </c>
      <c r="R716" s="8">
        <v>2389.94</v>
      </c>
      <c r="S716" s="8">
        <v>2.0564079999999998</v>
      </c>
      <c r="T716" s="81">
        <v>2154.31</v>
      </c>
      <c r="U716" s="80" t="str">
        <f t="shared" si="22"/>
        <v>42020</v>
      </c>
      <c r="V716" s="79" t="str">
        <f t="shared" si="23"/>
        <v>Acima de 120 dias</v>
      </c>
    </row>
    <row r="717" spans="1:22" x14ac:dyDescent="0.3">
      <c r="A717" s="4">
        <v>44316</v>
      </c>
      <c r="B717" s="8">
        <v>29894663000189</v>
      </c>
      <c r="C717" s="8" t="s">
        <v>96</v>
      </c>
      <c r="D717" s="4">
        <v>43978</v>
      </c>
      <c r="E717" s="8">
        <v>14.1</v>
      </c>
      <c r="F717" s="4">
        <v>43989</v>
      </c>
      <c r="G717" s="8">
        <v>-327</v>
      </c>
      <c r="H717" s="4">
        <v>46119</v>
      </c>
      <c r="I717" s="8">
        <v>1803</v>
      </c>
      <c r="J717" s="8">
        <v>304818499</v>
      </c>
      <c r="K717" s="8">
        <v>72</v>
      </c>
      <c r="N717" s="8">
        <v>1.4949999999999999</v>
      </c>
      <c r="O717" s="70">
        <v>657.8</v>
      </c>
      <c r="P717" s="8">
        <v>616.08000000000004</v>
      </c>
      <c r="Q717" s="8">
        <v>1.9552069999999999</v>
      </c>
      <c r="R717" s="8">
        <v>717.24</v>
      </c>
      <c r="S717" s="8">
        <v>1.9552069999999999</v>
      </c>
      <c r="T717" s="81">
        <v>657.8</v>
      </c>
      <c r="U717" s="80" t="str">
        <f t="shared" si="22"/>
        <v>52020</v>
      </c>
      <c r="V717" s="79" t="str">
        <f t="shared" si="23"/>
        <v>Acima de 120 dias</v>
      </c>
    </row>
    <row r="718" spans="1:22" x14ac:dyDescent="0.3">
      <c r="A718" s="4">
        <v>44316</v>
      </c>
      <c r="B718" s="8">
        <v>29894663000189</v>
      </c>
      <c r="C718" s="8" t="s">
        <v>96</v>
      </c>
      <c r="D718" s="4">
        <v>44001</v>
      </c>
      <c r="E718" s="8">
        <v>140</v>
      </c>
      <c r="F718" s="4">
        <v>44323</v>
      </c>
      <c r="G718" s="8">
        <v>7</v>
      </c>
      <c r="H718" s="4">
        <v>46514</v>
      </c>
      <c r="I718" s="8">
        <v>2198</v>
      </c>
      <c r="J718" s="8">
        <v>304835839</v>
      </c>
      <c r="K718" s="8">
        <v>84</v>
      </c>
      <c r="N718" s="8">
        <v>1.4376835362987923</v>
      </c>
      <c r="O718" s="70">
        <v>5760.18</v>
      </c>
      <c r="P718" s="8">
        <v>6749.3199999999979</v>
      </c>
      <c r="Q718" s="8">
        <v>1.7825740000000001</v>
      </c>
      <c r="R718" s="8">
        <v>6364.01</v>
      </c>
      <c r="S718" s="8">
        <v>1.7825740000000001</v>
      </c>
      <c r="T718" s="81">
        <v>5760.18</v>
      </c>
      <c r="U718" s="80" t="str">
        <f t="shared" si="22"/>
        <v>62020</v>
      </c>
      <c r="V718" s="79" t="str">
        <f t="shared" si="23"/>
        <v>1 a 30 dias</v>
      </c>
    </row>
    <row r="719" spans="1:22" x14ac:dyDescent="0.3">
      <c r="A719" s="4">
        <v>44316</v>
      </c>
      <c r="B719" s="8">
        <v>29894663000189</v>
      </c>
      <c r="C719" s="8" t="s">
        <v>96</v>
      </c>
      <c r="D719" s="4">
        <v>44040</v>
      </c>
      <c r="E719" s="8">
        <v>67</v>
      </c>
      <c r="F719" s="4">
        <v>44081</v>
      </c>
      <c r="G719" s="8">
        <v>-235</v>
      </c>
      <c r="H719" s="4">
        <v>46545</v>
      </c>
      <c r="I719" s="8">
        <v>2229</v>
      </c>
      <c r="J719" s="8">
        <v>304845555</v>
      </c>
      <c r="K719" s="8">
        <v>84</v>
      </c>
      <c r="N719" s="8">
        <v>1.43874308347127</v>
      </c>
      <c r="O719" s="70">
        <v>3303.87</v>
      </c>
      <c r="P719" s="8">
        <v>3242.079999999999</v>
      </c>
      <c r="Q719" s="8">
        <v>1.791436</v>
      </c>
      <c r="R719" s="8">
        <v>3604.02</v>
      </c>
      <c r="S719" s="8">
        <v>1.791436</v>
      </c>
      <c r="T719" s="81">
        <v>3303.87</v>
      </c>
      <c r="U719" s="80" t="str">
        <f t="shared" si="22"/>
        <v>72020</v>
      </c>
      <c r="V719" s="79" t="str">
        <f t="shared" si="23"/>
        <v>Acima de 120 dias</v>
      </c>
    </row>
    <row r="720" spans="1:22" x14ac:dyDescent="0.3">
      <c r="A720" s="4">
        <v>44316</v>
      </c>
      <c r="B720" s="8">
        <v>29894663000189</v>
      </c>
      <c r="C720" s="8" t="s">
        <v>96</v>
      </c>
      <c r="D720" s="4">
        <v>44040</v>
      </c>
      <c r="E720" s="8">
        <v>114.37</v>
      </c>
      <c r="F720" s="4">
        <v>44323</v>
      </c>
      <c r="G720" s="8">
        <v>7</v>
      </c>
      <c r="H720" s="4">
        <v>46545</v>
      </c>
      <c r="I720" s="8">
        <v>2229</v>
      </c>
      <c r="J720" s="8">
        <v>304848018</v>
      </c>
      <c r="K720" s="8">
        <v>84</v>
      </c>
      <c r="N720" s="8">
        <v>1.445751697679919</v>
      </c>
      <c r="O720" s="70">
        <v>4721</v>
      </c>
      <c r="P720" s="8">
        <v>5521.380000000001</v>
      </c>
      <c r="Q720" s="8">
        <v>1.7942089999999999</v>
      </c>
      <c r="R720" s="8">
        <v>5226.1899999999996</v>
      </c>
      <c r="S720" s="8">
        <v>1.7942089999999999</v>
      </c>
      <c r="T720" s="81">
        <v>4721</v>
      </c>
      <c r="U720" s="80" t="str">
        <f t="shared" si="22"/>
        <v>72020</v>
      </c>
      <c r="V720" s="79" t="str">
        <f t="shared" si="23"/>
        <v>1 a 30 dias</v>
      </c>
    </row>
    <row r="721" spans="1:22" x14ac:dyDescent="0.3">
      <c r="A721" s="4">
        <v>44316</v>
      </c>
      <c r="B721" s="8">
        <v>29894663000189</v>
      </c>
      <c r="C721" s="8" t="s">
        <v>96</v>
      </c>
      <c r="D721" s="4">
        <v>44099</v>
      </c>
      <c r="E721" s="8">
        <v>151.16999999999999</v>
      </c>
      <c r="F721" s="4">
        <v>44234</v>
      </c>
      <c r="G721" s="8">
        <v>-82</v>
      </c>
      <c r="H721" s="4">
        <v>46638</v>
      </c>
      <c r="I721" s="8">
        <v>2322</v>
      </c>
      <c r="J721" s="8">
        <v>304879227</v>
      </c>
      <c r="K721" s="8">
        <v>84</v>
      </c>
      <c r="N721" s="8">
        <v>1.3599999999999999</v>
      </c>
      <c r="O721" s="70">
        <v>7668.56</v>
      </c>
      <c r="P721" s="8">
        <v>7552.1300000000028</v>
      </c>
      <c r="Q721" s="8">
        <v>1.375076</v>
      </c>
      <c r="R721" s="8">
        <v>7704.26</v>
      </c>
      <c r="S721" s="8">
        <v>1.375076</v>
      </c>
      <c r="T721" s="81">
        <v>7668.56</v>
      </c>
      <c r="U721" s="80" t="str">
        <f t="shared" si="22"/>
        <v>92020</v>
      </c>
      <c r="V721" s="79" t="str">
        <f t="shared" si="23"/>
        <v>61 a 90 dias</v>
      </c>
    </row>
    <row r="722" spans="1:22" x14ac:dyDescent="0.3">
      <c r="A722" s="4">
        <v>44316</v>
      </c>
      <c r="B722" s="8">
        <v>29894663000189</v>
      </c>
      <c r="C722" s="8" t="s">
        <v>96</v>
      </c>
      <c r="D722" s="4">
        <v>44001</v>
      </c>
      <c r="E722" s="8">
        <v>170.65</v>
      </c>
      <c r="F722" s="4">
        <v>44019</v>
      </c>
      <c r="G722" s="8">
        <v>-297</v>
      </c>
      <c r="H722" s="4">
        <v>46514</v>
      </c>
      <c r="I722" s="8">
        <v>2198</v>
      </c>
      <c r="J722" s="8">
        <v>304930128</v>
      </c>
      <c r="K722" s="8">
        <v>84</v>
      </c>
      <c r="N722" s="8">
        <v>1.3801388560125216</v>
      </c>
      <c r="O722" s="70">
        <v>8850.33</v>
      </c>
      <c r="P722" s="8">
        <v>8387.9499999999989</v>
      </c>
      <c r="Q722" s="8">
        <v>1.7212209999999999</v>
      </c>
      <c r="R722" s="8">
        <v>9597.61</v>
      </c>
      <c r="S722" s="8">
        <v>1.7212209999999999</v>
      </c>
      <c r="T722" s="81">
        <v>8850.33</v>
      </c>
      <c r="U722" s="80" t="str">
        <f t="shared" si="22"/>
        <v>62020</v>
      </c>
      <c r="V722" s="79" t="str">
        <f t="shared" si="23"/>
        <v>Acima de 120 dias</v>
      </c>
    </row>
    <row r="723" spans="1:22" x14ac:dyDescent="0.3">
      <c r="A723" s="4">
        <v>44316</v>
      </c>
      <c r="B723" s="8">
        <v>29894663000189</v>
      </c>
      <c r="C723" s="8" t="s">
        <v>96</v>
      </c>
      <c r="D723" s="4">
        <v>44001</v>
      </c>
      <c r="E723" s="8">
        <v>200</v>
      </c>
      <c r="F723" s="4">
        <v>44323</v>
      </c>
      <c r="G723" s="8">
        <v>7</v>
      </c>
      <c r="H723" s="4">
        <v>46514</v>
      </c>
      <c r="I723" s="8">
        <v>2198</v>
      </c>
      <c r="J723" s="8">
        <v>304931561</v>
      </c>
      <c r="K723" s="8">
        <v>84</v>
      </c>
      <c r="N723" s="8">
        <v>1.433150744262911</v>
      </c>
      <c r="O723" s="70">
        <v>7076.3</v>
      </c>
      <c r="P723" s="8">
        <v>9656.5600000000013</v>
      </c>
      <c r="Q723" s="8">
        <v>1.777741</v>
      </c>
      <c r="R723" s="8">
        <v>7658</v>
      </c>
      <c r="S723" s="8">
        <v>1.777741</v>
      </c>
      <c r="T723" s="81">
        <v>7076.3</v>
      </c>
      <c r="U723" s="80" t="str">
        <f t="shared" si="22"/>
        <v>62020</v>
      </c>
      <c r="V723" s="79" t="str">
        <f t="shared" si="23"/>
        <v>1 a 30 dias</v>
      </c>
    </row>
    <row r="724" spans="1:22" x14ac:dyDescent="0.3">
      <c r="A724" s="4">
        <v>44316</v>
      </c>
      <c r="B724" s="8">
        <v>29894663000189</v>
      </c>
      <c r="C724" s="8" t="s">
        <v>96</v>
      </c>
      <c r="D724" s="4">
        <v>44074</v>
      </c>
      <c r="E724" s="8">
        <v>278.7</v>
      </c>
      <c r="F724" s="4">
        <v>44323</v>
      </c>
      <c r="G724" s="8">
        <v>7</v>
      </c>
      <c r="H724" s="4">
        <v>45845</v>
      </c>
      <c r="I724" s="8">
        <v>1529</v>
      </c>
      <c r="J724" s="8">
        <v>304955124</v>
      </c>
      <c r="K724" s="8">
        <v>60</v>
      </c>
      <c r="N724" s="8">
        <v>1.3599999999999999</v>
      </c>
      <c r="O724" s="70">
        <v>9413.1200000000008</v>
      </c>
      <c r="P724" s="8">
        <v>11319.199999999999</v>
      </c>
      <c r="Q724" s="8">
        <v>1.783212</v>
      </c>
      <c r="R724" s="8">
        <v>10311.93</v>
      </c>
      <c r="S724" s="8">
        <v>1.783212</v>
      </c>
      <c r="T724" s="81">
        <v>9413.1200000000008</v>
      </c>
      <c r="U724" s="80" t="str">
        <f t="shared" si="22"/>
        <v>82020</v>
      </c>
      <c r="V724" s="79" t="str">
        <f t="shared" si="23"/>
        <v>1 a 30 dias</v>
      </c>
    </row>
    <row r="725" spans="1:22" x14ac:dyDescent="0.3">
      <c r="A725" s="4">
        <v>44316</v>
      </c>
      <c r="B725" s="8">
        <v>29894663000189</v>
      </c>
      <c r="C725" s="8" t="s">
        <v>96</v>
      </c>
      <c r="D725" s="4">
        <v>44074</v>
      </c>
      <c r="E725" s="8">
        <v>150</v>
      </c>
      <c r="F725" s="4">
        <v>44323</v>
      </c>
      <c r="G725" s="8">
        <v>7</v>
      </c>
      <c r="H725" s="4">
        <v>46608</v>
      </c>
      <c r="I725" s="8">
        <v>2292</v>
      </c>
      <c r="J725" s="8">
        <v>304969124</v>
      </c>
      <c r="K725" s="8">
        <v>84</v>
      </c>
      <c r="N725" s="8">
        <v>1.44787</v>
      </c>
      <c r="O725" s="70">
        <v>6265.79</v>
      </c>
      <c r="P725" s="8">
        <v>7293.3399999999992</v>
      </c>
      <c r="Q725" s="8">
        <v>1.796624</v>
      </c>
      <c r="R725" s="8">
        <v>6951.4</v>
      </c>
      <c r="S725" s="8">
        <v>1.796624</v>
      </c>
      <c r="T725" s="81">
        <v>6265.79</v>
      </c>
      <c r="U725" s="80" t="str">
        <f t="shared" si="22"/>
        <v>82020</v>
      </c>
      <c r="V725" s="79" t="str">
        <f t="shared" si="23"/>
        <v>1 a 30 dias</v>
      </c>
    </row>
    <row r="726" spans="1:22" x14ac:dyDescent="0.3">
      <c r="A726" s="4">
        <v>44316</v>
      </c>
      <c r="B726" s="8">
        <v>29894663000189</v>
      </c>
      <c r="C726" s="8" t="s">
        <v>96</v>
      </c>
      <c r="D726" s="4">
        <v>43903</v>
      </c>
      <c r="E726" s="8">
        <v>285</v>
      </c>
      <c r="F726" s="4">
        <v>43958</v>
      </c>
      <c r="G726" s="8">
        <v>-358</v>
      </c>
      <c r="H726" s="4">
        <v>46062</v>
      </c>
      <c r="I726" s="8">
        <v>1746</v>
      </c>
      <c r="J726" s="8">
        <v>305003342</v>
      </c>
      <c r="K726" s="8">
        <v>72</v>
      </c>
      <c r="N726" s="8">
        <v>1.4950000000000001</v>
      </c>
      <c r="O726" s="70">
        <v>13197.01</v>
      </c>
      <c r="P726" s="8">
        <v>12366.229999999998</v>
      </c>
      <c r="Q726" s="8">
        <v>2.0452029999999999</v>
      </c>
      <c r="R726" s="8">
        <v>14545.51</v>
      </c>
      <c r="S726" s="8">
        <v>2.0452029999999999</v>
      </c>
      <c r="T726" s="81">
        <v>13197.01</v>
      </c>
      <c r="U726" s="80" t="str">
        <f t="shared" si="22"/>
        <v>32020</v>
      </c>
      <c r="V726" s="79" t="str">
        <f t="shared" si="23"/>
        <v>Acima de 120 dias</v>
      </c>
    </row>
    <row r="727" spans="1:22" x14ac:dyDescent="0.3">
      <c r="A727" s="4">
        <v>44316</v>
      </c>
      <c r="B727" s="8">
        <v>29894663000189</v>
      </c>
      <c r="C727" s="8" t="s">
        <v>96</v>
      </c>
      <c r="D727" s="4">
        <v>44001</v>
      </c>
      <c r="E727" s="8">
        <v>330.4</v>
      </c>
      <c r="F727" s="4">
        <v>44142</v>
      </c>
      <c r="G727" s="8">
        <v>-174</v>
      </c>
      <c r="H727" s="4">
        <v>46514</v>
      </c>
      <c r="I727" s="8">
        <v>2198</v>
      </c>
      <c r="J727" s="8">
        <v>305030943</v>
      </c>
      <c r="K727" s="8">
        <v>84</v>
      </c>
      <c r="N727" s="8">
        <v>1.4331710377309286</v>
      </c>
      <c r="O727" s="70">
        <v>15594.830000000002</v>
      </c>
      <c r="P727" s="8">
        <v>15952.519999999995</v>
      </c>
      <c r="Q727" s="8">
        <v>1.777744</v>
      </c>
      <c r="R727" s="8">
        <v>17021.64</v>
      </c>
      <c r="S727" s="8">
        <v>1.777744</v>
      </c>
      <c r="T727" s="81">
        <v>15594.830000000002</v>
      </c>
      <c r="U727" s="80" t="str">
        <f t="shared" si="22"/>
        <v>62020</v>
      </c>
      <c r="V727" s="79" t="str">
        <f t="shared" si="23"/>
        <v>Acima de 120 dias</v>
      </c>
    </row>
    <row r="728" spans="1:22" x14ac:dyDescent="0.3">
      <c r="A728" s="4">
        <v>44316</v>
      </c>
      <c r="B728" s="8">
        <v>29894663000189</v>
      </c>
      <c r="C728" s="8" t="s">
        <v>96</v>
      </c>
      <c r="D728" s="4">
        <v>44134</v>
      </c>
      <c r="E728" s="8">
        <v>148.69999999999999</v>
      </c>
      <c r="F728" s="4">
        <v>44203</v>
      </c>
      <c r="G728" s="8">
        <v>-113</v>
      </c>
      <c r="H728" s="4">
        <v>46699</v>
      </c>
      <c r="I728" s="8">
        <v>2383</v>
      </c>
      <c r="J728" s="8">
        <v>305032511</v>
      </c>
      <c r="K728" s="8">
        <v>84</v>
      </c>
      <c r="N728" s="8">
        <v>1.4210149999999999</v>
      </c>
      <c r="O728" s="70">
        <v>6990.39</v>
      </c>
      <c r="P728" s="8">
        <v>7188.9500000000025</v>
      </c>
      <c r="Q728" s="8">
        <v>1.7581869999999999</v>
      </c>
      <c r="R728" s="8">
        <v>7691.03</v>
      </c>
      <c r="S728" s="8">
        <v>1.7581869999999999</v>
      </c>
      <c r="T728" s="81">
        <v>6990.39</v>
      </c>
      <c r="U728" s="80" t="str">
        <f t="shared" si="22"/>
        <v>102020</v>
      </c>
      <c r="V728" s="79" t="str">
        <f t="shared" si="23"/>
        <v>91 a 120 dias</v>
      </c>
    </row>
    <row r="729" spans="1:22" x14ac:dyDescent="0.3">
      <c r="A729" s="4">
        <v>44316</v>
      </c>
      <c r="B729" s="8">
        <v>29894663000189</v>
      </c>
      <c r="C729" s="8" t="s">
        <v>96</v>
      </c>
      <c r="D729" s="4">
        <v>44074</v>
      </c>
      <c r="E729" s="8">
        <v>73.53</v>
      </c>
      <c r="F729" s="4">
        <v>44172</v>
      </c>
      <c r="G729" s="8">
        <v>-144</v>
      </c>
      <c r="H729" s="4">
        <v>46667</v>
      </c>
      <c r="I729" s="8">
        <v>2351</v>
      </c>
      <c r="J729" s="8">
        <v>305079738</v>
      </c>
      <c r="K729" s="8">
        <v>84</v>
      </c>
      <c r="N729" s="8">
        <v>1.447082</v>
      </c>
      <c r="O729" s="70">
        <v>3473.91</v>
      </c>
      <c r="P729" s="8">
        <v>3473.4500000000012</v>
      </c>
      <c r="Q729" s="8">
        <v>1.7989930000000001</v>
      </c>
      <c r="R729" s="8">
        <v>3824.3799999999997</v>
      </c>
      <c r="S729" s="8">
        <v>1.7989930000000001</v>
      </c>
      <c r="T729" s="81">
        <v>3473.91</v>
      </c>
      <c r="U729" s="80" t="str">
        <f t="shared" si="22"/>
        <v>82020</v>
      </c>
      <c r="V729" s="79" t="str">
        <f t="shared" si="23"/>
        <v>Acima de 120 dias</v>
      </c>
    </row>
    <row r="730" spans="1:22" x14ac:dyDescent="0.3">
      <c r="A730" s="4">
        <v>44316</v>
      </c>
      <c r="B730" s="8">
        <v>29894663000189</v>
      </c>
      <c r="C730" s="8" t="s">
        <v>96</v>
      </c>
      <c r="D730" s="4">
        <v>44134</v>
      </c>
      <c r="E730" s="8">
        <v>195.49</v>
      </c>
      <c r="F730" s="4">
        <v>44323</v>
      </c>
      <c r="G730" s="8">
        <v>7</v>
      </c>
      <c r="H730" s="4">
        <v>46728</v>
      </c>
      <c r="I730" s="8">
        <v>2412</v>
      </c>
      <c r="J730" s="8">
        <v>305087470</v>
      </c>
      <c r="K730" s="8">
        <v>84</v>
      </c>
      <c r="N730" s="8">
        <v>1.4366399999999999</v>
      </c>
      <c r="O730" s="70">
        <v>8389.25</v>
      </c>
      <c r="P730" s="8">
        <v>9265.1300000000028</v>
      </c>
      <c r="Q730" s="8">
        <v>1.784643</v>
      </c>
      <c r="R730" s="8">
        <v>9345.7199999999993</v>
      </c>
      <c r="S730" s="8">
        <v>1.784643</v>
      </c>
      <c r="T730" s="81">
        <v>8389.25</v>
      </c>
      <c r="U730" s="80" t="str">
        <f t="shared" si="22"/>
        <v>102020</v>
      </c>
      <c r="V730" s="79" t="str">
        <f t="shared" si="23"/>
        <v>1 a 30 dias</v>
      </c>
    </row>
    <row r="731" spans="1:22" x14ac:dyDescent="0.3">
      <c r="A731" s="4">
        <v>44316</v>
      </c>
      <c r="B731" s="8">
        <v>29894663000189</v>
      </c>
      <c r="C731" s="8" t="s">
        <v>96</v>
      </c>
      <c r="D731" s="4">
        <v>43936</v>
      </c>
      <c r="E731" s="8">
        <v>30</v>
      </c>
      <c r="F731" s="4">
        <v>43958</v>
      </c>
      <c r="G731" s="8">
        <v>-358</v>
      </c>
      <c r="H731" s="4">
        <v>46090</v>
      </c>
      <c r="I731" s="8">
        <v>1774</v>
      </c>
      <c r="J731" s="8">
        <v>305116682</v>
      </c>
      <c r="K731" s="8">
        <v>72</v>
      </c>
      <c r="N731" s="8">
        <v>1.4949999999999999</v>
      </c>
      <c r="O731" s="70">
        <v>1400.01</v>
      </c>
      <c r="P731" s="8">
        <v>1303.3699999999999</v>
      </c>
      <c r="Q731" s="8">
        <v>2.037957</v>
      </c>
      <c r="R731" s="8">
        <v>1543.65</v>
      </c>
      <c r="S731" s="8">
        <v>2.037957</v>
      </c>
      <c r="T731" s="81">
        <v>1400.01</v>
      </c>
      <c r="U731" s="80" t="str">
        <f t="shared" si="22"/>
        <v>42020</v>
      </c>
      <c r="V731" s="79" t="str">
        <f t="shared" si="23"/>
        <v>Acima de 120 dias</v>
      </c>
    </row>
    <row r="732" spans="1:22" x14ac:dyDescent="0.3">
      <c r="A732" s="4">
        <v>44316</v>
      </c>
      <c r="B732" s="8">
        <v>29894663000189</v>
      </c>
      <c r="C732" s="8" t="s">
        <v>96</v>
      </c>
      <c r="D732" s="4">
        <v>43978</v>
      </c>
      <c r="E732" s="8">
        <v>563.04</v>
      </c>
      <c r="F732" s="4">
        <v>44323</v>
      </c>
      <c r="G732" s="8">
        <v>7</v>
      </c>
      <c r="H732" s="4">
        <v>46119</v>
      </c>
      <c r="I732" s="8">
        <v>1803</v>
      </c>
      <c r="J732" s="8">
        <v>305117577</v>
      </c>
      <c r="K732" s="8">
        <v>72</v>
      </c>
      <c r="N732" s="8">
        <v>1.3599999999999999</v>
      </c>
      <c r="O732" s="70">
        <v>21902.880000000001</v>
      </c>
      <c r="P732" s="8">
        <v>25599.17</v>
      </c>
      <c r="Q732" s="8">
        <v>1.592975</v>
      </c>
      <c r="R732" s="8">
        <v>23221.98</v>
      </c>
      <c r="S732" s="8">
        <v>1.592975</v>
      </c>
      <c r="T732" s="81">
        <v>21902.880000000001</v>
      </c>
      <c r="U732" s="80" t="str">
        <f t="shared" si="22"/>
        <v>52020</v>
      </c>
      <c r="V732" s="79" t="str">
        <f t="shared" si="23"/>
        <v>1 a 30 dias</v>
      </c>
    </row>
    <row r="733" spans="1:22" x14ac:dyDescent="0.3">
      <c r="A733" s="4">
        <v>44316</v>
      </c>
      <c r="B733" s="8">
        <v>29894663000189</v>
      </c>
      <c r="C733" s="8" t="s">
        <v>96</v>
      </c>
      <c r="D733" s="4">
        <v>43978</v>
      </c>
      <c r="E733" s="8">
        <v>70</v>
      </c>
      <c r="F733" s="4">
        <v>44234</v>
      </c>
      <c r="G733" s="8">
        <v>-82</v>
      </c>
      <c r="H733" s="4">
        <v>46119</v>
      </c>
      <c r="I733" s="8">
        <v>1803</v>
      </c>
      <c r="J733" s="8">
        <v>305119476</v>
      </c>
      <c r="K733" s="8">
        <v>72</v>
      </c>
      <c r="N733" s="8">
        <v>1.4984905205101673</v>
      </c>
      <c r="O733" s="70">
        <v>2648.37</v>
      </c>
      <c r="P733" s="8">
        <v>3055.4600000000005</v>
      </c>
      <c r="Q733" s="8">
        <v>2.0543239999999998</v>
      </c>
      <c r="R733" s="8">
        <v>2998.32</v>
      </c>
      <c r="S733" s="8">
        <v>2.0543239999999998</v>
      </c>
      <c r="T733" s="81">
        <v>2648.37</v>
      </c>
      <c r="U733" s="80" t="str">
        <f t="shared" si="22"/>
        <v>52020</v>
      </c>
      <c r="V733" s="79" t="str">
        <f t="shared" si="23"/>
        <v>61 a 90 dias</v>
      </c>
    </row>
    <row r="734" spans="1:22" x14ac:dyDescent="0.3">
      <c r="A734" s="4">
        <v>44316</v>
      </c>
      <c r="B734" s="8">
        <v>29894663000189</v>
      </c>
      <c r="C734" s="8" t="s">
        <v>96</v>
      </c>
      <c r="D734" s="4">
        <v>44074</v>
      </c>
      <c r="E734" s="8">
        <v>170</v>
      </c>
      <c r="F734" s="4">
        <v>44142</v>
      </c>
      <c r="G734" s="8">
        <v>-174</v>
      </c>
      <c r="H734" s="4">
        <v>46608</v>
      </c>
      <c r="I734" s="8">
        <v>2292</v>
      </c>
      <c r="J734" s="8">
        <v>305125882</v>
      </c>
      <c r="K734" s="8">
        <v>84</v>
      </c>
      <c r="N734" s="8">
        <v>1.421557</v>
      </c>
      <c r="O734" s="70">
        <v>8179.06</v>
      </c>
      <c r="P734" s="8">
        <v>8338.8699999999972</v>
      </c>
      <c r="Q734" s="8">
        <v>1.7685869999999999</v>
      </c>
      <c r="R734" s="8">
        <v>8961.869999999999</v>
      </c>
      <c r="S734" s="8">
        <v>1.7685869999999999</v>
      </c>
      <c r="T734" s="81">
        <v>8179.06</v>
      </c>
      <c r="U734" s="80" t="str">
        <f t="shared" si="22"/>
        <v>82020</v>
      </c>
      <c r="V734" s="79" t="str">
        <f t="shared" si="23"/>
        <v>Acima de 120 dias</v>
      </c>
    </row>
    <row r="735" spans="1:22" x14ac:dyDescent="0.3">
      <c r="A735" s="4">
        <v>44316</v>
      </c>
      <c r="B735" s="8">
        <v>29894663000189</v>
      </c>
      <c r="C735" s="8" t="s">
        <v>96</v>
      </c>
      <c r="D735" s="4">
        <v>44001</v>
      </c>
      <c r="E735" s="8">
        <v>241.36</v>
      </c>
      <c r="F735" s="4">
        <v>44050</v>
      </c>
      <c r="G735" s="8">
        <v>-266</v>
      </c>
      <c r="H735" s="4">
        <v>46514</v>
      </c>
      <c r="I735" s="8">
        <v>2198</v>
      </c>
      <c r="J735" s="8">
        <v>305130318</v>
      </c>
      <c r="K735" s="8">
        <v>84</v>
      </c>
      <c r="N735" s="8">
        <v>1.4502428380426249</v>
      </c>
      <c r="O735" s="70">
        <v>241.36</v>
      </c>
      <c r="P735" s="8">
        <v>11587.019999999997</v>
      </c>
      <c r="Q735" s="8">
        <v>1.7958970000000001</v>
      </c>
      <c r="R735" s="8">
        <v>241.36</v>
      </c>
      <c r="S735" s="8">
        <v>1.7958970000000001</v>
      </c>
      <c r="T735" s="81">
        <v>241.36</v>
      </c>
      <c r="U735" s="80" t="str">
        <f t="shared" si="22"/>
        <v>62020</v>
      </c>
      <c r="V735" s="79" t="str">
        <f t="shared" si="23"/>
        <v>Acima de 120 dias</v>
      </c>
    </row>
    <row r="736" spans="1:22" x14ac:dyDescent="0.3">
      <c r="A736" s="4">
        <v>44316</v>
      </c>
      <c r="B736" s="8">
        <v>29894663000189</v>
      </c>
      <c r="C736" s="8" t="s">
        <v>96</v>
      </c>
      <c r="D736" s="4">
        <v>43978</v>
      </c>
      <c r="E736" s="8">
        <v>124.1</v>
      </c>
      <c r="F736" s="4">
        <v>44172</v>
      </c>
      <c r="G736" s="8">
        <v>-144</v>
      </c>
      <c r="H736" s="4">
        <v>46514</v>
      </c>
      <c r="I736" s="8">
        <v>2198</v>
      </c>
      <c r="J736" s="8">
        <v>305131004</v>
      </c>
      <c r="K736" s="8">
        <v>84</v>
      </c>
      <c r="N736" s="8">
        <v>1.4504360000000001</v>
      </c>
      <c r="O736" s="70">
        <v>5703.3700000000008</v>
      </c>
      <c r="P736" s="8">
        <v>6015.2900000000018</v>
      </c>
      <c r="Q736" s="8">
        <v>1.798743</v>
      </c>
      <c r="R736" s="8">
        <v>6240.54</v>
      </c>
      <c r="S736" s="8">
        <v>1.798743</v>
      </c>
      <c r="T736" s="81">
        <v>5703.3700000000008</v>
      </c>
      <c r="U736" s="80" t="str">
        <f t="shared" si="22"/>
        <v>52020</v>
      </c>
      <c r="V736" s="79" t="str">
        <f t="shared" si="23"/>
        <v>Acima de 120 dias</v>
      </c>
    </row>
    <row r="737" spans="1:22" x14ac:dyDescent="0.3">
      <c r="A737" s="4">
        <v>44316</v>
      </c>
      <c r="B737" s="8">
        <v>29894663000189</v>
      </c>
      <c r="C737" s="8" t="s">
        <v>96</v>
      </c>
      <c r="D737" s="4">
        <v>44134</v>
      </c>
      <c r="E737" s="8">
        <v>121</v>
      </c>
      <c r="F737" s="4">
        <v>44262</v>
      </c>
      <c r="G737" s="8">
        <v>-54</v>
      </c>
      <c r="H737" s="4">
        <v>46699</v>
      </c>
      <c r="I737" s="8">
        <v>2383</v>
      </c>
      <c r="J737" s="8">
        <v>305132710</v>
      </c>
      <c r="K737" s="8">
        <v>84</v>
      </c>
      <c r="N737" s="8">
        <v>1.4183869999999998</v>
      </c>
      <c r="O737" s="70">
        <v>5450.46</v>
      </c>
      <c r="P737" s="8">
        <v>5855.1</v>
      </c>
      <c r="Q737" s="8">
        <v>1.7553719999999999</v>
      </c>
      <c r="R737" s="8">
        <v>6021.15</v>
      </c>
      <c r="S737" s="8">
        <v>1.7553719999999999</v>
      </c>
      <c r="T737" s="81">
        <v>5450.46</v>
      </c>
      <c r="U737" s="80" t="str">
        <f t="shared" si="22"/>
        <v>102020</v>
      </c>
      <c r="V737" s="79" t="str">
        <f t="shared" si="23"/>
        <v>31 a 60 dias</v>
      </c>
    </row>
    <row r="738" spans="1:22" x14ac:dyDescent="0.3">
      <c r="A738" s="4">
        <v>44316</v>
      </c>
      <c r="B738" s="8">
        <v>29894663000189</v>
      </c>
      <c r="C738" s="8" t="s">
        <v>96</v>
      </c>
      <c r="D738" s="4">
        <v>44074</v>
      </c>
      <c r="E738" s="8">
        <v>52</v>
      </c>
      <c r="F738" s="4">
        <v>44234</v>
      </c>
      <c r="G738" s="8">
        <v>-82</v>
      </c>
      <c r="H738" s="4">
        <v>46608</v>
      </c>
      <c r="I738" s="8">
        <v>2292</v>
      </c>
      <c r="J738" s="8">
        <v>305137604</v>
      </c>
      <c r="K738" s="8">
        <v>84</v>
      </c>
      <c r="N738" s="8">
        <v>1.4462170000000001</v>
      </c>
      <c r="O738" s="70">
        <v>2326.66</v>
      </c>
      <c r="P738" s="8">
        <v>2529.7700000000004</v>
      </c>
      <c r="Q738" s="8">
        <v>1.799004</v>
      </c>
      <c r="R738" s="8">
        <v>2567.0500000000002</v>
      </c>
      <c r="S738" s="8">
        <v>1.799004</v>
      </c>
      <c r="T738" s="81">
        <v>2326.66</v>
      </c>
      <c r="U738" s="80" t="str">
        <f t="shared" si="22"/>
        <v>82020</v>
      </c>
      <c r="V738" s="79" t="str">
        <f t="shared" si="23"/>
        <v>61 a 90 dias</v>
      </c>
    </row>
    <row r="739" spans="1:22" x14ac:dyDescent="0.3">
      <c r="A739" s="4">
        <v>44316</v>
      </c>
      <c r="B739" s="8">
        <v>29894663000189</v>
      </c>
      <c r="C739" s="8" t="s">
        <v>96</v>
      </c>
      <c r="D739" s="4">
        <v>44074</v>
      </c>
      <c r="E739" s="8">
        <v>323.7</v>
      </c>
      <c r="F739" s="4">
        <v>44323</v>
      </c>
      <c r="G739" s="8">
        <v>7</v>
      </c>
      <c r="H739" s="4">
        <v>46575</v>
      </c>
      <c r="I739" s="8">
        <v>2259</v>
      </c>
      <c r="J739" s="8">
        <v>305150461</v>
      </c>
      <c r="K739" s="8">
        <v>84</v>
      </c>
      <c r="N739" s="8">
        <v>1.3942624485843311</v>
      </c>
      <c r="O739" s="70">
        <v>13660.03</v>
      </c>
      <c r="P739" s="8">
        <v>15923.829999999993</v>
      </c>
      <c r="Q739" s="8">
        <v>1.7395510000000001</v>
      </c>
      <c r="R739" s="8">
        <v>15136.490000000002</v>
      </c>
      <c r="S739" s="8">
        <v>1.7395510000000001</v>
      </c>
      <c r="T739" s="81">
        <v>13660.03</v>
      </c>
      <c r="U739" s="80" t="str">
        <f t="shared" si="22"/>
        <v>82020</v>
      </c>
      <c r="V739" s="79" t="str">
        <f t="shared" si="23"/>
        <v>1 a 30 dias</v>
      </c>
    </row>
    <row r="740" spans="1:22" x14ac:dyDescent="0.3">
      <c r="A740" s="4">
        <v>44316</v>
      </c>
      <c r="B740" s="8">
        <v>29894663000189</v>
      </c>
      <c r="C740" s="8" t="s">
        <v>96</v>
      </c>
      <c r="D740" s="4">
        <v>44074</v>
      </c>
      <c r="E740" s="8">
        <v>148.97999999999999</v>
      </c>
      <c r="F740" s="4">
        <v>44172</v>
      </c>
      <c r="G740" s="8">
        <v>-144</v>
      </c>
      <c r="H740" s="4">
        <v>46575</v>
      </c>
      <c r="I740" s="8">
        <v>2259</v>
      </c>
      <c r="J740" s="8">
        <v>305155646</v>
      </c>
      <c r="K740" s="8">
        <v>84</v>
      </c>
      <c r="N740" s="8">
        <v>1.3599999999999999</v>
      </c>
      <c r="O740" s="70">
        <v>7170.62</v>
      </c>
      <c r="P740" s="8">
        <v>7413.2599999999993</v>
      </c>
      <c r="Q740" s="8">
        <v>1.6643060000000001</v>
      </c>
      <c r="R740" s="8">
        <v>7784.6</v>
      </c>
      <c r="S740" s="8">
        <v>1.6643060000000001</v>
      </c>
      <c r="T740" s="81">
        <v>7170.62</v>
      </c>
      <c r="U740" s="80" t="str">
        <f t="shared" si="22"/>
        <v>82020</v>
      </c>
      <c r="V740" s="79" t="str">
        <f t="shared" si="23"/>
        <v>Acima de 120 dias</v>
      </c>
    </row>
    <row r="741" spans="1:22" x14ac:dyDescent="0.3">
      <c r="A741" s="4">
        <v>44316</v>
      </c>
      <c r="B741" s="8">
        <v>29894663000189</v>
      </c>
      <c r="C741" s="8" t="s">
        <v>96</v>
      </c>
      <c r="D741" s="4">
        <v>44074</v>
      </c>
      <c r="E741" s="8">
        <v>236.9</v>
      </c>
      <c r="F741" s="4">
        <v>44142</v>
      </c>
      <c r="G741" s="8">
        <v>-174</v>
      </c>
      <c r="H741" s="4">
        <v>46575</v>
      </c>
      <c r="I741" s="8">
        <v>2259</v>
      </c>
      <c r="J741" s="8">
        <v>305158392</v>
      </c>
      <c r="K741" s="8">
        <v>84</v>
      </c>
      <c r="N741" s="8">
        <v>1.4368261070383268</v>
      </c>
      <c r="O741" s="70">
        <v>11288.9</v>
      </c>
      <c r="P741" s="8">
        <v>11490.140000000003</v>
      </c>
      <c r="Q741" s="8">
        <v>1.7849200000000001</v>
      </c>
      <c r="R741" s="8">
        <v>12356.88</v>
      </c>
      <c r="S741" s="8">
        <v>1.7849200000000001</v>
      </c>
      <c r="T741" s="81">
        <v>11288.9</v>
      </c>
      <c r="U741" s="80" t="str">
        <f t="shared" si="22"/>
        <v>82020</v>
      </c>
      <c r="V741" s="79" t="str">
        <f t="shared" si="23"/>
        <v>Acima de 120 dias</v>
      </c>
    </row>
    <row r="742" spans="1:22" x14ac:dyDescent="0.3">
      <c r="A742" s="4">
        <v>44316</v>
      </c>
      <c r="B742" s="8">
        <v>29894663000189</v>
      </c>
      <c r="C742" s="8" t="s">
        <v>96</v>
      </c>
      <c r="D742" s="4">
        <v>44074</v>
      </c>
      <c r="E742" s="8">
        <v>80.48</v>
      </c>
      <c r="F742" s="4">
        <v>44142</v>
      </c>
      <c r="G742" s="8">
        <v>-174</v>
      </c>
      <c r="H742" s="4">
        <v>46608</v>
      </c>
      <c r="I742" s="8">
        <v>2292</v>
      </c>
      <c r="J742" s="8">
        <v>305158651</v>
      </c>
      <c r="K742" s="8">
        <v>84</v>
      </c>
      <c r="N742" s="8">
        <v>1.3599999999999999</v>
      </c>
      <c r="O742" s="70">
        <v>4031.2000000000003</v>
      </c>
      <c r="P742" s="8">
        <v>4030.4000000000005</v>
      </c>
      <c r="Q742" s="8">
        <v>1.612425</v>
      </c>
      <c r="R742" s="8">
        <v>4314.57</v>
      </c>
      <c r="S742" s="8">
        <v>1.612425</v>
      </c>
      <c r="T742" s="81">
        <v>4031.2000000000003</v>
      </c>
      <c r="U742" s="80" t="str">
        <f t="shared" si="22"/>
        <v>82020</v>
      </c>
      <c r="V742" s="79" t="str">
        <f t="shared" si="23"/>
        <v>Acima de 120 dias</v>
      </c>
    </row>
    <row r="743" spans="1:22" x14ac:dyDescent="0.3">
      <c r="A743" s="4">
        <v>44316</v>
      </c>
      <c r="B743" s="8">
        <v>29894663000189</v>
      </c>
      <c r="C743" s="8" t="s">
        <v>96</v>
      </c>
      <c r="D743" s="4">
        <v>44074</v>
      </c>
      <c r="E743" s="8">
        <v>181.13</v>
      </c>
      <c r="F743" s="4">
        <v>44262</v>
      </c>
      <c r="G743" s="8">
        <v>-54</v>
      </c>
      <c r="H743" s="4">
        <v>45511</v>
      </c>
      <c r="I743" s="8">
        <v>1195</v>
      </c>
      <c r="J743" s="8">
        <v>305166309</v>
      </c>
      <c r="K743" s="8">
        <v>48</v>
      </c>
      <c r="N743" s="8">
        <v>1.3599999999999999</v>
      </c>
      <c r="O743" s="70">
        <v>5590.5700000000006</v>
      </c>
      <c r="P743" s="8">
        <v>6394.9599999999982</v>
      </c>
      <c r="Q743" s="8">
        <v>1.780594</v>
      </c>
      <c r="R743" s="8">
        <v>5986.2800000000007</v>
      </c>
      <c r="S743" s="8">
        <v>1.780594</v>
      </c>
      <c r="T743" s="81">
        <v>5590.5700000000006</v>
      </c>
      <c r="U743" s="80" t="str">
        <f t="shared" si="22"/>
        <v>82020</v>
      </c>
      <c r="V743" s="79" t="str">
        <f t="shared" si="23"/>
        <v>31 a 60 dias</v>
      </c>
    </row>
    <row r="744" spans="1:22" x14ac:dyDescent="0.3">
      <c r="A744" s="4">
        <v>44316</v>
      </c>
      <c r="B744" s="8">
        <v>29894663000189</v>
      </c>
      <c r="C744" s="8" t="s">
        <v>96</v>
      </c>
      <c r="D744" s="4">
        <v>44074</v>
      </c>
      <c r="E744" s="8">
        <v>200</v>
      </c>
      <c r="F744" s="4">
        <v>44111</v>
      </c>
      <c r="G744" s="8">
        <v>-205</v>
      </c>
      <c r="H744" s="4">
        <v>46608</v>
      </c>
      <c r="I744" s="8">
        <v>2292</v>
      </c>
      <c r="J744" s="8">
        <v>305169807</v>
      </c>
      <c r="K744" s="8">
        <v>84</v>
      </c>
      <c r="N744" s="8">
        <v>1.438137</v>
      </c>
      <c r="O744" s="70">
        <v>9779.49</v>
      </c>
      <c r="P744" s="8">
        <v>9756.0800000000054</v>
      </c>
      <c r="Q744" s="8">
        <v>1.786249</v>
      </c>
      <c r="R744" s="8">
        <v>10696.09</v>
      </c>
      <c r="S744" s="8">
        <v>1.786249</v>
      </c>
      <c r="T744" s="81">
        <v>9779.49</v>
      </c>
      <c r="U744" s="80" t="str">
        <f t="shared" si="22"/>
        <v>82020</v>
      </c>
      <c r="V744" s="79" t="str">
        <f t="shared" si="23"/>
        <v>Acima de 120 dias</v>
      </c>
    </row>
    <row r="745" spans="1:22" x14ac:dyDescent="0.3">
      <c r="A745" s="4">
        <v>44316</v>
      </c>
      <c r="B745" s="8">
        <v>29894663000189</v>
      </c>
      <c r="C745" s="8" t="s">
        <v>96</v>
      </c>
      <c r="D745" s="4">
        <v>44134</v>
      </c>
      <c r="E745" s="8">
        <v>43.04</v>
      </c>
      <c r="F745" s="4">
        <v>44293</v>
      </c>
      <c r="G745" s="8">
        <v>-23</v>
      </c>
      <c r="H745" s="4">
        <v>46638</v>
      </c>
      <c r="I745" s="8">
        <v>2322</v>
      </c>
      <c r="J745" s="8">
        <v>305175417</v>
      </c>
      <c r="K745" s="8">
        <v>84</v>
      </c>
      <c r="N745" s="8">
        <v>1.4028499999999999</v>
      </c>
      <c r="O745" s="70">
        <v>1872.79</v>
      </c>
      <c r="P745" s="8">
        <v>2110.37</v>
      </c>
      <c r="Q745" s="8">
        <v>1.7572179999999999</v>
      </c>
      <c r="R745" s="8">
        <v>2075.46</v>
      </c>
      <c r="S745" s="8">
        <v>1.7572179999999999</v>
      </c>
      <c r="T745" s="81">
        <v>1872.79</v>
      </c>
      <c r="U745" s="80" t="str">
        <f t="shared" si="22"/>
        <v>102020</v>
      </c>
      <c r="V745" s="79" t="str">
        <f t="shared" si="23"/>
        <v>1 a 30 dias</v>
      </c>
    </row>
    <row r="746" spans="1:22" x14ac:dyDescent="0.3">
      <c r="A746" s="4">
        <v>44316</v>
      </c>
      <c r="B746" s="8">
        <v>29894663000189</v>
      </c>
      <c r="C746" s="8" t="s">
        <v>96</v>
      </c>
      <c r="D746" s="4">
        <v>43978</v>
      </c>
      <c r="E746" s="8">
        <v>116.32</v>
      </c>
      <c r="F746" s="4">
        <v>44081</v>
      </c>
      <c r="G746" s="8">
        <v>-235</v>
      </c>
      <c r="H746" s="4">
        <v>46119</v>
      </c>
      <c r="I746" s="8">
        <v>1803</v>
      </c>
      <c r="J746" s="8">
        <v>305222967</v>
      </c>
      <c r="K746" s="8">
        <v>72</v>
      </c>
      <c r="N746" s="8">
        <v>1.4072242489234634</v>
      </c>
      <c r="O746" s="70">
        <v>5235.25</v>
      </c>
      <c r="P746" s="8">
        <v>5215.0799999999972</v>
      </c>
      <c r="Q746" s="8">
        <v>1.7980989999999999</v>
      </c>
      <c r="R746" s="8">
        <v>5671.12</v>
      </c>
      <c r="S746" s="8">
        <v>1.7980989999999999</v>
      </c>
      <c r="T746" s="81">
        <v>5235.25</v>
      </c>
      <c r="U746" s="80" t="str">
        <f t="shared" si="22"/>
        <v>52020</v>
      </c>
      <c r="V746" s="79" t="str">
        <f t="shared" si="23"/>
        <v>Acima de 120 dias</v>
      </c>
    </row>
    <row r="747" spans="1:22" x14ac:dyDescent="0.3">
      <c r="A747" s="4">
        <v>44316</v>
      </c>
      <c r="B747" s="8">
        <v>29894663000189</v>
      </c>
      <c r="C747" s="8" t="s">
        <v>96</v>
      </c>
      <c r="D747" s="4">
        <v>43978</v>
      </c>
      <c r="E747" s="8">
        <v>365</v>
      </c>
      <c r="F747" s="4">
        <v>44142</v>
      </c>
      <c r="G747" s="8">
        <v>-174</v>
      </c>
      <c r="H747" s="4">
        <v>46119</v>
      </c>
      <c r="I747" s="8">
        <v>1803</v>
      </c>
      <c r="J747" s="8">
        <v>305226656</v>
      </c>
      <c r="K747" s="8">
        <v>72</v>
      </c>
      <c r="N747" s="8">
        <v>1.4065697824152834</v>
      </c>
      <c r="O747" s="70">
        <v>15700.17</v>
      </c>
      <c r="P747" s="8">
        <v>16367.610000000004</v>
      </c>
      <c r="Q747" s="8">
        <v>1.7973859999999999</v>
      </c>
      <c r="R747" s="8">
        <v>17067.79</v>
      </c>
      <c r="S747" s="8">
        <v>1.7973859999999999</v>
      </c>
      <c r="T747" s="81">
        <v>15700.17</v>
      </c>
      <c r="U747" s="80" t="str">
        <f t="shared" si="22"/>
        <v>52020</v>
      </c>
      <c r="V747" s="79" t="str">
        <f t="shared" si="23"/>
        <v>Acima de 120 dias</v>
      </c>
    </row>
    <row r="748" spans="1:22" x14ac:dyDescent="0.3">
      <c r="A748" s="4">
        <v>44316</v>
      </c>
      <c r="B748" s="8">
        <v>29894663000189</v>
      </c>
      <c r="C748" s="8" t="s">
        <v>96</v>
      </c>
      <c r="D748" s="4">
        <v>44040</v>
      </c>
      <c r="E748" s="8">
        <v>100</v>
      </c>
      <c r="F748" s="4">
        <v>44172</v>
      </c>
      <c r="G748" s="8">
        <v>-144</v>
      </c>
      <c r="H748" s="4">
        <v>46545</v>
      </c>
      <c r="I748" s="8">
        <v>2229</v>
      </c>
      <c r="J748" s="8">
        <v>305231483</v>
      </c>
      <c r="K748" s="8">
        <v>84</v>
      </c>
      <c r="N748" s="8">
        <v>1.4273715985537125</v>
      </c>
      <c r="O748" s="70">
        <v>4650.8099999999995</v>
      </c>
      <c r="P748" s="8">
        <v>4857.2400000000025</v>
      </c>
      <c r="Q748" s="8">
        <v>1.7746329999999999</v>
      </c>
      <c r="R748" s="8">
        <v>5094.72</v>
      </c>
      <c r="S748" s="8">
        <v>1.7746329999999999</v>
      </c>
      <c r="T748" s="81">
        <v>4650.8099999999995</v>
      </c>
      <c r="U748" s="80" t="str">
        <f t="shared" si="22"/>
        <v>72020</v>
      </c>
      <c r="V748" s="79" t="str">
        <f t="shared" si="23"/>
        <v>Acima de 120 dias</v>
      </c>
    </row>
    <row r="749" spans="1:22" x14ac:dyDescent="0.3">
      <c r="A749" s="4">
        <v>44316</v>
      </c>
      <c r="B749" s="8">
        <v>29894663000189</v>
      </c>
      <c r="C749" s="8" t="s">
        <v>96</v>
      </c>
      <c r="D749" s="4">
        <v>44001</v>
      </c>
      <c r="E749" s="8">
        <v>65</v>
      </c>
      <c r="F749" s="4">
        <v>44323</v>
      </c>
      <c r="G749" s="8">
        <v>7</v>
      </c>
      <c r="H749" s="4">
        <v>46514</v>
      </c>
      <c r="I749" s="8">
        <v>2198</v>
      </c>
      <c r="J749" s="8">
        <v>305232983</v>
      </c>
      <c r="K749" s="8">
        <v>84</v>
      </c>
      <c r="N749" s="8">
        <v>1.436112675201745</v>
      </c>
      <c r="O749" s="70">
        <v>2671.99</v>
      </c>
      <c r="P749" s="8">
        <v>3135.2999999999997</v>
      </c>
      <c r="Q749" s="8">
        <v>1.785787</v>
      </c>
      <c r="R749" s="8">
        <v>2956.16</v>
      </c>
      <c r="S749" s="8">
        <v>1.785787</v>
      </c>
      <c r="T749" s="81">
        <v>2671.99</v>
      </c>
      <c r="U749" s="80" t="str">
        <f t="shared" si="22"/>
        <v>62020</v>
      </c>
      <c r="V749" s="79" t="str">
        <f t="shared" si="23"/>
        <v>1 a 30 dias</v>
      </c>
    </row>
    <row r="750" spans="1:22" x14ac:dyDescent="0.3">
      <c r="A750" s="4">
        <v>44316</v>
      </c>
      <c r="B750" s="8">
        <v>29894663000189</v>
      </c>
      <c r="C750" s="8" t="s">
        <v>96</v>
      </c>
      <c r="D750" s="4">
        <v>43978</v>
      </c>
      <c r="E750" s="8">
        <v>264.74</v>
      </c>
      <c r="F750" s="4">
        <v>44293</v>
      </c>
      <c r="G750" s="8">
        <v>-23</v>
      </c>
      <c r="H750" s="4">
        <v>46514</v>
      </c>
      <c r="I750" s="8">
        <v>2198</v>
      </c>
      <c r="J750" s="8">
        <v>305236592</v>
      </c>
      <c r="K750" s="8">
        <v>84</v>
      </c>
      <c r="N750" s="8">
        <v>1.438841</v>
      </c>
      <c r="O750" s="70">
        <v>11145.55</v>
      </c>
      <c r="P750" s="8">
        <v>12882.33</v>
      </c>
      <c r="Q750" s="8">
        <v>1.7863830000000001</v>
      </c>
      <c r="R750" s="8">
        <v>12295.02</v>
      </c>
      <c r="S750" s="8">
        <v>1.7863830000000001</v>
      </c>
      <c r="T750" s="81">
        <v>11145.55</v>
      </c>
      <c r="U750" s="80" t="str">
        <f t="shared" si="22"/>
        <v>52020</v>
      </c>
      <c r="V750" s="79" t="str">
        <f t="shared" si="23"/>
        <v>1 a 30 dias</v>
      </c>
    </row>
    <row r="751" spans="1:22" x14ac:dyDescent="0.3">
      <c r="A751" s="4">
        <v>44316</v>
      </c>
      <c r="B751" s="8">
        <v>29894663000189</v>
      </c>
      <c r="C751" s="8" t="s">
        <v>96</v>
      </c>
      <c r="D751" s="4">
        <v>44040</v>
      </c>
      <c r="E751" s="8">
        <v>250.2</v>
      </c>
      <c r="F751" s="4">
        <v>44262</v>
      </c>
      <c r="G751" s="8">
        <v>-54</v>
      </c>
      <c r="H751" s="4">
        <v>46608</v>
      </c>
      <c r="I751" s="8">
        <v>2292</v>
      </c>
      <c r="J751" s="8">
        <v>305265800</v>
      </c>
      <c r="K751" s="8">
        <v>84</v>
      </c>
      <c r="N751" s="8">
        <v>1.446536</v>
      </c>
      <c r="O751" s="70">
        <v>10988.92</v>
      </c>
      <c r="P751" s="8">
        <v>11974.190000000002</v>
      </c>
      <c r="Q751" s="8">
        <v>1.7843150000000001</v>
      </c>
      <c r="R751" s="8">
        <v>12099.960000000001</v>
      </c>
      <c r="S751" s="8">
        <v>1.7843150000000001</v>
      </c>
      <c r="T751" s="81">
        <v>10988.92</v>
      </c>
      <c r="U751" s="80" t="str">
        <f t="shared" si="22"/>
        <v>72020</v>
      </c>
      <c r="V751" s="79" t="str">
        <f t="shared" si="23"/>
        <v>31 a 60 dias</v>
      </c>
    </row>
    <row r="752" spans="1:22" x14ac:dyDescent="0.3">
      <c r="A752" s="4">
        <v>44316</v>
      </c>
      <c r="B752" s="8">
        <v>29894663000189</v>
      </c>
      <c r="C752" s="8" t="s">
        <v>96</v>
      </c>
      <c r="D752" s="4">
        <v>43978</v>
      </c>
      <c r="E752" s="8">
        <v>582.64</v>
      </c>
      <c r="F752" s="4">
        <v>44262</v>
      </c>
      <c r="G752" s="8">
        <v>-54</v>
      </c>
      <c r="H752" s="4">
        <v>46514</v>
      </c>
      <c r="I752" s="8">
        <v>2198</v>
      </c>
      <c r="J752" s="8">
        <v>305331940</v>
      </c>
      <c r="K752" s="8">
        <v>84</v>
      </c>
      <c r="N752" s="8">
        <v>1.4416760000000002</v>
      </c>
      <c r="O752" s="70">
        <v>25091.480000000003</v>
      </c>
      <c r="P752" s="8">
        <v>28324.390000000018</v>
      </c>
      <c r="Q752" s="8">
        <v>1.7894490000000001</v>
      </c>
      <c r="R752" s="8">
        <v>27619.360000000001</v>
      </c>
      <c r="S752" s="8">
        <v>1.7894490000000001</v>
      </c>
      <c r="T752" s="81">
        <v>25091.480000000003</v>
      </c>
      <c r="U752" s="80" t="str">
        <f t="shared" si="22"/>
        <v>52020</v>
      </c>
      <c r="V752" s="79" t="str">
        <f t="shared" si="23"/>
        <v>31 a 60 dias</v>
      </c>
    </row>
    <row r="753" spans="1:22" x14ac:dyDescent="0.3">
      <c r="A753" s="4">
        <v>44316</v>
      </c>
      <c r="B753" s="8">
        <v>29894663000189</v>
      </c>
      <c r="C753" s="8" t="s">
        <v>96</v>
      </c>
      <c r="D753" s="4">
        <v>43978</v>
      </c>
      <c r="E753" s="8">
        <v>304.69</v>
      </c>
      <c r="F753" s="4">
        <v>44019</v>
      </c>
      <c r="G753" s="8">
        <v>-297</v>
      </c>
      <c r="H753" s="4">
        <v>46514</v>
      </c>
      <c r="I753" s="8">
        <v>2198</v>
      </c>
      <c r="J753" s="8">
        <v>305337590</v>
      </c>
      <c r="K753" s="8">
        <v>84</v>
      </c>
      <c r="N753" s="8">
        <v>1.3987430000000001</v>
      </c>
      <c r="O753" s="70">
        <v>15721.07</v>
      </c>
      <c r="P753" s="8">
        <v>15027.909999999998</v>
      </c>
      <c r="Q753" s="8">
        <v>1.74366</v>
      </c>
      <c r="R753" s="8">
        <v>17058.309999999998</v>
      </c>
      <c r="S753" s="8">
        <v>1.74366</v>
      </c>
      <c r="T753" s="81">
        <v>15721.07</v>
      </c>
      <c r="U753" s="80" t="str">
        <f t="shared" si="22"/>
        <v>52020</v>
      </c>
      <c r="V753" s="79" t="str">
        <f t="shared" si="23"/>
        <v>Acima de 120 dias</v>
      </c>
    </row>
    <row r="754" spans="1:22" x14ac:dyDescent="0.3">
      <c r="A754" s="4">
        <v>44316</v>
      </c>
      <c r="B754" s="8">
        <v>29894663000189</v>
      </c>
      <c r="C754" s="8" t="s">
        <v>96</v>
      </c>
      <c r="D754" s="4">
        <v>43978</v>
      </c>
      <c r="E754" s="8">
        <v>334.47</v>
      </c>
      <c r="F754" s="4">
        <v>44262</v>
      </c>
      <c r="G754" s="8">
        <v>-54</v>
      </c>
      <c r="H754" s="4">
        <v>46545</v>
      </c>
      <c r="I754" s="8">
        <v>2229</v>
      </c>
      <c r="J754" s="8">
        <v>305338547</v>
      </c>
      <c r="K754" s="8">
        <v>84</v>
      </c>
      <c r="N754" s="8">
        <v>1.3599999999999999</v>
      </c>
      <c r="O754" s="70">
        <v>15492.94</v>
      </c>
      <c r="P754" s="8">
        <v>16487.5</v>
      </c>
      <c r="Q754" s="8">
        <v>1.547922</v>
      </c>
      <c r="R754" s="8">
        <v>16351.88</v>
      </c>
      <c r="S754" s="8">
        <v>1.547922</v>
      </c>
      <c r="T754" s="81">
        <v>15492.94</v>
      </c>
      <c r="U754" s="80" t="str">
        <f t="shared" si="22"/>
        <v>52020</v>
      </c>
      <c r="V754" s="79" t="str">
        <f t="shared" si="23"/>
        <v>31 a 60 dias</v>
      </c>
    </row>
    <row r="755" spans="1:22" x14ac:dyDescent="0.3">
      <c r="A755" s="4">
        <v>44316</v>
      </c>
      <c r="B755" s="8">
        <v>29894663000189</v>
      </c>
      <c r="C755" s="8" t="s">
        <v>96</v>
      </c>
      <c r="D755" s="4">
        <v>44040</v>
      </c>
      <c r="E755" s="8">
        <v>235.4</v>
      </c>
      <c r="F755" s="4">
        <v>44323</v>
      </c>
      <c r="G755" s="8">
        <v>7</v>
      </c>
      <c r="H755" s="4">
        <v>46545</v>
      </c>
      <c r="I755" s="8">
        <v>2229</v>
      </c>
      <c r="J755" s="8">
        <v>305344086</v>
      </c>
      <c r="K755" s="8">
        <v>84</v>
      </c>
      <c r="N755" s="8">
        <v>1.4429525653703295</v>
      </c>
      <c r="O755" s="70">
        <v>9725.27</v>
      </c>
      <c r="P755" s="8">
        <v>11374.879999999997</v>
      </c>
      <c r="Q755" s="8">
        <v>1.7912129999999999</v>
      </c>
      <c r="R755" s="8">
        <v>10765.65</v>
      </c>
      <c r="S755" s="8">
        <v>1.7912129999999999</v>
      </c>
      <c r="T755" s="81">
        <v>9725.27</v>
      </c>
      <c r="U755" s="80" t="str">
        <f t="shared" si="22"/>
        <v>72020</v>
      </c>
      <c r="V755" s="79" t="str">
        <f t="shared" si="23"/>
        <v>1 a 30 dias</v>
      </c>
    </row>
    <row r="756" spans="1:22" x14ac:dyDescent="0.3">
      <c r="A756" s="4">
        <v>44316</v>
      </c>
      <c r="B756" s="8">
        <v>29894663000189</v>
      </c>
      <c r="C756" s="8" t="s">
        <v>96</v>
      </c>
      <c r="D756" s="4">
        <v>44040</v>
      </c>
      <c r="E756" s="8">
        <v>98.48</v>
      </c>
      <c r="F756" s="4">
        <v>44323</v>
      </c>
      <c r="G756" s="8">
        <v>7</v>
      </c>
      <c r="H756" s="4">
        <v>46545</v>
      </c>
      <c r="I756" s="8">
        <v>2229</v>
      </c>
      <c r="J756" s="8">
        <v>305344414</v>
      </c>
      <c r="K756" s="8">
        <v>84</v>
      </c>
      <c r="N756" s="8">
        <v>1.4412640232905776</v>
      </c>
      <c r="O756" s="70">
        <v>4070.66</v>
      </c>
      <c r="P756" s="8">
        <v>4761.3200000000006</v>
      </c>
      <c r="Q756" s="8">
        <v>1.7894000000000001</v>
      </c>
      <c r="R756" s="8">
        <v>4506.1299999999992</v>
      </c>
      <c r="S756" s="8">
        <v>1.7894000000000001</v>
      </c>
      <c r="T756" s="81">
        <v>4070.66</v>
      </c>
      <c r="U756" s="80" t="str">
        <f t="shared" si="22"/>
        <v>72020</v>
      </c>
      <c r="V756" s="79" t="str">
        <f t="shared" si="23"/>
        <v>1 a 30 dias</v>
      </c>
    </row>
    <row r="757" spans="1:22" x14ac:dyDescent="0.3">
      <c r="A757" s="4">
        <v>44316</v>
      </c>
      <c r="B757" s="8">
        <v>29894663000189</v>
      </c>
      <c r="C757" s="8" t="s">
        <v>96</v>
      </c>
      <c r="D757" s="4">
        <v>44040</v>
      </c>
      <c r="E757" s="8">
        <v>281.89999999999998</v>
      </c>
      <c r="F757" s="4">
        <v>44081</v>
      </c>
      <c r="G757" s="8">
        <v>-235</v>
      </c>
      <c r="H757" s="4">
        <v>46575</v>
      </c>
      <c r="I757" s="8">
        <v>2259</v>
      </c>
      <c r="J757" s="8">
        <v>305353808</v>
      </c>
      <c r="K757" s="8">
        <v>84</v>
      </c>
      <c r="N757" s="8">
        <v>1.435324</v>
      </c>
      <c r="O757" s="70">
        <v>14003.52</v>
      </c>
      <c r="P757" s="8">
        <v>13740.95</v>
      </c>
      <c r="Q757" s="8">
        <v>1.783074</v>
      </c>
      <c r="R757" s="8">
        <v>15273.81</v>
      </c>
      <c r="S757" s="8">
        <v>1.783074</v>
      </c>
      <c r="T757" s="81">
        <v>14003.52</v>
      </c>
      <c r="U757" s="80" t="str">
        <f t="shared" si="22"/>
        <v>72020</v>
      </c>
      <c r="V757" s="79" t="str">
        <f t="shared" si="23"/>
        <v>Acima de 120 dias</v>
      </c>
    </row>
    <row r="758" spans="1:22" x14ac:dyDescent="0.3">
      <c r="A758" s="4">
        <v>44316</v>
      </c>
      <c r="B758" s="8">
        <v>29894663000189</v>
      </c>
      <c r="C758" s="8" t="s">
        <v>96</v>
      </c>
      <c r="D758" s="4">
        <v>44074</v>
      </c>
      <c r="E758" s="8">
        <v>240</v>
      </c>
      <c r="F758" s="4">
        <v>44234</v>
      </c>
      <c r="G758" s="8">
        <v>-82</v>
      </c>
      <c r="H758" s="4">
        <v>46575</v>
      </c>
      <c r="I758" s="8">
        <v>2259</v>
      </c>
      <c r="J758" s="8">
        <v>305354360</v>
      </c>
      <c r="K758" s="8">
        <v>84</v>
      </c>
      <c r="N758" s="8">
        <v>1.4420392338020165</v>
      </c>
      <c r="O758" s="70">
        <v>10700.9</v>
      </c>
      <c r="P758" s="8">
        <v>11620.410000000002</v>
      </c>
      <c r="Q758" s="8">
        <v>1.7904580000000001</v>
      </c>
      <c r="R758" s="8">
        <v>11781.07</v>
      </c>
      <c r="S758" s="8">
        <v>1.7904580000000001</v>
      </c>
      <c r="T758" s="81">
        <v>10700.9</v>
      </c>
      <c r="U758" s="80" t="str">
        <f t="shared" si="22"/>
        <v>82020</v>
      </c>
      <c r="V758" s="79" t="str">
        <f t="shared" si="23"/>
        <v>61 a 90 dias</v>
      </c>
    </row>
    <row r="759" spans="1:22" x14ac:dyDescent="0.3">
      <c r="A759" s="4">
        <v>44316</v>
      </c>
      <c r="B759" s="8">
        <v>29894663000189</v>
      </c>
      <c r="C759" s="8" t="s">
        <v>96</v>
      </c>
      <c r="D759" s="4">
        <v>44074</v>
      </c>
      <c r="E759" s="8">
        <v>37.29</v>
      </c>
      <c r="F759" s="4">
        <v>44293</v>
      </c>
      <c r="G759" s="8">
        <v>-23</v>
      </c>
      <c r="H759" s="4">
        <v>46575</v>
      </c>
      <c r="I759" s="8">
        <v>2259</v>
      </c>
      <c r="J759" s="8">
        <v>305358600</v>
      </c>
      <c r="K759" s="8">
        <v>84</v>
      </c>
      <c r="N759" s="8">
        <v>1.4319453000531053</v>
      </c>
      <c r="O759" s="70">
        <v>1590.4299999999998</v>
      </c>
      <c r="P759" s="8">
        <v>1811.5999999999995</v>
      </c>
      <c r="Q759" s="8">
        <v>1.7849120000000001</v>
      </c>
      <c r="R759" s="8">
        <v>1761.21</v>
      </c>
      <c r="S759" s="8">
        <v>1.7849120000000001</v>
      </c>
      <c r="T759" s="81">
        <v>1590.4299999999998</v>
      </c>
      <c r="U759" s="80" t="str">
        <f t="shared" si="22"/>
        <v>82020</v>
      </c>
      <c r="V759" s="79" t="str">
        <f t="shared" si="23"/>
        <v>1 a 30 dias</v>
      </c>
    </row>
    <row r="760" spans="1:22" x14ac:dyDescent="0.3">
      <c r="A760" s="4">
        <v>44316</v>
      </c>
      <c r="B760" s="8">
        <v>29894663000189</v>
      </c>
      <c r="C760" s="8" t="s">
        <v>96</v>
      </c>
      <c r="D760" s="4">
        <v>44099</v>
      </c>
      <c r="E760" s="8">
        <v>789</v>
      </c>
      <c r="F760" s="4">
        <v>44111</v>
      </c>
      <c r="G760" s="8">
        <v>-205</v>
      </c>
      <c r="H760" s="4">
        <v>46608</v>
      </c>
      <c r="I760" s="8">
        <v>2292</v>
      </c>
      <c r="J760" s="8">
        <v>305358702</v>
      </c>
      <c r="K760" s="8">
        <v>84</v>
      </c>
      <c r="N760" s="8">
        <v>1.3599999999999999</v>
      </c>
      <c r="O760" s="70">
        <v>42413.38</v>
      </c>
      <c r="P760" s="8">
        <v>39165.160000000025</v>
      </c>
      <c r="Q760" s="8">
        <v>1.418051</v>
      </c>
      <c r="R760" s="8">
        <v>43087.93</v>
      </c>
      <c r="S760" s="8">
        <v>1.418051</v>
      </c>
      <c r="T760" s="81">
        <v>42413.38</v>
      </c>
      <c r="U760" s="80" t="str">
        <f t="shared" si="22"/>
        <v>92020</v>
      </c>
      <c r="V760" s="79" t="str">
        <f t="shared" si="23"/>
        <v>Acima de 120 dias</v>
      </c>
    </row>
    <row r="761" spans="1:22" x14ac:dyDescent="0.3">
      <c r="A761" s="4">
        <v>44316</v>
      </c>
      <c r="B761" s="8">
        <v>29894663000189</v>
      </c>
      <c r="C761" s="8" t="s">
        <v>96</v>
      </c>
      <c r="D761" s="4">
        <v>44074</v>
      </c>
      <c r="E761" s="8">
        <v>159</v>
      </c>
      <c r="F761" s="4">
        <v>44142</v>
      </c>
      <c r="G761" s="8">
        <v>-174</v>
      </c>
      <c r="H761" s="4">
        <v>46608</v>
      </c>
      <c r="I761" s="8">
        <v>2292</v>
      </c>
      <c r="J761" s="8">
        <v>305366926</v>
      </c>
      <c r="K761" s="8">
        <v>84</v>
      </c>
      <c r="N761" s="8">
        <v>1.435573</v>
      </c>
      <c r="O761" s="70">
        <v>7620.95</v>
      </c>
      <c r="P761" s="8">
        <v>7762.7599999999993</v>
      </c>
      <c r="Q761" s="8">
        <v>1.7835319999999999</v>
      </c>
      <c r="R761" s="8">
        <v>8350.16</v>
      </c>
      <c r="S761" s="8">
        <v>1.7835319999999999</v>
      </c>
      <c r="T761" s="81">
        <v>7620.95</v>
      </c>
      <c r="U761" s="80" t="str">
        <f t="shared" si="22"/>
        <v>82020</v>
      </c>
      <c r="V761" s="79" t="str">
        <f t="shared" si="23"/>
        <v>Acima de 120 dias</v>
      </c>
    </row>
    <row r="762" spans="1:22" x14ac:dyDescent="0.3">
      <c r="A762" s="4">
        <v>44316</v>
      </c>
      <c r="B762" s="8">
        <v>29894663000189</v>
      </c>
      <c r="C762" s="8" t="s">
        <v>96</v>
      </c>
      <c r="D762" s="4">
        <v>44099</v>
      </c>
      <c r="E762" s="8">
        <v>100</v>
      </c>
      <c r="F762" s="4">
        <v>44323</v>
      </c>
      <c r="G762" s="8">
        <v>7</v>
      </c>
      <c r="H762" s="4">
        <v>46638</v>
      </c>
      <c r="I762" s="8">
        <v>2322</v>
      </c>
      <c r="J762" s="8">
        <v>305389985</v>
      </c>
      <c r="K762" s="8">
        <v>84</v>
      </c>
      <c r="N762" s="8">
        <v>1.439681</v>
      </c>
      <c r="O762" s="70">
        <v>4214.28</v>
      </c>
      <c r="P762" s="8">
        <v>4862.9400000000005</v>
      </c>
      <c r="Q762" s="8">
        <v>1.787064</v>
      </c>
      <c r="R762" s="8">
        <v>4679.07</v>
      </c>
      <c r="S762" s="8">
        <v>1.787064</v>
      </c>
      <c r="T762" s="81">
        <v>4214.28</v>
      </c>
      <c r="U762" s="80" t="str">
        <f t="shared" si="22"/>
        <v>92020</v>
      </c>
      <c r="V762" s="79" t="str">
        <f t="shared" si="23"/>
        <v>1 a 30 dias</v>
      </c>
    </row>
    <row r="763" spans="1:22" x14ac:dyDescent="0.3">
      <c r="A763" s="4">
        <v>44316</v>
      </c>
      <c r="B763" s="8">
        <v>29894663000189</v>
      </c>
      <c r="C763" s="8" t="s">
        <v>96</v>
      </c>
      <c r="D763" s="4">
        <v>43936</v>
      </c>
      <c r="E763" s="8">
        <v>140.9</v>
      </c>
      <c r="F763" s="4">
        <v>44323</v>
      </c>
      <c r="G763" s="8">
        <v>7</v>
      </c>
      <c r="H763" s="4">
        <v>46090</v>
      </c>
      <c r="I763" s="8">
        <v>1774</v>
      </c>
      <c r="J763" s="8">
        <v>305414488</v>
      </c>
      <c r="K763" s="8">
        <v>72</v>
      </c>
      <c r="N763" s="8">
        <v>1.5079675048487526</v>
      </c>
      <c r="O763" s="70">
        <v>4863.9399999999996</v>
      </c>
      <c r="P763" s="8">
        <v>6098.0199999999995</v>
      </c>
      <c r="Q763" s="8">
        <v>2.056432</v>
      </c>
      <c r="R763" s="8">
        <v>5541.62</v>
      </c>
      <c r="S763" s="8">
        <v>2.056432</v>
      </c>
      <c r="T763" s="81">
        <v>4863.9399999999996</v>
      </c>
      <c r="U763" s="80" t="str">
        <f t="shared" si="22"/>
        <v>42020</v>
      </c>
      <c r="V763" s="79" t="str">
        <f t="shared" si="23"/>
        <v>1 a 30 dias</v>
      </c>
    </row>
    <row r="764" spans="1:22" x14ac:dyDescent="0.3">
      <c r="A764" s="4">
        <v>44316</v>
      </c>
      <c r="B764" s="8">
        <v>29894663000189</v>
      </c>
      <c r="C764" s="8" t="s">
        <v>96</v>
      </c>
      <c r="D764" s="4">
        <v>44074</v>
      </c>
      <c r="E764" s="8">
        <v>231</v>
      </c>
      <c r="F764" s="4">
        <v>44081</v>
      </c>
      <c r="G764" s="8">
        <v>-235</v>
      </c>
      <c r="H764" s="4">
        <v>46119</v>
      </c>
      <c r="I764" s="8">
        <v>1803</v>
      </c>
      <c r="J764" s="8">
        <v>305417176</v>
      </c>
      <c r="K764" s="8">
        <v>72</v>
      </c>
      <c r="N764" s="8">
        <v>1.3599999999999999</v>
      </c>
      <c r="O764" s="70">
        <v>10765.02</v>
      </c>
      <c r="P764" s="8">
        <v>10256.360000000002</v>
      </c>
      <c r="Q764" s="8">
        <v>1.6243399999999999</v>
      </c>
      <c r="R764" s="8">
        <v>11375.34</v>
      </c>
      <c r="S764" s="8">
        <v>1.6243399999999999</v>
      </c>
      <c r="T764" s="81">
        <v>10765.02</v>
      </c>
      <c r="U764" s="80" t="str">
        <f t="shared" si="22"/>
        <v>82020</v>
      </c>
      <c r="V764" s="79" t="str">
        <f t="shared" si="23"/>
        <v>Acima de 120 dias</v>
      </c>
    </row>
    <row r="765" spans="1:22" x14ac:dyDescent="0.3">
      <c r="A765" s="4">
        <v>44316</v>
      </c>
      <c r="B765" s="8">
        <v>29894663000189</v>
      </c>
      <c r="C765" s="8" t="s">
        <v>96</v>
      </c>
      <c r="D765" s="4">
        <v>44074</v>
      </c>
      <c r="E765" s="8">
        <v>560</v>
      </c>
      <c r="F765" s="4">
        <v>44234</v>
      </c>
      <c r="G765" s="8">
        <v>-82</v>
      </c>
      <c r="H765" s="4">
        <v>46119</v>
      </c>
      <c r="I765" s="8">
        <v>1803</v>
      </c>
      <c r="J765" s="8">
        <v>305422596</v>
      </c>
      <c r="K765" s="8">
        <v>72</v>
      </c>
      <c r="N765" s="8">
        <v>1.3976605408073697</v>
      </c>
      <c r="O765" s="70">
        <v>22439.360000000001</v>
      </c>
      <c r="P765" s="8">
        <v>24598.759999999995</v>
      </c>
      <c r="Q765" s="8">
        <v>1.7910790000000001</v>
      </c>
      <c r="R765" s="8">
        <v>24557.58</v>
      </c>
      <c r="S765" s="8">
        <v>1.7910790000000001</v>
      </c>
      <c r="T765" s="81">
        <v>22439.360000000001</v>
      </c>
      <c r="U765" s="80" t="str">
        <f t="shared" si="22"/>
        <v>82020</v>
      </c>
      <c r="V765" s="79" t="str">
        <f t="shared" si="23"/>
        <v>61 a 90 dias</v>
      </c>
    </row>
    <row r="766" spans="1:22" x14ac:dyDescent="0.3">
      <c r="A766" s="4">
        <v>44316</v>
      </c>
      <c r="B766" s="8">
        <v>29894663000189</v>
      </c>
      <c r="C766" s="8" t="s">
        <v>96</v>
      </c>
      <c r="D766" s="4">
        <v>43978</v>
      </c>
      <c r="E766" s="8">
        <v>156.88999999999999</v>
      </c>
      <c r="F766" s="4">
        <v>44172</v>
      </c>
      <c r="G766" s="8">
        <v>-144</v>
      </c>
      <c r="H766" s="4">
        <v>46514</v>
      </c>
      <c r="I766" s="8">
        <v>2198</v>
      </c>
      <c r="J766" s="8">
        <v>305430930</v>
      </c>
      <c r="K766" s="8">
        <v>84</v>
      </c>
      <c r="N766" s="8">
        <v>1.450636</v>
      </c>
      <c r="O766" s="70">
        <v>7209.89</v>
      </c>
      <c r="P766" s="8">
        <v>7604.18</v>
      </c>
      <c r="Q766" s="8">
        <v>1.7989999999999999</v>
      </c>
      <c r="R766" s="8">
        <v>7889.03</v>
      </c>
      <c r="S766" s="8">
        <v>1.7989999999999999</v>
      </c>
      <c r="T766" s="81">
        <v>7209.89</v>
      </c>
      <c r="U766" s="80" t="str">
        <f t="shared" si="22"/>
        <v>52020</v>
      </c>
      <c r="V766" s="79" t="str">
        <f t="shared" si="23"/>
        <v>Acima de 120 dias</v>
      </c>
    </row>
    <row r="767" spans="1:22" x14ac:dyDescent="0.3">
      <c r="A767" s="4">
        <v>44316</v>
      </c>
      <c r="B767" s="8">
        <v>29894663000189</v>
      </c>
      <c r="C767" s="8" t="s">
        <v>96</v>
      </c>
      <c r="D767" s="4">
        <v>44074</v>
      </c>
      <c r="E767" s="8">
        <v>172.54</v>
      </c>
      <c r="F767" s="4">
        <v>44172</v>
      </c>
      <c r="G767" s="8">
        <v>-144</v>
      </c>
      <c r="H767" s="4">
        <v>46545</v>
      </c>
      <c r="I767" s="8">
        <v>2229</v>
      </c>
      <c r="J767" s="8">
        <v>305435396</v>
      </c>
      <c r="K767" s="8">
        <v>84</v>
      </c>
      <c r="N767" s="8">
        <v>1.4477951364101125</v>
      </c>
      <c r="O767" s="70">
        <v>7980.5199999999995</v>
      </c>
      <c r="P767" s="8">
        <v>8286.1800000000039</v>
      </c>
      <c r="Q767" s="8">
        <v>1.796362</v>
      </c>
      <c r="R767" s="8">
        <v>8742.130000000001</v>
      </c>
      <c r="S767" s="8">
        <v>1.796362</v>
      </c>
      <c r="T767" s="81">
        <v>7980.5199999999995</v>
      </c>
      <c r="U767" s="80" t="str">
        <f t="shared" si="22"/>
        <v>82020</v>
      </c>
      <c r="V767" s="79" t="str">
        <f t="shared" si="23"/>
        <v>Acima de 120 dias</v>
      </c>
    </row>
    <row r="768" spans="1:22" x14ac:dyDescent="0.3">
      <c r="A768" s="4">
        <v>44316</v>
      </c>
      <c r="B768" s="8">
        <v>29894663000189</v>
      </c>
      <c r="C768" s="8" t="s">
        <v>96</v>
      </c>
      <c r="D768" s="4">
        <v>44040</v>
      </c>
      <c r="E768" s="8">
        <v>60</v>
      </c>
      <c r="F768" s="4">
        <v>44172</v>
      </c>
      <c r="G768" s="8">
        <v>-144</v>
      </c>
      <c r="H768" s="4">
        <v>46514</v>
      </c>
      <c r="I768" s="8">
        <v>2198</v>
      </c>
      <c r="J768" s="8">
        <v>305436504</v>
      </c>
      <c r="K768" s="8">
        <v>84</v>
      </c>
      <c r="N768" s="8">
        <v>1.4352138120436759</v>
      </c>
      <c r="O768" s="70">
        <v>2765.11</v>
      </c>
      <c r="P768" s="8">
        <v>2888.48</v>
      </c>
      <c r="Q768" s="8">
        <v>1.7876989999999999</v>
      </c>
      <c r="R768" s="8">
        <v>3029.44</v>
      </c>
      <c r="S768" s="8">
        <v>1.7876989999999999</v>
      </c>
      <c r="T768" s="81">
        <v>2765.11</v>
      </c>
      <c r="U768" s="80" t="str">
        <f t="shared" si="22"/>
        <v>72020</v>
      </c>
      <c r="V768" s="79" t="str">
        <f t="shared" si="23"/>
        <v>Acima de 120 dias</v>
      </c>
    </row>
    <row r="769" spans="1:22" x14ac:dyDescent="0.3">
      <c r="A769" s="4">
        <v>44316</v>
      </c>
      <c r="B769" s="8">
        <v>29894663000189</v>
      </c>
      <c r="C769" s="8" t="s">
        <v>96</v>
      </c>
      <c r="D769" s="4">
        <v>44099</v>
      </c>
      <c r="E769" s="8">
        <v>100</v>
      </c>
      <c r="F769" s="4">
        <v>44323</v>
      </c>
      <c r="G769" s="8">
        <v>7</v>
      </c>
      <c r="H769" s="4">
        <v>46545</v>
      </c>
      <c r="I769" s="8">
        <v>2229</v>
      </c>
      <c r="J769" s="8">
        <v>305447077</v>
      </c>
      <c r="K769" s="8">
        <v>84</v>
      </c>
      <c r="N769" s="8">
        <v>1.439935</v>
      </c>
      <c r="O769" s="70">
        <v>4136.04</v>
      </c>
      <c r="P769" s="8">
        <v>4771.7899999999981</v>
      </c>
      <c r="Q769" s="8">
        <v>1.7872209999999999</v>
      </c>
      <c r="R769" s="8">
        <v>4577.5</v>
      </c>
      <c r="S769" s="8">
        <v>1.7872209999999999</v>
      </c>
      <c r="T769" s="81">
        <v>4136.04</v>
      </c>
      <c r="U769" s="80" t="str">
        <f t="shared" si="22"/>
        <v>92020</v>
      </c>
      <c r="V769" s="79" t="str">
        <f t="shared" si="23"/>
        <v>1 a 30 dias</v>
      </c>
    </row>
    <row r="770" spans="1:22" x14ac:dyDescent="0.3">
      <c r="A770" s="4">
        <v>44316</v>
      </c>
      <c r="B770" s="8">
        <v>29894663000189</v>
      </c>
      <c r="C770" s="8" t="s">
        <v>96</v>
      </c>
      <c r="D770" s="4">
        <v>44074</v>
      </c>
      <c r="E770" s="8">
        <v>313.5</v>
      </c>
      <c r="F770" s="4">
        <v>44081</v>
      </c>
      <c r="G770" s="8">
        <v>-235</v>
      </c>
      <c r="H770" s="4">
        <v>46575</v>
      </c>
      <c r="I770" s="8">
        <v>2259</v>
      </c>
      <c r="J770" s="8">
        <v>305461037</v>
      </c>
      <c r="K770" s="8">
        <v>84</v>
      </c>
      <c r="N770" s="8">
        <v>1.3876078182377165</v>
      </c>
      <c r="O770" s="70">
        <v>15764.71</v>
      </c>
      <c r="P770" s="8">
        <v>15456.329999999998</v>
      </c>
      <c r="Q770" s="8">
        <v>1.732434</v>
      </c>
      <c r="R770" s="8">
        <v>17197.2</v>
      </c>
      <c r="S770" s="8">
        <v>1.732434</v>
      </c>
      <c r="T770" s="81">
        <v>15764.71</v>
      </c>
      <c r="U770" s="80" t="str">
        <f t="shared" ref="U770:U833" si="24">MONTH(D770)&amp;YEAR(D770)</f>
        <v>82020</v>
      </c>
      <c r="V770" s="79" t="str">
        <f t="shared" si="23"/>
        <v>Acima de 120 dias</v>
      </c>
    </row>
    <row r="771" spans="1:22" x14ac:dyDescent="0.3">
      <c r="A771" s="4">
        <v>44316</v>
      </c>
      <c r="B771" s="8">
        <v>29894663000189</v>
      </c>
      <c r="C771" s="8" t="s">
        <v>96</v>
      </c>
      <c r="D771" s="4">
        <v>44074</v>
      </c>
      <c r="E771" s="8">
        <v>785.5</v>
      </c>
      <c r="F771" s="4">
        <v>44172</v>
      </c>
      <c r="G771" s="8">
        <v>-144</v>
      </c>
      <c r="H771" s="4">
        <v>45511</v>
      </c>
      <c r="I771" s="8">
        <v>1195</v>
      </c>
      <c r="J771" s="8">
        <v>305463060</v>
      </c>
      <c r="K771" s="8">
        <v>48</v>
      </c>
      <c r="N771" s="8">
        <v>1.3599999999999999</v>
      </c>
      <c r="O771" s="70">
        <v>26789.66</v>
      </c>
      <c r="P771" s="8">
        <v>27732.76</v>
      </c>
      <c r="Q771" s="8">
        <v>1.731824</v>
      </c>
      <c r="R771" s="8">
        <v>28317.14</v>
      </c>
      <c r="S771" s="8">
        <v>1.731824</v>
      </c>
      <c r="T771" s="81">
        <v>26789.66</v>
      </c>
      <c r="U771" s="80" t="str">
        <f t="shared" si="24"/>
        <v>82020</v>
      </c>
      <c r="V771" s="79" t="str">
        <f t="shared" ref="V771:V834" si="25">_xlfn.IFS(G771&lt;-120,"Acima de 120 dias",G771&lt;=-90,"91 a 120 dias",G771&lt;=-61,"61 a 90 dias",G771&lt;=-31,"31 a 60 dias",G771&gt;=-30,"1 a 30 dias")</f>
        <v>Acima de 120 dias</v>
      </c>
    </row>
    <row r="772" spans="1:22" x14ac:dyDescent="0.3">
      <c r="A772" s="4">
        <v>44316</v>
      </c>
      <c r="B772" s="8">
        <v>29894663000189</v>
      </c>
      <c r="C772" s="8" t="s">
        <v>96</v>
      </c>
      <c r="D772" s="4">
        <v>44099</v>
      </c>
      <c r="E772" s="8">
        <v>285.12</v>
      </c>
      <c r="F772" s="4">
        <v>44323</v>
      </c>
      <c r="G772" s="8">
        <v>7</v>
      </c>
      <c r="H772" s="4">
        <v>45511</v>
      </c>
      <c r="I772" s="8">
        <v>1195</v>
      </c>
      <c r="J772" s="8">
        <v>305470202</v>
      </c>
      <c r="K772" s="8">
        <v>48</v>
      </c>
      <c r="N772" s="8">
        <v>1.3599999999999999</v>
      </c>
      <c r="O772" s="70">
        <v>8218.83</v>
      </c>
      <c r="P772" s="8">
        <v>9893.0300000000025</v>
      </c>
      <c r="Q772" s="8">
        <v>1.7885230000000001</v>
      </c>
      <c r="R772" s="8">
        <v>8852.92</v>
      </c>
      <c r="S772" s="8">
        <v>1.7885230000000001</v>
      </c>
      <c r="T772" s="81">
        <v>8218.83</v>
      </c>
      <c r="U772" s="80" t="str">
        <f t="shared" si="24"/>
        <v>92020</v>
      </c>
      <c r="V772" s="79" t="str">
        <f t="shared" si="25"/>
        <v>1 a 30 dias</v>
      </c>
    </row>
    <row r="773" spans="1:22" x14ac:dyDescent="0.3">
      <c r="A773" s="4">
        <v>44316</v>
      </c>
      <c r="B773" s="8">
        <v>29894663000189</v>
      </c>
      <c r="C773" s="8" t="s">
        <v>96</v>
      </c>
      <c r="D773" s="4">
        <v>44074</v>
      </c>
      <c r="E773" s="8">
        <v>411.25</v>
      </c>
      <c r="F773" s="4">
        <v>44293</v>
      </c>
      <c r="G773" s="8">
        <v>-23</v>
      </c>
      <c r="H773" s="4">
        <v>46638</v>
      </c>
      <c r="I773" s="8">
        <v>2322</v>
      </c>
      <c r="J773" s="8">
        <v>305470265</v>
      </c>
      <c r="K773" s="8">
        <v>84</v>
      </c>
      <c r="N773" s="8">
        <v>1.3599999999999999</v>
      </c>
      <c r="O773" s="70">
        <v>20206.400000000001</v>
      </c>
      <c r="P773" s="8">
        <v>20315.089999999997</v>
      </c>
      <c r="Q773" s="8">
        <v>1.3479730000000001</v>
      </c>
      <c r="R773" s="8">
        <v>20136.54</v>
      </c>
      <c r="S773" s="8">
        <v>1.3479730000000001</v>
      </c>
      <c r="T773" s="81">
        <v>20206.400000000001</v>
      </c>
      <c r="U773" s="80" t="str">
        <f t="shared" si="24"/>
        <v>82020</v>
      </c>
      <c r="V773" s="79" t="str">
        <f t="shared" si="25"/>
        <v>1 a 30 dias</v>
      </c>
    </row>
    <row r="774" spans="1:22" x14ac:dyDescent="0.3">
      <c r="A774" s="4">
        <v>44316</v>
      </c>
      <c r="B774" s="8">
        <v>29894663000189</v>
      </c>
      <c r="C774" s="8" t="s">
        <v>96</v>
      </c>
      <c r="D774" s="4">
        <v>43978</v>
      </c>
      <c r="E774" s="8">
        <v>316.73</v>
      </c>
      <c r="F774" s="4">
        <v>44019</v>
      </c>
      <c r="G774" s="8">
        <v>-297</v>
      </c>
      <c r="H774" s="4">
        <v>46119</v>
      </c>
      <c r="I774" s="8">
        <v>1803</v>
      </c>
      <c r="J774" s="8">
        <v>305514256</v>
      </c>
      <c r="K774" s="8">
        <v>72</v>
      </c>
      <c r="N774" s="8">
        <v>1.3599999999999999</v>
      </c>
      <c r="O774" s="70">
        <v>15451.61</v>
      </c>
      <c r="P774" s="8">
        <v>14400.460000000003</v>
      </c>
      <c r="Q774" s="8">
        <v>1.605105</v>
      </c>
      <c r="R774" s="8">
        <v>16230.460000000001</v>
      </c>
      <c r="S774" s="8">
        <v>1.605105</v>
      </c>
      <c r="T774" s="81">
        <v>15451.61</v>
      </c>
      <c r="U774" s="80" t="str">
        <f t="shared" si="24"/>
        <v>52020</v>
      </c>
      <c r="V774" s="79" t="str">
        <f t="shared" si="25"/>
        <v>Acima de 120 dias</v>
      </c>
    </row>
    <row r="775" spans="1:22" x14ac:dyDescent="0.3">
      <c r="A775" s="4">
        <v>44316</v>
      </c>
      <c r="B775" s="8">
        <v>29894663000189</v>
      </c>
      <c r="C775" s="8" t="s">
        <v>96</v>
      </c>
      <c r="D775" s="4">
        <v>43978</v>
      </c>
      <c r="E775" s="8">
        <v>37.4</v>
      </c>
      <c r="F775" s="4">
        <v>44262</v>
      </c>
      <c r="G775" s="8">
        <v>-54</v>
      </c>
      <c r="H775" s="4">
        <v>46119</v>
      </c>
      <c r="I775" s="8">
        <v>1803</v>
      </c>
      <c r="J775" s="8">
        <v>305521631</v>
      </c>
      <c r="K775" s="8">
        <v>72</v>
      </c>
      <c r="N775" s="8">
        <v>1.4949999999999999</v>
      </c>
      <c r="O775" s="70">
        <v>1383.32</v>
      </c>
      <c r="P775" s="8">
        <v>1634.1699999999996</v>
      </c>
      <c r="Q775" s="8">
        <v>2.0354390000000002</v>
      </c>
      <c r="R775" s="8">
        <v>1565.79</v>
      </c>
      <c r="S775" s="8">
        <v>2.0354390000000002</v>
      </c>
      <c r="T775" s="81">
        <v>1383.32</v>
      </c>
      <c r="U775" s="80" t="str">
        <f t="shared" si="24"/>
        <v>52020</v>
      </c>
      <c r="V775" s="79" t="str">
        <f t="shared" si="25"/>
        <v>31 a 60 dias</v>
      </c>
    </row>
    <row r="776" spans="1:22" x14ac:dyDescent="0.3">
      <c r="A776" s="4">
        <v>44316</v>
      </c>
      <c r="B776" s="8">
        <v>29894663000189</v>
      </c>
      <c r="C776" s="8" t="s">
        <v>96</v>
      </c>
      <c r="D776" s="4">
        <v>44134</v>
      </c>
      <c r="E776" s="8">
        <v>52</v>
      </c>
      <c r="F776" s="4">
        <v>44262</v>
      </c>
      <c r="G776" s="8">
        <v>-54</v>
      </c>
      <c r="H776" s="4">
        <v>46699</v>
      </c>
      <c r="I776" s="8">
        <v>2383</v>
      </c>
      <c r="J776" s="8">
        <v>305525572</v>
      </c>
      <c r="K776" s="8">
        <v>84</v>
      </c>
      <c r="N776" s="8">
        <v>1.409198</v>
      </c>
      <c r="O776" s="70">
        <v>2348.9899999999998</v>
      </c>
      <c r="P776" s="8">
        <v>2524.25</v>
      </c>
      <c r="Q776" s="8">
        <v>1.7455959999999999</v>
      </c>
      <c r="R776" s="8">
        <v>2594.87</v>
      </c>
      <c r="S776" s="8">
        <v>1.7455959999999999</v>
      </c>
      <c r="T776" s="81">
        <v>2348.9899999999998</v>
      </c>
      <c r="U776" s="80" t="str">
        <f t="shared" si="24"/>
        <v>102020</v>
      </c>
      <c r="V776" s="79" t="str">
        <f t="shared" si="25"/>
        <v>31 a 60 dias</v>
      </c>
    </row>
    <row r="777" spans="1:22" x14ac:dyDescent="0.3">
      <c r="A777" s="4">
        <v>44316</v>
      </c>
      <c r="B777" s="8">
        <v>29894663000189</v>
      </c>
      <c r="C777" s="8" t="s">
        <v>96</v>
      </c>
      <c r="D777" s="4">
        <v>43978</v>
      </c>
      <c r="E777" s="8">
        <v>483.45</v>
      </c>
      <c r="F777" s="4">
        <v>44234</v>
      </c>
      <c r="G777" s="8">
        <v>-82</v>
      </c>
      <c r="H777" s="4">
        <v>46514</v>
      </c>
      <c r="I777" s="8">
        <v>2198</v>
      </c>
      <c r="J777" s="8">
        <v>305533803</v>
      </c>
      <c r="K777" s="8">
        <v>84</v>
      </c>
      <c r="N777" s="8">
        <v>1.4021139999999999</v>
      </c>
      <c r="O777" s="70">
        <v>21540.43</v>
      </c>
      <c r="P777" s="8">
        <v>23817.460000000025</v>
      </c>
      <c r="Q777" s="8">
        <v>1.7472300000000001</v>
      </c>
      <c r="R777" s="8">
        <v>23659.86</v>
      </c>
      <c r="S777" s="8">
        <v>1.7472300000000001</v>
      </c>
      <c r="T777" s="81">
        <v>21540.43</v>
      </c>
      <c r="U777" s="80" t="str">
        <f t="shared" si="24"/>
        <v>52020</v>
      </c>
      <c r="V777" s="79" t="str">
        <f t="shared" si="25"/>
        <v>61 a 90 dias</v>
      </c>
    </row>
    <row r="778" spans="1:22" x14ac:dyDescent="0.3">
      <c r="A778" s="4">
        <v>44316</v>
      </c>
      <c r="B778" s="8">
        <v>29894663000189</v>
      </c>
      <c r="C778" s="8" t="s">
        <v>96</v>
      </c>
      <c r="D778" s="4">
        <v>44074</v>
      </c>
      <c r="E778" s="8">
        <v>423.45</v>
      </c>
      <c r="F778" s="4">
        <v>44172</v>
      </c>
      <c r="G778" s="8">
        <v>-144</v>
      </c>
      <c r="H778" s="4">
        <v>46608</v>
      </c>
      <c r="I778" s="8">
        <v>2292</v>
      </c>
      <c r="J778" s="8">
        <v>305566110</v>
      </c>
      <c r="K778" s="8">
        <v>84</v>
      </c>
      <c r="N778" s="8">
        <v>1.450088</v>
      </c>
      <c r="O778" s="70">
        <v>19793.45</v>
      </c>
      <c r="P778" s="8">
        <v>20573.839999999993</v>
      </c>
      <c r="Q778" s="8">
        <v>1.7990010000000001</v>
      </c>
      <c r="R778" s="8">
        <v>21727.63</v>
      </c>
      <c r="S778" s="8">
        <v>1.7990010000000001</v>
      </c>
      <c r="T778" s="81">
        <v>19793.45</v>
      </c>
      <c r="U778" s="80" t="str">
        <f t="shared" si="24"/>
        <v>82020</v>
      </c>
      <c r="V778" s="79" t="str">
        <f t="shared" si="25"/>
        <v>Acima de 120 dias</v>
      </c>
    </row>
    <row r="779" spans="1:22" x14ac:dyDescent="0.3">
      <c r="A779" s="4">
        <v>44316</v>
      </c>
      <c r="B779" s="8">
        <v>29894663000189</v>
      </c>
      <c r="C779" s="8" t="s">
        <v>96</v>
      </c>
      <c r="D779" s="4">
        <v>44074</v>
      </c>
      <c r="E779" s="8">
        <v>113.5</v>
      </c>
      <c r="F779" s="4">
        <v>44172</v>
      </c>
      <c r="G779" s="8">
        <v>-144</v>
      </c>
      <c r="H779" s="4">
        <v>46608</v>
      </c>
      <c r="I779" s="8">
        <v>2292</v>
      </c>
      <c r="J779" s="8">
        <v>305566742</v>
      </c>
      <c r="K779" s="8">
        <v>84</v>
      </c>
      <c r="N779" s="8">
        <v>1.4389259999999999</v>
      </c>
      <c r="O779" s="70">
        <v>5321.64</v>
      </c>
      <c r="P779" s="8">
        <v>5535.119999999999</v>
      </c>
      <c r="Q779" s="8">
        <v>1.7871079999999999</v>
      </c>
      <c r="R779" s="8">
        <v>5841.72</v>
      </c>
      <c r="S779" s="8">
        <v>1.7871079999999999</v>
      </c>
      <c r="T779" s="81">
        <v>5321.64</v>
      </c>
      <c r="U779" s="80" t="str">
        <f t="shared" si="24"/>
        <v>82020</v>
      </c>
      <c r="V779" s="79" t="str">
        <f t="shared" si="25"/>
        <v>Acima de 120 dias</v>
      </c>
    </row>
    <row r="780" spans="1:22" x14ac:dyDescent="0.3">
      <c r="A780" s="4">
        <v>44316</v>
      </c>
      <c r="B780" s="8">
        <v>29894663000189</v>
      </c>
      <c r="C780" s="8" t="s">
        <v>96</v>
      </c>
      <c r="D780" s="4">
        <v>44099</v>
      </c>
      <c r="E780" s="8">
        <v>238.2</v>
      </c>
      <c r="F780" s="4">
        <v>44323</v>
      </c>
      <c r="G780" s="8">
        <v>7</v>
      </c>
      <c r="H780" s="4">
        <v>46608</v>
      </c>
      <c r="I780" s="8">
        <v>2292</v>
      </c>
      <c r="J780" s="8">
        <v>305567374</v>
      </c>
      <c r="K780" s="8">
        <v>84</v>
      </c>
      <c r="N780" s="8">
        <v>1.4401630000000001</v>
      </c>
      <c r="O780" s="70">
        <v>9975.92</v>
      </c>
      <c r="P780" s="8">
        <v>11510.65</v>
      </c>
      <c r="Q780" s="8">
        <v>1.787614</v>
      </c>
      <c r="R780" s="8">
        <v>11064.77</v>
      </c>
      <c r="S780" s="8">
        <v>1.787614</v>
      </c>
      <c r="T780" s="81">
        <v>9975.92</v>
      </c>
      <c r="U780" s="80" t="str">
        <f t="shared" si="24"/>
        <v>92020</v>
      </c>
      <c r="V780" s="79" t="str">
        <f t="shared" si="25"/>
        <v>1 a 30 dias</v>
      </c>
    </row>
    <row r="781" spans="1:22" x14ac:dyDescent="0.3">
      <c r="A781" s="4">
        <v>44316</v>
      </c>
      <c r="B781" s="8">
        <v>29894663000189</v>
      </c>
      <c r="C781" s="8" t="s">
        <v>96</v>
      </c>
      <c r="D781" s="4">
        <v>44074</v>
      </c>
      <c r="E781" s="8">
        <v>153.18</v>
      </c>
      <c r="F781" s="4">
        <v>44172</v>
      </c>
      <c r="G781" s="8">
        <v>-144</v>
      </c>
      <c r="H781" s="4">
        <v>46638</v>
      </c>
      <c r="I781" s="8">
        <v>2322</v>
      </c>
      <c r="J781" s="8">
        <v>305578273</v>
      </c>
      <c r="K781" s="8">
        <v>84</v>
      </c>
      <c r="N781" s="8">
        <v>1.4020490000000001</v>
      </c>
      <c r="O781" s="70">
        <v>7316.37</v>
      </c>
      <c r="P781" s="8">
        <v>7457.1300000000019</v>
      </c>
      <c r="Q781" s="8">
        <v>1.737247</v>
      </c>
      <c r="R781" s="8">
        <v>8017.34</v>
      </c>
      <c r="S781" s="8">
        <v>1.737247</v>
      </c>
      <c r="T781" s="81">
        <v>7316.37</v>
      </c>
      <c r="U781" s="80" t="str">
        <f t="shared" si="24"/>
        <v>82020</v>
      </c>
      <c r="V781" s="79" t="str">
        <f t="shared" si="25"/>
        <v>Acima de 120 dias</v>
      </c>
    </row>
    <row r="782" spans="1:22" x14ac:dyDescent="0.3">
      <c r="A782" s="4">
        <v>44316</v>
      </c>
      <c r="B782" s="8">
        <v>29894663000189</v>
      </c>
      <c r="C782" s="8" t="s">
        <v>96</v>
      </c>
      <c r="D782" s="4">
        <v>44001</v>
      </c>
      <c r="E782" s="8">
        <v>46.5</v>
      </c>
      <c r="F782" s="4">
        <v>44172</v>
      </c>
      <c r="G782" s="8">
        <v>-144</v>
      </c>
      <c r="H782" s="4">
        <v>46514</v>
      </c>
      <c r="I782" s="8">
        <v>2198</v>
      </c>
      <c r="J782" s="8">
        <v>305629966</v>
      </c>
      <c r="K782" s="8">
        <v>84</v>
      </c>
      <c r="N782" s="8">
        <v>1.4283026962862475</v>
      </c>
      <c r="O782" s="70">
        <v>2148.12</v>
      </c>
      <c r="P782" s="8">
        <v>2248.81</v>
      </c>
      <c r="Q782" s="8">
        <v>1.7780149999999999</v>
      </c>
      <c r="R782" s="8">
        <v>2352.17</v>
      </c>
      <c r="S782" s="8">
        <v>1.7780149999999999</v>
      </c>
      <c r="T782" s="81">
        <v>2148.12</v>
      </c>
      <c r="U782" s="80" t="str">
        <f t="shared" si="24"/>
        <v>62020</v>
      </c>
      <c r="V782" s="79" t="str">
        <f t="shared" si="25"/>
        <v>Acima de 120 dias</v>
      </c>
    </row>
    <row r="783" spans="1:22" x14ac:dyDescent="0.3">
      <c r="A783" s="4">
        <v>44316</v>
      </c>
      <c r="B783" s="8">
        <v>29894663000189</v>
      </c>
      <c r="C783" s="8" t="s">
        <v>96</v>
      </c>
      <c r="D783" s="4">
        <v>44099</v>
      </c>
      <c r="E783" s="8">
        <v>233.31</v>
      </c>
      <c r="F783" s="4">
        <v>44172</v>
      </c>
      <c r="G783" s="8">
        <v>-144</v>
      </c>
      <c r="H783" s="4">
        <v>44537</v>
      </c>
      <c r="I783" s="8">
        <v>221</v>
      </c>
      <c r="J783" s="8">
        <v>305645113</v>
      </c>
      <c r="K783" s="8">
        <v>15</v>
      </c>
      <c r="N783" s="8">
        <v>1.3599999999999999</v>
      </c>
      <c r="O783" s="70">
        <v>2927.71</v>
      </c>
      <c r="P783" s="8">
        <v>3167.32</v>
      </c>
      <c r="Q783" s="8">
        <v>1.707908</v>
      </c>
      <c r="R783" s="8">
        <v>2948.72</v>
      </c>
      <c r="S783" s="8">
        <v>1.707908</v>
      </c>
      <c r="T783" s="81">
        <v>2927.71</v>
      </c>
      <c r="U783" s="80" t="str">
        <f t="shared" si="24"/>
        <v>92020</v>
      </c>
      <c r="V783" s="79" t="str">
        <f t="shared" si="25"/>
        <v>Acima de 120 dias</v>
      </c>
    </row>
    <row r="784" spans="1:22" x14ac:dyDescent="0.3">
      <c r="A784" s="4">
        <v>44316</v>
      </c>
      <c r="B784" s="8">
        <v>29894663000189</v>
      </c>
      <c r="C784" s="8" t="s">
        <v>96</v>
      </c>
      <c r="D784" s="4">
        <v>44134</v>
      </c>
      <c r="E784" s="8">
        <v>50</v>
      </c>
      <c r="F784" s="4">
        <v>44172</v>
      </c>
      <c r="G784" s="8">
        <v>-144</v>
      </c>
      <c r="H784" s="4">
        <v>46699</v>
      </c>
      <c r="I784" s="8">
        <v>2383</v>
      </c>
      <c r="J784" s="8">
        <v>305649223</v>
      </c>
      <c r="K784" s="8">
        <v>84</v>
      </c>
      <c r="N784" s="8">
        <v>1.416479</v>
      </c>
      <c r="O784" s="70">
        <v>2403.5300000000002</v>
      </c>
      <c r="P784" s="8">
        <v>2421.0700000000006</v>
      </c>
      <c r="Q784" s="8">
        <v>1.753439</v>
      </c>
      <c r="R784" s="8">
        <v>2639.51</v>
      </c>
      <c r="S784" s="8">
        <v>1.753439</v>
      </c>
      <c r="T784" s="81">
        <v>2403.5300000000002</v>
      </c>
      <c r="U784" s="80" t="str">
        <f t="shared" si="24"/>
        <v>102020</v>
      </c>
      <c r="V784" s="79" t="str">
        <f t="shared" si="25"/>
        <v>Acima de 120 dias</v>
      </c>
    </row>
    <row r="785" spans="1:22" x14ac:dyDescent="0.3">
      <c r="A785" s="4">
        <v>44316</v>
      </c>
      <c r="B785" s="8">
        <v>29894663000189</v>
      </c>
      <c r="C785" s="8" t="s">
        <v>96</v>
      </c>
      <c r="D785" s="4">
        <v>44040</v>
      </c>
      <c r="E785" s="8">
        <v>281</v>
      </c>
      <c r="F785" s="4">
        <v>44323</v>
      </c>
      <c r="G785" s="8">
        <v>7</v>
      </c>
      <c r="H785" s="4">
        <v>46545</v>
      </c>
      <c r="I785" s="8">
        <v>2229</v>
      </c>
      <c r="J785" s="8">
        <v>305650334</v>
      </c>
      <c r="K785" s="8">
        <v>84</v>
      </c>
      <c r="N785" s="8">
        <v>1.437492672053662</v>
      </c>
      <c r="O785" s="70">
        <v>11628.15</v>
      </c>
      <c r="P785" s="8">
        <v>13602.960000000003</v>
      </c>
      <c r="Q785" s="8">
        <v>1.785452</v>
      </c>
      <c r="R785" s="8">
        <v>12872.09</v>
      </c>
      <c r="S785" s="8">
        <v>1.785452</v>
      </c>
      <c r="T785" s="81">
        <v>11628.15</v>
      </c>
      <c r="U785" s="80" t="str">
        <f t="shared" si="24"/>
        <v>72020</v>
      </c>
      <c r="V785" s="79" t="str">
        <f t="shared" si="25"/>
        <v>1 a 30 dias</v>
      </c>
    </row>
    <row r="786" spans="1:22" x14ac:dyDescent="0.3">
      <c r="A786" s="4">
        <v>44316</v>
      </c>
      <c r="B786" s="8">
        <v>29894663000189</v>
      </c>
      <c r="C786" s="8" t="s">
        <v>96</v>
      </c>
      <c r="D786" s="4">
        <v>44074</v>
      </c>
      <c r="E786" s="8">
        <v>76.03</v>
      </c>
      <c r="F786" s="4">
        <v>44323</v>
      </c>
      <c r="G786" s="8">
        <v>7</v>
      </c>
      <c r="H786" s="4">
        <v>46575</v>
      </c>
      <c r="I786" s="8">
        <v>2259</v>
      </c>
      <c r="J786" s="8">
        <v>305657032</v>
      </c>
      <c r="K786" s="8">
        <v>84</v>
      </c>
      <c r="N786" s="8">
        <v>1.4315397455706069</v>
      </c>
      <c r="O786" s="70">
        <v>3171.94</v>
      </c>
      <c r="P786" s="8">
        <v>3694.0599999999981</v>
      </c>
      <c r="Q786" s="8">
        <v>1.779344</v>
      </c>
      <c r="R786" s="8">
        <v>3515.21</v>
      </c>
      <c r="S786" s="8">
        <v>1.779344</v>
      </c>
      <c r="T786" s="81">
        <v>3171.94</v>
      </c>
      <c r="U786" s="80" t="str">
        <f t="shared" si="24"/>
        <v>82020</v>
      </c>
      <c r="V786" s="79" t="str">
        <f t="shared" si="25"/>
        <v>1 a 30 dias</v>
      </c>
    </row>
    <row r="787" spans="1:22" x14ac:dyDescent="0.3">
      <c r="A787" s="4">
        <v>44316</v>
      </c>
      <c r="B787" s="8">
        <v>29894663000189</v>
      </c>
      <c r="C787" s="8" t="s">
        <v>96</v>
      </c>
      <c r="D787" s="4">
        <v>44074</v>
      </c>
      <c r="E787" s="8">
        <v>137.37</v>
      </c>
      <c r="F787" s="4">
        <v>44262</v>
      </c>
      <c r="G787" s="8">
        <v>-54</v>
      </c>
      <c r="H787" s="4">
        <v>46608</v>
      </c>
      <c r="I787" s="8">
        <v>2292</v>
      </c>
      <c r="J787" s="8">
        <v>305664024</v>
      </c>
      <c r="K787" s="8">
        <v>84</v>
      </c>
      <c r="N787" s="8">
        <v>1.4301219999999999</v>
      </c>
      <c r="O787" s="70">
        <v>6044.3499999999995</v>
      </c>
      <c r="P787" s="8">
        <v>6718.9399999999978</v>
      </c>
      <c r="Q787" s="8">
        <v>1.7777270000000001</v>
      </c>
      <c r="R787" s="8">
        <v>6675.4299999999994</v>
      </c>
      <c r="S787" s="8">
        <v>1.7777270000000001</v>
      </c>
      <c r="T787" s="81">
        <v>6044.3499999999995</v>
      </c>
      <c r="U787" s="80" t="str">
        <f t="shared" si="24"/>
        <v>82020</v>
      </c>
      <c r="V787" s="79" t="str">
        <f t="shared" si="25"/>
        <v>31 a 60 dias</v>
      </c>
    </row>
    <row r="788" spans="1:22" x14ac:dyDescent="0.3">
      <c r="A788" s="4">
        <v>44316</v>
      </c>
      <c r="B788" s="8">
        <v>29894663000189</v>
      </c>
      <c r="C788" s="8" t="s">
        <v>96</v>
      </c>
      <c r="D788" s="4">
        <v>44074</v>
      </c>
      <c r="E788" s="8">
        <v>168.07</v>
      </c>
      <c r="F788" s="4">
        <v>44142</v>
      </c>
      <c r="G788" s="8">
        <v>-174</v>
      </c>
      <c r="H788" s="4">
        <v>46638</v>
      </c>
      <c r="I788" s="8">
        <v>2322</v>
      </c>
      <c r="J788" s="8">
        <v>305669829</v>
      </c>
      <c r="K788" s="8">
        <v>84</v>
      </c>
      <c r="N788" s="8">
        <v>1.43232</v>
      </c>
      <c r="O788" s="70">
        <v>8127.99</v>
      </c>
      <c r="P788" s="8">
        <v>8096.8899999999994</v>
      </c>
      <c r="Q788" s="8">
        <v>1.7694479999999999</v>
      </c>
      <c r="R788" s="8">
        <v>8890.4699999999993</v>
      </c>
      <c r="S788" s="8">
        <v>1.7694479999999999</v>
      </c>
      <c r="T788" s="81">
        <v>8127.99</v>
      </c>
      <c r="U788" s="80" t="str">
        <f t="shared" si="24"/>
        <v>82020</v>
      </c>
      <c r="V788" s="79" t="str">
        <f t="shared" si="25"/>
        <v>Acima de 120 dias</v>
      </c>
    </row>
    <row r="789" spans="1:22" x14ac:dyDescent="0.3">
      <c r="A789" s="4">
        <v>44316</v>
      </c>
      <c r="B789" s="8">
        <v>29894663000189</v>
      </c>
      <c r="C789" s="8" t="s">
        <v>96</v>
      </c>
      <c r="D789" s="4">
        <v>44074</v>
      </c>
      <c r="E789" s="8">
        <v>974.05</v>
      </c>
      <c r="F789" s="4">
        <v>44323</v>
      </c>
      <c r="G789" s="8">
        <v>7</v>
      </c>
      <c r="H789" s="4">
        <v>45908</v>
      </c>
      <c r="I789" s="8">
        <v>1592</v>
      </c>
      <c r="J789" s="8">
        <v>305682158</v>
      </c>
      <c r="K789" s="8">
        <v>60</v>
      </c>
      <c r="N789" s="8">
        <v>1.3599999999999999</v>
      </c>
      <c r="O789" s="70">
        <v>33628.32</v>
      </c>
      <c r="P789" s="8">
        <v>39449.01999999999</v>
      </c>
      <c r="Q789" s="8">
        <v>1.7894000000000001</v>
      </c>
      <c r="R789" s="8">
        <v>37003.170000000006</v>
      </c>
      <c r="S789" s="8">
        <v>1.7894000000000001</v>
      </c>
      <c r="T789" s="81">
        <v>33628.32</v>
      </c>
      <c r="U789" s="80" t="str">
        <f t="shared" si="24"/>
        <v>82020</v>
      </c>
      <c r="V789" s="79" t="str">
        <f t="shared" si="25"/>
        <v>1 a 30 dias</v>
      </c>
    </row>
    <row r="790" spans="1:22" x14ac:dyDescent="0.3">
      <c r="A790" s="4">
        <v>44316</v>
      </c>
      <c r="B790" s="8">
        <v>29894663000189</v>
      </c>
      <c r="C790" s="8" t="s">
        <v>96</v>
      </c>
      <c r="D790" s="4">
        <v>44134</v>
      </c>
      <c r="E790" s="8">
        <v>341.9</v>
      </c>
      <c r="F790" s="4">
        <v>44234</v>
      </c>
      <c r="G790" s="8">
        <v>-82</v>
      </c>
      <c r="H790" s="4">
        <v>46667</v>
      </c>
      <c r="I790" s="8">
        <v>2351</v>
      </c>
      <c r="J790" s="8">
        <v>305690345</v>
      </c>
      <c r="K790" s="8">
        <v>84</v>
      </c>
      <c r="N790" s="8">
        <v>1.3599999999999999</v>
      </c>
      <c r="O790" s="70">
        <v>17690.36</v>
      </c>
      <c r="P790" s="8">
        <v>17115.710000000006</v>
      </c>
      <c r="Q790" s="8">
        <v>1.3314379999999999</v>
      </c>
      <c r="R790" s="8">
        <v>17543.84</v>
      </c>
      <c r="S790" s="8">
        <v>1.3314379999999999</v>
      </c>
      <c r="T790" s="81">
        <v>17690.36</v>
      </c>
      <c r="U790" s="80" t="str">
        <f t="shared" si="24"/>
        <v>102020</v>
      </c>
      <c r="V790" s="79" t="str">
        <f t="shared" si="25"/>
        <v>61 a 90 dias</v>
      </c>
    </row>
    <row r="791" spans="1:22" x14ac:dyDescent="0.3">
      <c r="A791" s="4">
        <v>44316</v>
      </c>
      <c r="B791" s="8">
        <v>29894663000189</v>
      </c>
      <c r="C791" s="8" t="s">
        <v>96</v>
      </c>
      <c r="D791" s="4">
        <v>43978</v>
      </c>
      <c r="E791" s="8">
        <v>473.9</v>
      </c>
      <c r="F791" s="4">
        <v>44019</v>
      </c>
      <c r="G791" s="8">
        <v>-297</v>
      </c>
      <c r="H791" s="4">
        <v>46484</v>
      </c>
      <c r="I791" s="8">
        <v>2168</v>
      </c>
      <c r="J791" s="8">
        <v>305724791</v>
      </c>
      <c r="K791" s="8">
        <v>84</v>
      </c>
      <c r="N791" s="8">
        <v>1.3856026404732324</v>
      </c>
      <c r="O791" s="70">
        <v>24394.22</v>
      </c>
      <c r="P791" s="8">
        <v>23329.71000000001</v>
      </c>
      <c r="Q791" s="8">
        <v>1.7296849999999999</v>
      </c>
      <c r="R791" s="8">
        <v>26443.339999999997</v>
      </c>
      <c r="S791" s="8">
        <v>1.7296849999999999</v>
      </c>
      <c r="T791" s="81">
        <v>24394.22</v>
      </c>
      <c r="U791" s="80" t="str">
        <f t="shared" si="24"/>
        <v>52020</v>
      </c>
      <c r="V791" s="79" t="str">
        <f t="shared" si="25"/>
        <v>Acima de 120 dias</v>
      </c>
    </row>
    <row r="792" spans="1:22" x14ac:dyDescent="0.3">
      <c r="A792" s="4">
        <v>44316</v>
      </c>
      <c r="B792" s="8">
        <v>29894663000189</v>
      </c>
      <c r="C792" s="8" t="s">
        <v>96</v>
      </c>
      <c r="D792" s="4">
        <v>44074</v>
      </c>
      <c r="E792" s="8">
        <v>239</v>
      </c>
      <c r="F792" s="4">
        <v>44081</v>
      </c>
      <c r="G792" s="8">
        <v>-235</v>
      </c>
      <c r="H792" s="4">
        <v>46575</v>
      </c>
      <c r="I792" s="8">
        <v>2259</v>
      </c>
      <c r="J792" s="8">
        <v>305725765</v>
      </c>
      <c r="K792" s="8">
        <v>84</v>
      </c>
      <c r="N792" s="8">
        <v>1.4289110462714045</v>
      </c>
      <c r="O792" s="70">
        <v>11891.06</v>
      </c>
      <c r="P792" s="8">
        <v>11622.45</v>
      </c>
      <c r="Q792" s="8">
        <v>1.776511</v>
      </c>
      <c r="R792" s="8">
        <v>12970.84</v>
      </c>
      <c r="S792" s="8">
        <v>1.776511</v>
      </c>
      <c r="T792" s="81">
        <v>11891.06</v>
      </c>
      <c r="U792" s="80" t="str">
        <f t="shared" si="24"/>
        <v>82020</v>
      </c>
      <c r="V792" s="79" t="str">
        <f t="shared" si="25"/>
        <v>Acima de 120 dias</v>
      </c>
    </row>
    <row r="793" spans="1:22" x14ac:dyDescent="0.3">
      <c r="A793" s="4">
        <v>44316</v>
      </c>
      <c r="B793" s="8">
        <v>29894663000189</v>
      </c>
      <c r="C793" s="8" t="s">
        <v>96</v>
      </c>
      <c r="D793" s="4">
        <v>43978</v>
      </c>
      <c r="E793" s="8">
        <v>723.75</v>
      </c>
      <c r="F793" s="4">
        <v>44081</v>
      </c>
      <c r="G793" s="8">
        <v>-235</v>
      </c>
      <c r="H793" s="4">
        <v>46514</v>
      </c>
      <c r="I793" s="8">
        <v>2198</v>
      </c>
      <c r="J793" s="8">
        <v>305729826</v>
      </c>
      <c r="K793" s="8">
        <v>84</v>
      </c>
      <c r="N793" s="8">
        <v>1.450644</v>
      </c>
      <c r="O793" s="70">
        <v>35431.119999999995</v>
      </c>
      <c r="P793" s="8">
        <v>35078.709999999992</v>
      </c>
      <c r="Q793" s="8">
        <v>1.7990010000000001</v>
      </c>
      <c r="R793" s="8">
        <v>38564.07</v>
      </c>
      <c r="S793" s="8">
        <v>1.7990010000000001</v>
      </c>
      <c r="T793" s="81">
        <v>35431.119999999995</v>
      </c>
      <c r="U793" s="80" t="str">
        <f t="shared" si="24"/>
        <v>52020</v>
      </c>
      <c r="V793" s="79" t="str">
        <f t="shared" si="25"/>
        <v>Acima de 120 dias</v>
      </c>
    </row>
    <row r="794" spans="1:22" x14ac:dyDescent="0.3">
      <c r="A794" s="4">
        <v>44316</v>
      </c>
      <c r="B794" s="8">
        <v>29894663000189</v>
      </c>
      <c r="C794" s="8" t="s">
        <v>96</v>
      </c>
      <c r="D794" s="4">
        <v>44001</v>
      </c>
      <c r="E794" s="8">
        <v>288.83</v>
      </c>
      <c r="F794" s="4">
        <v>44234</v>
      </c>
      <c r="G794" s="8">
        <v>-82</v>
      </c>
      <c r="H794" s="4">
        <v>46514</v>
      </c>
      <c r="I794" s="8">
        <v>2198</v>
      </c>
      <c r="J794" s="8">
        <v>305738541</v>
      </c>
      <c r="K794" s="8">
        <v>84</v>
      </c>
      <c r="N794" s="8">
        <v>1.4411517718747475</v>
      </c>
      <c r="O794" s="70">
        <v>12737.81</v>
      </c>
      <c r="P794" s="8">
        <v>13908.190000000006</v>
      </c>
      <c r="Q794" s="8">
        <v>1.7862389999999999</v>
      </c>
      <c r="R794" s="8">
        <v>13982.529999999999</v>
      </c>
      <c r="S794" s="8">
        <v>1.7862389999999999</v>
      </c>
      <c r="T794" s="81">
        <v>12737.81</v>
      </c>
      <c r="U794" s="80" t="str">
        <f t="shared" si="24"/>
        <v>62020</v>
      </c>
      <c r="V794" s="79" t="str">
        <f t="shared" si="25"/>
        <v>61 a 90 dias</v>
      </c>
    </row>
    <row r="795" spans="1:22" x14ac:dyDescent="0.3">
      <c r="A795" s="4">
        <v>44316</v>
      </c>
      <c r="B795" s="8">
        <v>29894663000189</v>
      </c>
      <c r="C795" s="8" t="s">
        <v>96</v>
      </c>
      <c r="D795" s="4">
        <v>44134</v>
      </c>
      <c r="E795" s="8">
        <v>232.87</v>
      </c>
      <c r="F795" s="4">
        <v>44323</v>
      </c>
      <c r="G795" s="8">
        <v>7</v>
      </c>
      <c r="H795" s="4">
        <v>46699</v>
      </c>
      <c r="I795" s="8">
        <v>2383</v>
      </c>
      <c r="J795" s="8">
        <v>305739474</v>
      </c>
      <c r="K795" s="8">
        <v>84</v>
      </c>
      <c r="N795" s="8">
        <v>1.409338</v>
      </c>
      <c r="O795" s="70">
        <v>10053.130000000001</v>
      </c>
      <c r="P795" s="8">
        <v>11303.61</v>
      </c>
      <c r="Q795" s="8">
        <v>1.7457020000000001</v>
      </c>
      <c r="R795" s="8">
        <v>11154.34</v>
      </c>
      <c r="S795" s="8">
        <v>1.7457020000000001</v>
      </c>
      <c r="T795" s="81">
        <v>10053.130000000001</v>
      </c>
      <c r="U795" s="80" t="str">
        <f t="shared" si="24"/>
        <v>102020</v>
      </c>
      <c r="V795" s="79" t="str">
        <f t="shared" si="25"/>
        <v>1 a 30 dias</v>
      </c>
    </row>
    <row r="796" spans="1:22" x14ac:dyDescent="0.3">
      <c r="A796" s="4">
        <v>44316</v>
      </c>
      <c r="B796" s="8">
        <v>29894663000189</v>
      </c>
      <c r="C796" s="8" t="s">
        <v>96</v>
      </c>
      <c r="D796" s="4">
        <v>44074</v>
      </c>
      <c r="E796" s="8">
        <v>92</v>
      </c>
      <c r="F796" s="4">
        <v>44323</v>
      </c>
      <c r="G796" s="8">
        <v>7</v>
      </c>
      <c r="H796" s="4">
        <v>46575</v>
      </c>
      <c r="I796" s="8">
        <v>2259</v>
      </c>
      <c r="J796" s="8">
        <v>305757729</v>
      </c>
      <c r="K796" s="8">
        <v>84</v>
      </c>
      <c r="N796" s="8">
        <v>1.4313419627199575</v>
      </c>
      <c r="O796" s="70">
        <v>3838.55</v>
      </c>
      <c r="P796" s="8">
        <v>4470.3000000000011</v>
      </c>
      <c r="Q796" s="8">
        <v>1.779034</v>
      </c>
      <c r="R796" s="8">
        <v>4253.82</v>
      </c>
      <c r="S796" s="8">
        <v>1.779034</v>
      </c>
      <c r="T796" s="81">
        <v>3838.55</v>
      </c>
      <c r="U796" s="80" t="str">
        <f t="shared" si="24"/>
        <v>82020</v>
      </c>
      <c r="V796" s="79" t="str">
        <f t="shared" si="25"/>
        <v>1 a 30 dias</v>
      </c>
    </row>
    <row r="797" spans="1:22" x14ac:dyDescent="0.3">
      <c r="A797" s="4">
        <v>44316</v>
      </c>
      <c r="B797" s="8">
        <v>29894663000189</v>
      </c>
      <c r="C797" s="8" t="s">
        <v>96</v>
      </c>
      <c r="D797" s="4">
        <v>44074</v>
      </c>
      <c r="E797" s="8">
        <v>96.4</v>
      </c>
      <c r="F797" s="4">
        <v>44142</v>
      </c>
      <c r="G797" s="8">
        <v>-174</v>
      </c>
      <c r="H797" s="4">
        <v>46608</v>
      </c>
      <c r="I797" s="8">
        <v>2292</v>
      </c>
      <c r="J797" s="8">
        <v>305766712</v>
      </c>
      <c r="K797" s="8">
        <v>84</v>
      </c>
      <c r="N797" s="8">
        <v>1.4491230000000002</v>
      </c>
      <c r="O797" s="70">
        <v>4603.6400000000003</v>
      </c>
      <c r="P797" s="8">
        <v>4685.22</v>
      </c>
      <c r="Q797" s="8">
        <v>1.797941</v>
      </c>
      <c r="R797" s="8">
        <v>5044.13</v>
      </c>
      <c r="S797" s="8">
        <v>1.797941</v>
      </c>
      <c r="T797" s="81">
        <v>4603.6400000000003</v>
      </c>
      <c r="U797" s="80" t="str">
        <f t="shared" si="24"/>
        <v>82020</v>
      </c>
      <c r="V797" s="79" t="str">
        <f t="shared" si="25"/>
        <v>Acima de 120 dias</v>
      </c>
    </row>
    <row r="798" spans="1:22" x14ac:dyDescent="0.3">
      <c r="A798" s="4">
        <v>44316</v>
      </c>
      <c r="B798" s="8">
        <v>29894663000189</v>
      </c>
      <c r="C798" s="8" t="s">
        <v>96</v>
      </c>
      <c r="D798" s="4">
        <v>44099</v>
      </c>
      <c r="E798" s="8">
        <v>313.5</v>
      </c>
      <c r="F798" s="4">
        <v>44142</v>
      </c>
      <c r="G798" s="8">
        <v>-174</v>
      </c>
      <c r="H798" s="4">
        <v>46608</v>
      </c>
      <c r="I798" s="8">
        <v>2292</v>
      </c>
      <c r="J798" s="8">
        <v>305768615</v>
      </c>
      <c r="K798" s="8">
        <v>84</v>
      </c>
      <c r="N798" s="8">
        <v>1.4328860000000001</v>
      </c>
      <c r="O798" s="70">
        <v>15040.11</v>
      </c>
      <c r="P798" s="8">
        <v>15186.189999999999</v>
      </c>
      <c r="Q798" s="8">
        <v>1.7798700000000001</v>
      </c>
      <c r="R798" s="8">
        <v>16475.98</v>
      </c>
      <c r="S798" s="8">
        <v>1.7798700000000001</v>
      </c>
      <c r="T798" s="81">
        <v>15040.11</v>
      </c>
      <c r="U798" s="80" t="str">
        <f t="shared" si="24"/>
        <v>92020</v>
      </c>
      <c r="V798" s="79" t="str">
        <f t="shared" si="25"/>
        <v>Acima de 120 dias</v>
      </c>
    </row>
    <row r="799" spans="1:22" x14ac:dyDescent="0.3">
      <c r="A799" s="4">
        <v>44316</v>
      </c>
      <c r="B799" s="8">
        <v>29894663000189</v>
      </c>
      <c r="C799" s="8" t="s">
        <v>96</v>
      </c>
      <c r="D799" s="4">
        <v>44074</v>
      </c>
      <c r="E799" s="8">
        <v>300</v>
      </c>
      <c r="F799" s="4">
        <v>44293</v>
      </c>
      <c r="G799" s="8">
        <v>-23</v>
      </c>
      <c r="H799" s="4">
        <v>46241</v>
      </c>
      <c r="I799" s="8">
        <v>1925</v>
      </c>
      <c r="J799" s="8">
        <v>305774881</v>
      </c>
      <c r="K799" s="8">
        <v>72</v>
      </c>
      <c r="N799" s="8">
        <v>1.4081985933917183</v>
      </c>
      <c r="O799" s="70">
        <v>11795.29</v>
      </c>
      <c r="P799" s="8">
        <v>13585.050000000003</v>
      </c>
      <c r="Q799" s="8">
        <v>1.7989999999999999</v>
      </c>
      <c r="R799" s="8">
        <v>13025.78</v>
      </c>
      <c r="S799" s="8">
        <v>1.7989999999999999</v>
      </c>
      <c r="T799" s="81">
        <v>11795.29</v>
      </c>
      <c r="U799" s="80" t="str">
        <f t="shared" si="24"/>
        <v>82020</v>
      </c>
      <c r="V799" s="79" t="str">
        <f t="shared" si="25"/>
        <v>1 a 30 dias</v>
      </c>
    </row>
    <row r="800" spans="1:22" x14ac:dyDescent="0.3">
      <c r="A800" s="4">
        <v>44316</v>
      </c>
      <c r="B800" s="8">
        <v>29894663000189</v>
      </c>
      <c r="C800" s="8" t="s">
        <v>96</v>
      </c>
      <c r="D800" s="4">
        <v>44099</v>
      </c>
      <c r="E800" s="8">
        <v>234.3</v>
      </c>
      <c r="F800" s="4">
        <v>44323</v>
      </c>
      <c r="G800" s="8">
        <v>7</v>
      </c>
      <c r="H800" s="4">
        <v>46638</v>
      </c>
      <c r="I800" s="8">
        <v>2322</v>
      </c>
      <c r="J800" s="8">
        <v>305782128</v>
      </c>
      <c r="K800" s="8">
        <v>84</v>
      </c>
      <c r="N800" s="8">
        <v>1.443357</v>
      </c>
      <c r="O800" s="70">
        <v>9862.7799999999988</v>
      </c>
      <c r="P800" s="8">
        <v>11379.890000000001</v>
      </c>
      <c r="Q800" s="8">
        <v>1.790969</v>
      </c>
      <c r="R800" s="8">
        <v>10950.74</v>
      </c>
      <c r="S800" s="8">
        <v>1.790969</v>
      </c>
      <c r="T800" s="81">
        <v>9862.7799999999988</v>
      </c>
      <c r="U800" s="80" t="str">
        <f t="shared" si="24"/>
        <v>92020</v>
      </c>
      <c r="V800" s="79" t="str">
        <f t="shared" si="25"/>
        <v>1 a 30 dias</v>
      </c>
    </row>
    <row r="801" spans="1:22" x14ac:dyDescent="0.3">
      <c r="A801" s="4">
        <v>44316</v>
      </c>
      <c r="B801" s="8">
        <v>29894663000189</v>
      </c>
      <c r="C801" s="8" t="s">
        <v>96</v>
      </c>
      <c r="D801" s="4">
        <v>43978</v>
      </c>
      <c r="E801" s="8">
        <v>311.19</v>
      </c>
      <c r="F801" s="4">
        <v>43989</v>
      </c>
      <c r="G801" s="8">
        <v>-327</v>
      </c>
      <c r="H801" s="4">
        <v>46119</v>
      </c>
      <c r="I801" s="8">
        <v>1803</v>
      </c>
      <c r="J801" s="8">
        <v>305822297</v>
      </c>
      <c r="K801" s="8">
        <v>72</v>
      </c>
      <c r="N801" s="8">
        <v>1.4045128754639906</v>
      </c>
      <c r="O801" s="70">
        <v>14947.390000000001</v>
      </c>
      <c r="P801" s="8">
        <v>13963.05</v>
      </c>
      <c r="Q801" s="8">
        <v>1.795202</v>
      </c>
      <c r="R801" s="8">
        <v>16114.11</v>
      </c>
      <c r="S801" s="8">
        <v>1.795202</v>
      </c>
      <c r="T801" s="81">
        <v>14947.390000000001</v>
      </c>
      <c r="U801" s="80" t="str">
        <f t="shared" si="24"/>
        <v>52020</v>
      </c>
      <c r="V801" s="79" t="str">
        <f t="shared" si="25"/>
        <v>Acima de 120 dias</v>
      </c>
    </row>
    <row r="802" spans="1:22" x14ac:dyDescent="0.3">
      <c r="A802" s="4">
        <v>44316</v>
      </c>
      <c r="B802" s="8">
        <v>29894663000189</v>
      </c>
      <c r="C802" s="8" t="s">
        <v>96</v>
      </c>
      <c r="D802" s="4">
        <v>44074</v>
      </c>
      <c r="E802" s="8">
        <v>128</v>
      </c>
      <c r="F802" s="4">
        <v>44323</v>
      </c>
      <c r="G802" s="8">
        <v>7</v>
      </c>
      <c r="H802" s="4">
        <v>46575</v>
      </c>
      <c r="I802" s="8">
        <v>2259</v>
      </c>
      <c r="J802" s="8">
        <v>305829324</v>
      </c>
      <c r="K802" s="8">
        <v>84</v>
      </c>
      <c r="N802" s="8">
        <v>1.3979438900528129</v>
      </c>
      <c r="O802" s="70">
        <v>5395.54</v>
      </c>
      <c r="P802" s="8">
        <v>6288.9900000000016</v>
      </c>
      <c r="Q802" s="8">
        <v>1.743468</v>
      </c>
      <c r="R802" s="8">
        <v>5978.61</v>
      </c>
      <c r="S802" s="8">
        <v>1.743468</v>
      </c>
      <c r="T802" s="81">
        <v>5395.54</v>
      </c>
      <c r="U802" s="80" t="str">
        <f t="shared" si="24"/>
        <v>82020</v>
      </c>
      <c r="V802" s="79" t="str">
        <f t="shared" si="25"/>
        <v>1 a 30 dias</v>
      </c>
    </row>
    <row r="803" spans="1:22" x14ac:dyDescent="0.3">
      <c r="A803" s="4">
        <v>44316</v>
      </c>
      <c r="B803" s="8">
        <v>29894663000189</v>
      </c>
      <c r="C803" s="8" t="s">
        <v>96</v>
      </c>
      <c r="D803" s="4">
        <v>44074</v>
      </c>
      <c r="E803" s="8">
        <v>78.989999999999995</v>
      </c>
      <c r="F803" s="4">
        <v>44142</v>
      </c>
      <c r="G803" s="8">
        <v>-174</v>
      </c>
      <c r="H803" s="4">
        <v>46575</v>
      </c>
      <c r="I803" s="8">
        <v>2259</v>
      </c>
      <c r="J803" s="8">
        <v>305847500</v>
      </c>
      <c r="K803" s="8">
        <v>84</v>
      </c>
      <c r="N803" s="8">
        <v>1.4103361056223884</v>
      </c>
      <c r="O803" s="70">
        <v>3790.87</v>
      </c>
      <c r="P803" s="8">
        <v>3865.0300000000007</v>
      </c>
      <c r="Q803" s="8">
        <v>1.7566870000000001</v>
      </c>
      <c r="R803" s="8">
        <v>4149.58</v>
      </c>
      <c r="S803" s="8">
        <v>1.7566870000000001</v>
      </c>
      <c r="T803" s="81">
        <v>3790.87</v>
      </c>
      <c r="U803" s="80" t="str">
        <f t="shared" si="24"/>
        <v>82020</v>
      </c>
      <c r="V803" s="79" t="str">
        <f t="shared" si="25"/>
        <v>Acima de 120 dias</v>
      </c>
    </row>
    <row r="804" spans="1:22" x14ac:dyDescent="0.3">
      <c r="A804" s="4">
        <v>44316</v>
      </c>
      <c r="B804" s="8">
        <v>29894663000189</v>
      </c>
      <c r="C804" s="8" t="s">
        <v>96</v>
      </c>
      <c r="D804" s="4">
        <v>44001</v>
      </c>
      <c r="E804" s="8">
        <v>246.65</v>
      </c>
      <c r="F804" s="4">
        <v>44050</v>
      </c>
      <c r="G804" s="8">
        <v>-266</v>
      </c>
      <c r="H804" s="4">
        <v>46545</v>
      </c>
      <c r="I804" s="8">
        <v>2229</v>
      </c>
      <c r="J804" s="8">
        <v>305849509</v>
      </c>
      <c r="K804" s="8">
        <v>84</v>
      </c>
      <c r="N804" s="8">
        <v>1.450304</v>
      </c>
      <c r="O804" s="70">
        <v>12396.04</v>
      </c>
      <c r="P804" s="8">
        <v>11913.539999999997</v>
      </c>
      <c r="Q804" s="8">
        <v>1.7959579999999999</v>
      </c>
      <c r="R804" s="8">
        <v>13475.27</v>
      </c>
      <c r="S804" s="8">
        <v>1.7959579999999999</v>
      </c>
      <c r="T804" s="81">
        <v>12396.04</v>
      </c>
      <c r="U804" s="80" t="str">
        <f t="shared" si="24"/>
        <v>62020</v>
      </c>
      <c r="V804" s="79" t="str">
        <f t="shared" si="25"/>
        <v>Acima de 120 dias</v>
      </c>
    </row>
    <row r="805" spans="1:22" x14ac:dyDescent="0.3">
      <c r="A805" s="4">
        <v>44316</v>
      </c>
      <c r="B805" s="8">
        <v>29894663000189</v>
      </c>
      <c r="C805" s="8" t="s">
        <v>96</v>
      </c>
      <c r="D805" s="4">
        <v>44074</v>
      </c>
      <c r="E805" s="8">
        <v>194.85</v>
      </c>
      <c r="F805" s="4">
        <v>44172</v>
      </c>
      <c r="G805" s="8">
        <v>-144</v>
      </c>
      <c r="H805" s="4">
        <v>46575</v>
      </c>
      <c r="I805" s="8">
        <v>2259</v>
      </c>
      <c r="J805" s="8">
        <v>305855586</v>
      </c>
      <c r="K805" s="8">
        <v>84</v>
      </c>
      <c r="N805" s="8">
        <v>1.3599999999999999</v>
      </c>
      <c r="O805" s="70">
        <v>10131.6</v>
      </c>
      <c r="P805" s="8">
        <v>9695.7699999999968</v>
      </c>
      <c r="Q805" s="8">
        <v>1.3769910000000001</v>
      </c>
      <c r="R805" s="8">
        <v>10181.390000000001</v>
      </c>
      <c r="S805" s="8">
        <v>1.3769910000000001</v>
      </c>
      <c r="T805" s="81">
        <v>10131.6</v>
      </c>
      <c r="U805" s="80" t="str">
        <f t="shared" si="24"/>
        <v>82020</v>
      </c>
      <c r="V805" s="79" t="str">
        <f t="shared" si="25"/>
        <v>Acima de 120 dias</v>
      </c>
    </row>
    <row r="806" spans="1:22" x14ac:dyDescent="0.3">
      <c r="A806" s="4">
        <v>44316</v>
      </c>
      <c r="B806" s="8">
        <v>29894663000189</v>
      </c>
      <c r="C806" s="8" t="s">
        <v>96</v>
      </c>
      <c r="D806" s="4">
        <v>44074</v>
      </c>
      <c r="E806" s="8">
        <v>286.18</v>
      </c>
      <c r="F806" s="4">
        <v>44323</v>
      </c>
      <c r="G806" s="8">
        <v>7</v>
      </c>
      <c r="H806" s="4">
        <v>46608</v>
      </c>
      <c r="I806" s="8">
        <v>2292</v>
      </c>
      <c r="J806" s="8">
        <v>305858985</v>
      </c>
      <c r="K806" s="8">
        <v>84</v>
      </c>
      <c r="N806" s="8">
        <v>1.4072229999999999</v>
      </c>
      <c r="O806" s="70">
        <v>12105.4</v>
      </c>
      <c r="P806" s="8">
        <v>14105.310000000012</v>
      </c>
      <c r="Q806" s="8">
        <v>1.753285</v>
      </c>
      <c r="R806" s="8">
        <v>13428.36</v>
      </c>
      <c r="S806" s="8">
        <v>1.753285</v>
      </c>
      <c r="T806" s="81">
        <v>12105.4</v>
      </c>
      <c r="U806" s="80" t="str">
        <f t="shared" si="24"/>
        <v>82020</v>
      </c>
      <c r="V806" s="79" t="str">
        <f t="shared" si="25"/>
        <v>1 a 30 dias</v>
      </c>
    </row>
    <row r="807" spans="1:22" x14ac:dyDescent="0.3">
      <c r="A807" s="4">
        <v>44316</v>
      </c>
      <c r="B807" s="8">
        <v>29894663000189</v>
      </c>
      <c r="C807" s="8" t="s">
        <v>96</v>
      </c>
      <c r="D807" s="4">
        <v>44074</v>
      </c>
      <c r="E807" s="8">
        <v>234</v>
      </c>
      <c r="F807" s="4">
        <v>44234</v>
      </c>
      <c r="G807" s="8">
        <v>-82</v>
      </c>
      <c r="H807" s="4">
        <v>46608</v>
      </c>
      <c r="I807" s="8">
        <v>2292</v>
      </c>
      <c r="J807" s="8">
        <v>305866827</v>
      </c>
      <c r="K807" s="8">
        <v>84</v>
      </c>
      <c r="N807" s="8">
        <v>1.4372660000000002</v>
      </c>
      <c r="O807" s="70">
        <v>10508.73</v>
      </c>
      <c r="P807" s="8">
        <v>11417.919999999991</v>
      </c>
      <c r="Q807" s="8">
        <v>1.78532</v>
      </c>
      <c r="R807" s="8">
        <v>11581.26</v>
      </c>
      <c r="S807" s="8">
        <v>1.78532</v>
      </c>
      <c r="T807" s="81">
        <v>10508.73</v>
      </c>
      <c r="U807" s="80" t="str">
        <f t="shared" si="24"/>
        <v>82020</v>
      </c>
      <c r="V807" s="79" t="str">
        <f t="shared" si="25"/>
        <v>61 a 90 dias</v>
      </c>
    </row>
    <row r="808" spans="1:22" x14ac:dyDescent="0.3">
      <c r="A808" s="4">
        <v>44316</v>
      </c>
      <c r="B808" s="8">
        <v>29894663000189</v>
      </c>
      <c r="C808" s="8" t="s">
        <v>96</v>
      </c>
      <c r="D808" s="4">
        <v>44074</v>
      </c>
      <c r="E808" s="8">
        <v>473</v>
      </c>
      <c r="F808" s="4">
        <v>44081</v>
      </c>
      <c r="G808" s="8">
        <v>-235</v>
      </c>
      <c r="H808" s="4">
        <v>46608</v>
      </c>
      <c r="I808" s="8">
        <v>2292</v>
      </c>
      <c r="J808" s="8">
        <v>305867482</v>
      </c>
      <c r="K808" s="8">
        <v>84</v>
      </c>
      <c r="N808" s="8">
        <v>1.3599999999999999</v>
      </c>
      <c r="O808" s="70">
        <v>26129.84</v>
      </c>
      <c r="P808" s="8">
        <v>23687.719999999998</v>
      </c>
      <c r="Q808" s="8">
        <v>1.384341</v>
      </c>
      <c r="R808" s="8">
        <v>26303.88</v>
      </c>
      <c r="S808" s="8">
        <v>1.384341</v>
      </c>
      <c r="T808" s="81">
        <v>26129.84</v>
      </c>
      <c r="U808" s="80" t="str">
        <f t="shared" si="24"/>
        <v>82020</v>
      </c>
      <c r="V808" s="79" t="str">
        <f t="shared" si="25"/>
        <v>Acima de 120 dias</v>
      </c>
    </row>
    <row r="809" spans="1:22" x14ac:dyDescent="0.3">
      <c r="A809" s="4">
        <v>44316</v>
      </c>
      <c r="B809" s="8">
        <v>29894663000189</v>
      </c>
      <c r="C809" s="8" t="s">
        <v>96</v>
      </c>
      <c r="D809" s="4">
        <v>44040</v>
      </c>
      <c r="E809" s="8">
        <v>210</v>
      </c>
      <c r="F809" s="4">
        <v>44172</v>
      </c>
      <c r="G809" s="8">
        <v>-144</v>
      </c>
      <c r="H809" s="4">
        <v>46119</v>
      </c>
      <c r="I809" s="8">
        <v>1803</v>
      </c>
      <c r="J809" s="8">
        <v>305914518</v>
      </c>
      <c r="K809" s="8">
        <v>72</v>
      </c>
      <c r="N809" s="8">
        <v>1.3599999999999999</v>
      </c>
      <c r="O809" s="70">
        <v>210</v>
      </c>
      <c r="P809" s="8">
        <v>9391.369999999999</v>
      </c>
      <c r="Q809" s="8">
        <v>1.6040220000000001</v>
      </c>
      <c r="R809" s="8">
        <v>210</v>
      </c>
      <c r="S809" s="8">
        <v>1.6040220000000001</v>
      </c>
      <c r="T809" s="81">
        <v>210</v>
      </c>
      <c r="U809" s="80" t="str">
        <f t="shared" si="24"/>
        <v>72020</v>
      </c>
      <c r="V809" s="79" t="str">
        <f t="shared" si="25"/>
        <v>Acima de 120 dias</v>
      </c>
    </row>
    <row r="810" spans="1:22" x14ac:dyDescent="0.3">
      <c r="A810" s="4">
        <v>44316</v>
      </c>
      <c r="B810" s="8">
        <v>29894663000189</v>
      </c>
      <c r="C810" s="8" t="s">
        <v>96</v>
      </c>
      <c r="D810" s="4">
        <v>44040</v>
      </c>
      <c r="E810" s="8">
        <v>63.58</v>
      </c>
      <c r="F810" s="4">
        <v>44081</v>
      </c>
      <c r="G810" s="8">
        <v>-235</v>
      </c>
      <c r="H810" s="4">
        <v>46484</v>
      </c>
      <c r="I810" s="8">
        <v>2168</v>
      </c>
      <c r="J810" s="8">
        <v>305925314</v>
      </c>
      <c r="K810" s="8">
        <v>84</v>
      </c>
      <c r="N810" s="8">
        <v>1.4455589160726874</v>
      </c>
      <c r="O810" s="70">
        <v>63.58</v>
      </c>
      <c r="P810" s="8">
        <v>3030.9799999999996</v>
      </c>
      <c r="Q810" s="8">
        <v>1.7979149999999999</v>
      </c>
      <c r="R810" s="8">
        <v>63.58</v>
      </c>
      <c r="S810" s="8">
        <v>1.7979149999999999</v>
      </c>
      <c r="T810" s="81">
        <v>63.58</v>
      </c>
      <c r="U810" s="80" t="str">
        <f t="shared" si="24"/>
        <v>72020</v>
      </c>
      <c r="V810" s="79" t="str">
        <f t="shared" si="25"/>
        <v>Acima de 120 dias</v>
      </c>
    </row>
    <row r="811" spans="1:22" x14ac:dyDescent="0.3">
      <c r="A811" s="4">
        <v>44316</v>
      </c>
      <c r="B811" s="8">
        <v>29894663000189</v>
      </c>
      <c r="C811" s="8" t="s">
        <v>96</v>
      </c>
      <c r="D811" s="4">
        <v>44040</v>
      </c>
      <c r="E811" s="8">
        <v>218.27</v>
      </c>
      <c r="F811" s="4">
        <v>44050</v>
      </c>
      <c r="G811" s="8">
        <v>-266</v>
      </c>
      <c r="H811" s="4">
        <v>46514</v>
      </c>
      <c r="I811" s="8">
        <v>2198</v>
      </c>
      <c r="J811" s="8">
        <v>305936062</v>
      </c>
      <c r="K811" s="8">
        <v>84</v>
      </c>
      <c r="N811" s="8">
        <v>1.4381128208971004</v>
      </c>
      <c r="O811" s="70">
        <v>10936.7</v>
      </c>
      <c r="P811" s="8">
        <v>10497.850000000004</v>
      </c>
      <c r="Q811" s="8">
        <v>1.785882</v>
      </c>
      <c r="R811" s="8">
        <v>11885.189999999999</v>
      </c>
      <c r="S811" s="8">
        <v>1.785882</v>
      </c>
      <c r="T811" s="81">
        <v>10936.7</v>
      </c>
      <c r="U811" s="80" t="str">
        <f t="shared" si="24"/>
        <v>72020</v>
      </c>
      <c r="V811" s="79" t="str">
        <f t="shared" si="25"/>
        <v>Acima de 120 dias</v>
      </c>
    </row>
    <row r="812" spans="1:22" x14ac:dyDescent="0.3">
      <c r="A812" s="4">
        <v>44316</v>
      </c>
      <c r="B812" s="8">
        <v>29894663000189</v>
      </c>
      <c r="C812" s="8" t="s">
        <v>96</v>
      </c>
      <c r="D812" s="4">
        <v>44040</v>
      </c>
      <c r="E812" s="8">
        <v>56.54</v>
      </c>
      <c r="F812" s="4">
        <v>44050</v>
      </c>
      <c r="G812" s="8">
        <v>-266</v>
      </c>
      <c r="H812" s="4">
        <v>46545</v>
      </c>
      <c r="I812" s="8">
        <v>2229</v>
      </c>
      <c r="J812" s="8">
        <v>305943416</v>
      </c>
      <c r="K812" s="8">
        <v>84</v>
      </c>
      <c r="N812" s="8">
        <v>1.4252680484559865</v>
      </c>
      <c r="O812" s="70">
        <v>2853.4100000000003</v>
      </c>
      <c r="P812" s="8">
        <v>2748.1599999999994</v>
      </c>
      <c r="Q812" s="8">
        <v>1.778151</v>
      </c>
      <c r="R812" s="8">
        <v>3108.36</v>
      </c>
      <c r="S812" s="8">
        <v>1.778151</v>
      </c>
      <c r="T812" s="81">
        <v>2853.4100000000003</v>
      </c>
      <c r="U812" s="80" t="str">
        <f t="shared" si="24"/>
        <v>72020</v>
      </c>
      <c r="V812" s="79" t="str">
        <f t="shared" si="25"/>
        <v>Acima de 120 dias</v>
      </c>
    </row>
    <row r="813" spans="1:22" x14ac:dyDescent="0.3">
      <c r="A813" s="4">
        <v>44316</v>
      </c>
      <c r="B813" s="8">
        <v>29894663000189</v>
      </c>
      <c r="C813" s="8" t="s">
        <v>96</v>
      </c>
      <c r="D813" s="4">
        <v>44134</v>
      </c>
      <c r="E813" s="8">
        <v>54.4</v>
      </c>
      <c r="F813" s="4">
        <v>44234</v>
      </c>
      <c r="G813" s="8">
        <v>-82</v>
      </c>
      <c r="H813" s="4">
        <v>46699</v>
      </c>
      <c r="I813" s="8">
        <v>2383</v>
      </c>
      <c r="J813" s="8">
        <v>305946695</v>
      </c>
      <c r="K813" s="8">
        <v>84</v>
      </c>
      <c r="N813" s="8">
        <v>1.4068769999999999</v>
      </c>
      <c r="O813" s="70">
        <v>2513.5299999999997</v>
      </c>
      <c r="P813" s="8">
        <v>2642.8399999999997</v>
      </c>
      <c r="Q813" s="8">
        <v>1.743063</v>
      </c>
      <c r="R813" s="8">
        <v>2770.95</v>
      </c>
      <c r="S813" s="8">
        <v>1.743063</v>
      </c>
      <c r="T813" s="81">
        <v>2513.5299999999997</v>
      </c>
      <c r="U813" s="80" t="str">
        <f t="shared" si="24"/>
        <v>102020</v>
      </c>
      <c r="V813" s="79" t="str">
        <f t="shared" si="25"/>
        <v>61 a 90 dias</v>
      </c>
    </row>
    <row r="814" spans="1:22" x14ac:dyDescent="0.3">
      <c r="A814" s="4">
        <v>44316</v>
      </c>
      <c r="B814" s="8">
        <v>29894663000189</v>
      </c>
      <c r="C814" s="8" t="s">
        <v>96</v>
      </c>
      <c r="D814" s="4">
        <v>44134</v>
      </c>
      <c r="E814" s="8">
        <v>52</v>
      </c>
      <c r="F814" s="4">
        <v>44323</v>
      </c>
      <c r="G814" s="8">
        <v>7</v>
      </c>
      <c r="H814" s="4">
        <v>46699</v>
      </c>
      <c r="I814" s="8">
        <v>2383</v>
      </c>
      <c r="J814" s="8">
        <v>305957244</v>
      </c>
      <c r="K814" s="8">
        <v>84</v>
      </c>
      <c r="N814" s="8">
        <v>1.413537</v>
      </c>
      <c r="O814" s="70">
        <v>2241.83</v>
      </c>
      <c r="P814" s="8">
        <v>2520.440000000001</v>
      </c>
      <c r="Q814" s="8">
        <v>1.7501869999999999</v>
      </c>
      <c r="R814" s="8">
        <v>2487.41</v>
      </c>
      <c r="S814" s="8">
        <v>1.7501869999999999</v>
      </c>
      <c r="T814" s="81">
        <v>2241.83</v>
      </c>
      <c r="U814" s="80" t="str">
        <f t="shared" si="24"/>
        <v>102020</v>
      </c>
      <c r="V814" s="79" t="str">
        <f t="shared" si="25"/>
        <v>1 a 30 dias</v>
      </c>
    </row>
    <row r="815" spans="1:22" x14ac:dyDescent="0.3">
      <c r="A815" s="4">
        <v>44316</v>
      </c>
      <c r="B815" s="8">
        <v>29894663000189</v>
      </c>
      <c r="C815" s="8" t="s">
        <v>96</v>
      </c>
      <c r="D815" s="4">
        <v>44074</v>
      </c>
      <c r="E815" s="8">
        <v>65.84</v>
      </c>
      <c r="F815" s="4">
        <v>44323</v>
      </c>
      <c r="G815" s="8">
        <v>7</v>
      </c>
      <c r="H815" s="4">
        <v>46608</v>
      </c>
      <c r="I815" s="8">
        <v>2292</v>
      </c>
      <c r="J815" s="8">
        <v>305960345</v>
      </c>
      <c r="K815" s="8">
        <v>84</v>
      </c>
      <c r="N815" s="8">
        <v>1.3599999999999999</v>
      </c>
      <c r="O815" s="70">
        <v>2954.34</v>
      </c>
      <c r="P815" s="8">
        <v>3297.2599999999975</v>
      </c>
      <c r="Q815" s="8">
        <v>1.5536000000000001</v>
      </c>
      <c r="R815" s="8">
        <v>3134.69</v>
      </c>
      <c r="S815" s="8">
        <v>1.5536000000000001</v>
      </c>
      <c r="T815" s="81">
        <v>2954.34</v>
      </c>
      <c r="U815" s="80" t="str">
        <f t="shared" si="24"/>
        <v>82020</v>
      </c>
      <c r="V815" s="79" t="str">
        <f t="shared" si="25"/>
        <v>1 a 30 dias</v>
      </c>
    </row>
    <row r="816" spans="1:22" x14ac:dyDescent="0.3">
      <c r="A816" s="4">
        <v>44316</v>
      </c>
      <c r="B816" s="8">
        <v>29894663000189</v>
      </c>
      <c r="C816" s="8" t="s">
        <v>96</v>
      </c>
      <c r="D816" s="4">
        <v>44074</v>
      </c>
      <c r="E816" s="8">
        <v>84.44</v>
      </c>
      <c r="F816" s="4">
        <v>44323</v>
      </c>
      <c r="G816" s="8">
        <v>7</v>
      </c>
      <c r="H816" s="4">
        <v>46638</v>
      </c>
      <c r="I816" s="8">
        <v>2322</v>
      </c>
      <c r="J816" s="8">
        <v>305968360</v>
      </c>
      <c r="K816" s="8">
        <v>84</v>
      </c>
      <c r="N816" s="8">
        <v>1.4173480000000001</v>
      </c>
      <c r="O816" s="70">
        <v>3593.73</v>
      </c>
      <c r="P816" s="8">
        <v>4089.0300000000011</v>
      </c>
      <c r="Q816" s="8">
        <v>1.7534909999999999</v>
      </c>
      <c r="R816" s="8">
        <v>3978.48</v>
      </c>
      <c r="S816" s="8">
        <v>1.7534909999999999</v>
      </c>
      <c r="T816" s="81">
        <v>3593.73</v>
      </c>
      <c r="U816" s="80" t="str">
        <f t="shared" si="24"/>
        <v>82020</v>
      </c>
      <c r="V816" s="79" t="str">
        <f t="shared" si="25"/>
        <v>1 a 30 dias</v>
      </c>
    </row>
    <row r="817" spans="1:22" x14ac:dyDescent="0.3">
      <c r="A817" s="4">
        <v>44316</v>
      </c>
      <c r="B817" s="8">
        <v>29894663000189</v>
      </c>
      <c r="C817" s="8" t="s">
        <v>96</v>
      </c>
      <c r="D817" s="4">
        <v>44074</v>
      </c>
      <c r="E817" s="8">
        <v>86.64</v>
      </c>
      <c r="F817" s="4">
        <v>44172</v>
      </c>
      <c r="G817" s="8">
        <v>-144</v>
      </c>
      <c r="H817" s="4">
        <v>46608</v>
      </c>
      <c r="I817" s="8">
        <v>2292</v>
      </c>
      <c r="J817" s="8">
        <v>305973410</v>
      </c>
      <c r="K817" s="8">
        <v>84</v>
      </c>
      <c r="N817" s="8">
        <v>1.438841</v>
      </c>
      <c r="O817" s="70">
        <v>4062.42</v>
      </c>
      <c r="P817" s="8">
        <v>4225.3299999999981</v>
      </c>
      <c r="Q817" s="8">
        <v>1.787015</v>
      </c>
      <c r="R817" s="8">
        <v>4459.43</v>
      </c>
      <c r="S817" s="8">
        <v>1.787015</v>
      </c>
      <c r="T817" s="81">
        <v>4062.42</v>
      </c>
      <c r="U817" s="80" t="str">
        <f t="shared" si="24"/>
        <v>82020</v>
      </c>
      <c r="V817" s="79" t="str">
        <f t="shared" si="25"/>
        <v>Acima de 120 dias</v>
      </c>
    </row>
    <row r="818" spans="1:22" x14ac:dyDescent="0.3">
      <c r="A818" s="4">
        <v>44316</v>
      </c>
      <c r="B818" s="8">
        <v>29894663000189</v>
      </c>
      <c r="C818" s="8" t="s">
        <v>96</v>
      </c>
      <c r="D818" s="4">
        <v>44074</v>
      </c>
      <c r="E818" s="8">
        <v>138.1</v>
      </c>
      <c r="F818" s="4">
        <v>44323</v>
      </c>
      <c r="G818" s="8">
        <v>7</v>
      </c>
      <c r="H818" s="4">
        <v>46638</v>
      </c>
      <c r="I818" s="8">
        <v>2322</v>
      </c>
      <c r="J818" s="8">
        <v>305976206</v>
      </c>
      <c r="K818" s="8">
        <v>84</v>
      </c>
      <c r="N818" s="8">
        <v>1.4179550000000001</v>
      </c>
      <c r="O818" s="70">
        <v>5876.2800000000007</v>
      </c>
      <c r="P818" s="8">
        <v>6686.079999999999</v>
      </c>
      <c r="Q818" s="8">
        <v>1.7541599999999999</v>
      </c>
      <c r="R818" s="8">
        <v>6505.4400000000005</v>
      </c>
      <c r="S818" s="8">
        <v>1.7541599999999999</v>
      </c>
      <c r="T818" s="81">
        <v>5876.2800000000007</v>
      </c>
      <c r="U818" s="80" t="str">
        <f t="shared" si="24"/>
        <v>82020</v>
      </c>
      <c r="V818" s="79" t="str">
        <f t="shared" si="25"/>
        <v>1 a 30 dias</v>
      </c>
    </row>
    <row r="819" spans="1:22" x14ac:dyDescent="0.3">
      <c r="A819" s="4">
        <v>44316</v>
      </c>
      <c r="B819" s="8">
        <v>29894663000189</v>
      </c>
      <c r="C819" s="8" t="s">
        <v>96</v>
      </c>
      <c r="D819" s="4">
        <v>44074</v>
      </c>
      <c r="E819" s="8">
        <v>234.88</v>
      </c>
      <c r="F819" s="4">
        <v>44262</v>
      </c>
      <c r="G819" s="8">
        <v>-54</v>
      </c>
      <c r="H819" s="4">
        <v>46699</v>
      </c>
      <c r="I819" s="8">
        <v>2383</v>
      </c>
      <c r="J819" s="8">
        <v>305981526</v>
      </c>
      <c r="K819" s="8">
        <v>84</v>
      </c>
      <c r="N819" s="8">
        <v>1.3599999999999999</v>
      </c>
      <c r="O819" s="70">
        <v>10917.63</v>
      </c>
      <c r="P819" s="8">
        <v>11289.270000000004</v>
      </c>
      <c r="Q819" s="8">
        <v>1.6467449999999999</v>
      </c>
      <c r="R819" s="8">
        <v>11898.25</v>
      </c>
      <c r="S819" s="8">
        <v>1.6467449999999999</v>
      </c>
      <c r="T819" s="81">
        <v>10917.63</v>
      </c>
      <c r="U819" s="80" t="str">
        <f t="shared" si="24"/>
        <v>82020</v>
      </c>
      <c r="V819" s="79" t="str">
        <f t="shared" si="25"/>
        <v>31 a 60 dias</v>
      </c>
    </row>
    <row r="820" spans="1:22" x14ac:dyDescent="0.3">
      <c r="A820" s="4">
        <v>44316</v>
      </c>
      <c r="B820" s="8">
        <v>29894663000189</v>
      </c>
      <c r="C820" s="8" t="s">
        <v>96</v>
      </c>
      <c r="D820" s="4">
        <v>44099</v>
      </c>
      <c r="E820" s="8">
        <v>299</v>
      </c>
      <c r="F820" s="4">
        <v>44293</v>
      </c>
      <c r="G820" s="8">
        <v>-23</v>
      </c>
      <c r="H820" s="4">
        <v>46699</v>
      </c>
      <c r="I820" s="8">
        <v>2383</v>
      </c>
      <c r="J820" s="8">
        <v>305983702</v>
      </c>
      <c r="K820" s="8">
        <v>84</v>
      </c>
      <c r="N820" s="8">
        <v>1.451673</v>
      </c>
      <c r="O820" s="70">
        <v>13003.33</v>
      </c>
      <c r="P820" s="8">
        <v>14064.799999999994</v>
      </c>
      <c r="Q820" s="8">
        <v>1.7989999999999999</v>
      </c>
      <c r="R820" s="8">
        <v>14430.69</v>
      </c>
      <c r="S820" s="8">
        <v>1.7989999999999999</v>
      </c>
      <c r="T820" s="81">
        <v>13003.33</v>
      </c>
      <c r="U820" s="80" t="str">
        <f t="shared" si="24"/>
        <v>92020</v>
      </c>
      <c r="V820" s="79" t="str">
        <f t="shared" si="25"/>
        <v>1 a 30 dias</v>
      </c>
    </row>
    <row r="821" spans="1:22" x14ac:dyDescent="0.3">
      <c r="A821" s="4">
        <v>44316</v>
      </c>
      <c r="B821" s="8">
        <v>29894663000189</v>
      </c>
      <c r="C821" s="8" t="s">
        <v>96</v>
      </c>
      <c r="D821" s="4">
        <v>43936</v>
      </c>
      <c r="E821" s="8">
        <v>37.700000000000003</v>
      </c>
      <c r="F821" s="4">
        <v>44172</v>
      </c>
      <c r="G821" s="8">
        <v>-144</v>
      </c>
      <c r="H821" s="4">
        <v>46090</v>
      </c>
      <c r="I821" s="8">
        <v>1774</v>
      </c>
      <c r="J821" s="8">
        <v>306009982</v>
      </c>
      <c r="K821" s="8">
        <v>72</v>
      </c>
      <c r="N821" s="8">
        <v>1.4949999999999999</v>
      </c>
      <c r="O821" s="70">
        <v>1496.82</v>
      </c>
      <c r="P821" s="8">
        <v>1637.8999999999994</v>
      </c>
      <c r="Q821" s="8">
        <v>2.0333079999999999</v>
      </c>
      <c r="R821" s="8">
        <v>1675.96</v>
      </c>
      <c r="S821" s="8">
        <v>2.0333079999999999</v>
      </c>
      <c r="T821" s="81">
        <v>1496.82</v>
      </c>
      <c r="U821" s="80" t="str">
        <f t="shared" si="24"/>
        <v>42020</v>
      </c>
      <c r="V821" s="79" t="str">
        <f t="shared" si="25"/>
        <v>Acima de 120 dias</v>
      </c>
    </row>
    <row r="822" spans="1:22" x14ac:dyDescent="0.3">
      <c r="A822" s="4">
        <v>44316</v>
      </c>
      <c r="B822" s="8">
        <v>29894663000189</v>
      </c>
      <c r="C822" s="8" t="s">
        <v>96</v>
      </c>
      <c r="D822" s="4">
        <v>44001</v>
      </c>
      <c r="E822" s="8">
        <v>91.07</v>
      </c>
      <c r="F822" s="4">
        <v>44323</v>
      </c>
      <c r="G822" s="8">
        <v>7</v>
      </c>
      <c r="H822" s="4">
        <v>46514</v>
      </c>
      <c r="I822" s="8">
        <v>2198</v>
      </c>
      <c r="J822" s="8">
        <v>306033585</v>
      </c>
      <c r="K822" s="8">
        <v>84</v>
      </c>
      <c r="N822" s="8">
        <v>1.4395318507977177</v>
      </c>
      <c r="O822" s="70">
        <v>3744.94</v>
      </c>
      <c r="P822" s="8">
        <v>4387.6900000000014</v>
      </c>
      <c r="Q822" s="8">
        <v>1.784491</v>
      </c>
      <c r="R822" s="8">
        <v>4137.55</v>
      </c>
      <c r="S822" s="8">
        <v>1.784491</v>
      </c>
      <c r="T822" s="81">
        <v>3744.94</v>
      </c>
      <c r="U822" s="80" t="str">
        <f t="shared" si="24"/>
        <v>62020</v>
      </c>
      <c r="V822" s="79" t="str">
        <f t="shared" si="25"/>
        <v>1 a 30 dias</v>
      </c>
    </row>
    <row r="823" spans="1:22" x14ac:dyDescent="0.3">
      <c r="A823" s="4">
        <v>44316</v>
      </c>
      <c r="B823" s="8">
        <v>29894663000189</v>
      </c>
      <c r="C823" s="8" t="s">
        <v>96</v>
      </c>
      <c r="D823" s="4">
        <v>44040</v>
      </c>
      <c r="E823" s="8">
        <v>191.15</v>
      </c>
      <c r="F823" s="4">
        <v>44081</v>
      </c>
      <c r="G823" s="8">
        <v>-235</v>
      </c>
      <c r="H823" s="4">
        <v>45084</v>
      </c>
      <c r="I823" s="8">
        <v>768</v>
      </c>
      <c r="J823" s="8">
        <v>306049551</v>
      </c>
      <c r="K823" s="8">
        <v>36</v>
      </c>
      <c r="N823" s="8">
        <v>1.3599999999999999</v>
      </c>
      <c r="O823" s="70">
        <v>5538.0499999999993</v>
      </c>
      <c r="P823" s="8">
        <v>5325.76</v>
      </c>
      <c r="Q823" s="8">
        <v>1.79521</v>
      </c>
      <c r="R823" s="8">
        <v>5744.92</v>
      </c>
      <c r="S823" s="8">
        <v>1.79521</v>
      </c>
      <c r="T823" s="81">
        <v>5538.0499999999993</v>
      </c>
      <c r="U823" s="80" t="str">
        <f t="shared" si="24"/>
        <v>72020</v>
      </c>
      <c r="V823" s="79" t="str">
        <f t="shared" si="25"/>
        <v>Acima de 120 dias</v>
      </c>
    </row>
    <row r="824" spans="1:22" x14ac:dyDescent="0.3">
      <c r="A824" s="4">
        <v>44316</v>
      </c>
      <c r="B824" s="8">
        <v>29894663000189</v>
      </c>
      <c r="C824" s="8" t="s">
        <v>96</v>
      </c>
      <c r="D824" s="4">
        <v>43978</v>
      </c>
      <c r="E824" s="8">
        <v>391.58</v>
      </c>
      <c r="F824" s="4">
        <v>44019</v>
      </c>
      <c r="G824" s="8">
        <v>-297</v>
      </c>
      <c r="H824" s="4">
        <v>46119</v>
      </c>
      <c r="I824" s="8">
        <v>1803</v>
      </c>
      <c r="J824" s="8">
        <v>306122812</v>
      </c>
      <c r="K824" s="8">
        <v>72</v>
      </c>
      <c r="N824" s="8">
        <v>1.4014284920943103</v>
      </c>
      <c r="O824" s="70">
        <v>18428.66</v>
      </c>
      <c r="P824" s="8">
        <v>17586.240000000002</v>
      </c>
      <c r="Q824" s="8">
        <v>1.791933</v>
      </c>
      <c r="R824" s="8">
        <v>19897.77</v>
      </c>
      <c r="S824" s="8">
        <v>1.791933</v>
      </c>
      <c r="T824" s="81">
        <v>18428.66</v>
      </c>
      <c r="U824" s="80" t="str">
        <f t="shared" si="24"/>
        <v>52020</v>
      </c>
      <c r="V824" s="79" t="str">
        <f t="shared" si="25"/>
        <v>Acima de 120 dias</v>
      </c>
    </row>
    <row r="825" spans="1:22" x14ac:dyDescent="0.3">
      <c r="A825" s="4">
        <v>44316</v>
      </c>
      <c r="B825" s="8">
        <v>29894663000189</v>
      </c>
      <c r="C825" s="8" t="s">
        <v>96</v>
      </c>
      <c r="D825" s="4">
        <v>44134</v>
      </c>
      <c r="E825" s="8">
        <v>52.15</v>
      </c>
      <c r="F825" s="4">
        <v>44262</v>
      </c>
      <c r="G825" s="8">
        <v>-54</v>
      </c>
      <c r="H825" s="4">
        <v>46699</v>
      </c>
      <c r="I825" s="8">
        <v>2383</v>
      </c>
      <c r="J825" s="8">
        <v>306134159</v>
      </c>
      <c r="K825" s="8">
        <v>84</v>
      </c>
      <c r="N825" s="8">
        <v>1.4156930000000001</v>
      </c>
      <c r="O825" s="70">
        <v>2351.0499999999997</v>
      </c>
      <c r="P825" s="8">
        <v>2525.8100000000009</v>
      </c>
      <c r="Q825" s="8">
        <v>1.752534</v>
      </c>
      <c r="R825" s="8">
        <v>2597.25</v>
      </c>
      <c r="S825" s="8">
        <v>1.752534</v>
      </c>
      <c r="T825" s="81">
        <v>2351.0499999999997</v>
      </c>
      <c r="U825" s="80" t="str">
        <f t="shared" si="24"/>
        <v>102020</v>
      </c>
      <c r="V825" s="79" t="str">
        <f t="shared" si="25"/>
        <v>31 a 60 dias</v>
      </c>
    </row>
    <row r="826" spans="1:22" x14ac:dyDescent="0.3">
      <c r="A826" s="4">
        <v>44316</v>
      </c>
      <c r="B826" s="8">
        <v>29894663000189</v>
      </c>
      <c r="C826" s="8" t="s">
        <v>96</v>
      </c>
      <c r="D826" s="4">
        <v>44001</v>
      </c>
      <c r="E826" s="8">
        <v>340.28</v>
      </c>
      <c r="F826" s="4">
        <v>44019</v>
      </c>
      <c r="G826" s="8">
        <v>-297</v>
      </c>
      <c r="H826" s="4">
        <v>46545</v>
      </c>
      <c r="I826" s="8">
        <v>2229</v>
      </c>
      <c r="J826" s="8">
        <v>306145178</v>
      </c>
      <c r="K826" s="8">
        <v>84</v>
      </c>
      <c r="N826" s="8">
        <v>1.4531509999999999</v>
      </c>
      <c r="O826" s="70">
        <v>17430.03</v>
      </c>
      <c r="P826" s="8">
        <v>16420.180000000008</v>
      </c>
      <c r="Q826" s="8">
        <v>1.7989999999999999</v>
      </c>
      <c r="R826" s="8">
        <v>18917.629999999997</v>
      </c>
      <c r="S826" s="8">
        <v>1.7989999999999999</v>
      </c>
      <c r="T826" s="81">
        <v>17430.03</v>
      </c>
      <c r="U826" s="80" t="str">
        <f t="shared" si="24"/>
        <v>62020</v>
      </c>
      <c r="V826" s="79" t="str">
        <f t="shared" si="25"/>
        <v>Acima de 120 dias</v>
      </c>
    </row>
    <row r="827" spans="1:22" x14ac:dyDescent="0.3">
      <c r="A827" s="4">
        <v>44316</v>
      </c>
      <c r="B827" s="8">
        <v>29894663000189</v>
      </c>
      <c r="C827" s="8" t="s">
        <v>96</v>
      </c>
      <c r="D827" s="4">
        <v>44040</v>
      </c>
      <c r="E827" s="8">
        <v>54.4</v>
      </c>
      <c r="F827" s="4">
        <v>44172</v>
      </c>
      <c r="G827" s="8">
        <v>-144</v>
      </c>
      <c r="H827" s="4">
        <v>46545</v>
      </c>
      <c r="I827" s="8">
        <v>2229</v>
      </c>
      <c r="J827" s="8">
        <v>306147551</v>
      </c>
      <c r="K827" s="8">
        <v>84</v>
      </c>
      <c r="N827" s="8">
        <v>1.4332583697234347</v>
      </c>
      <c r="O827" s="70">
        <v>2522.83</v>
      </c>
      <c r="P827" s="8">
        <v>2637.1500000000005</v>
      </c>
      <c r="Q827" s="8">
        <v>1.7859069999999999</v>
      </c>
      <c r="R827" s="8">
        <v>2767.12</v>
      </c>
      <c r="S827" s="8">
        <v>1.7859069999999999</v>
      </c>
      <c r="T827" s="81">
        <v>2522.83</v>
      </c>
      <c r="U827" s="80" t="str">
        <f t="shared" si="24"/>
        <v>72020</v>
      </c>
      <c r="V827" s="79" t="str">
        <f t="shared" si="25"/>
        <v>Acima de 120 dias</v>
      </c>
    </row>
    <row r="828" spans="1:22" x14ac:dyDescent="0.3">
      <c r="A828" s="4">
        <v>44316</v>
      </c>
      <c r="B828" s="8">
        <v>29894663000189</v>
      </c>
      <c r="C828" s="8" t="s">
        <v>96</v>
      </c>
      <c r="D828" s="4">
        <v>44138</v>
      </c>
      <c r="E828" s="8">
        <v>631.95000000000005</v>
      </c>
      <c r="F828" s="4">
        <v>44323</v>
      </c>
      <c r="G828" s="8">
        <v>7</v>
      </c>
      <c r="H828" s="4">
        <v>46575</v>
      </c>
      <c r="I828" s="8">
        <v>2259</v>
      </c>
      <c r="J828" s="8">
        <v>306151461</v>
      </c>
      <c r="K828" s="8">
        <v>84</v>
      </c>
      <c r="N828" s="8">
        <v>1.389516</v>
      </c>
      <c r="O828" s="70">
        <v>26701.530000000002</v>
      </c>
      <c r="P828" s="8">
        <v>30778.829999999991</v>
      </c>
      <c r="Q828" s="8">
        <v>1.7352650000000001</v>
      </c>
      <c r="R828" s="8">
        <v>29593.23</v>
      </c>
      <c r="S828" s="8">
        <v>1.7352650000000001</v>
      </c>
      <c r="T828" s="81">
        <v>26701.530000000002</v>
      </c>
      <c r="U828" s="80" t="str">
        <f t="shared" si="24"/>
        <v>112020</v>
      </c>
      <c r="V828" s="79" t="str">
        <f t="shared" si="25"/>
        <v>1 a 30 dias</v>
      </c>
    </row>
    <row r="829" spans="1:22" x14ac:dyDescent="0.3">
      <c r="A829" s="4">
        <v>44316</v>
      </c>
      <c r="B829" s="8">
        <v>29894663000189</v>
      </c>
      <c r="C829" s="8" t="s">
        <v>96</v>
      </c>
      <c r="D829" s="4">
        <v>44040</v>
      </c>
      <c r="E829" s="8">
        <v>301.10000000000002</v>
      </c>
      <c r="F829" s="4">
        <v>44050</v>
      </c>
      <c r="G829" s="8">
        <v>-266</v>
      </c>
      <c r="H829" s="4">
        <v>46545</v>
      </c>
      <c r="I829" s="8">
        <v>2229</v>
      </c>
      <c r="J829" s="8">
        <v>306151876</v>
      </c>
      <c r="K829" s="8">
        <v>84</v>
      </c>
      <c r="N829" s="8">
        <v>1.4385958804395584</v>
      </c>
      <c r="O829" s="70">
        <v>1505.5</v>
      </c>
      <c r="P829" s="8">
        <v>14570.659999999994</v>
      </c>
      <c r="Q829" s="8">
        <v>1.7866109999999999</v>
      </c>
      <c r="R829" s="8">
        <v>1505.5</v>
      </c>
      <c r="S829" s="8">
        <v>1.7866109999999999</v>
      </c>
      <c r="T829" s="81">
        <v>1505.5</v>
      </c>
      <c r="U829" s="80" t="str">
        <f t="shared" si="24"/>
        <v>72020</v>
      </c>
      <c r="V829" s="79" t="str">
        <f t="shared" si="25"/>
        <v>Acima de 120 dias</v>
      </c>
    </row>
    <row r="830" spans="1:22" x14ac:dyDescent="0.3">
      <c r="A830" s="4">
        <v>44316</v>
      </c>
      <c r="B830" s="8">
        <v>29894663000189</v>
      </c>
      <c r="C830" s="8" t="s">
        <v>96</v>
      </c>
      <c r="D830" s="4">
        <v>44099</v>
      </c>
      <c r="E830" s="8">
        <v>49.8</v>
      </c>
      <c r="F830" s="4">
        <v>44293</v>
      </c>
      <c r="G830" s="8">
        <v>-23</v>
      </c>
      <c r="H830" s="4">
        <v>46575</v>
      </c>
      <c r="I830" s="8">
        <v>2259</v>
      </c>
      <c r="J830" s="8">
        <v>306159809</v>
      </c>
      <c r="K830" s="8">
        <v>84</v>
      </c>
      <c r="N830" s="8">
        <v>1.3922159999999999</v>
      </c>
      <c r="O830" s="70">
        <v>2153.23</v>
      </c>
      <c r="P830" s="8">
        <v>2429.7100000000009</v>
      </c>
      <c r="Q830" s="8">
        <v>1.736405</v>
      </c>
      <c r="R830" s="8">
        <v>2379.9499999999998</v>
      </c>
      <c r="S830" s="8">
        <v>1.736405</v>
      </c>
      <c r="T830" s="81">
        <v>2153.23</v>
      </c>
      <c r="U830" s="80" t="str">
        <f t="shared" si="24"/>
        <v>92020</v>
      </c>
      <c r="V830" s="79" t="str">
        <f t="shared" si="25"/>
        <v>1 a 30 dias</v>
      </c>
    </row>
    <row r="831" spans="1:22" x14ac:dyDescent="0.3">
      <c r="A831" s="4">
        <v>44316</v>
      </c>
      <c r="B831" s="8">
        <v>29894663000189</v>
      </c>
      <c r="C831" s="8" t="s">
        <v>96</v>
      </c>
      <c r="D831" s="4">
        <v>44040</v>
      </c>
      <c r="E831" s="8">
        <v>137.78</v>
      </c>
      <c r="F831" s="4">
        <v>44323</v>
      </c>
      <c r="G831" s="8">
        <v>7</v>
      </c>
      <c r="H831" s="4">
        <v>46119</v>
      </c>
      <c r="I831" s="8">
        <v>1803</v>
      </c>
      <c r="J831" s="8">
        <v>306221832</v>
      </c>
      <c r="K831" s="8">
        <v>72</v>
      </c>
      <c r="N831" s="8">
        <v>1.4030431034460042</v>
      </c>
      <c r="O831" s="70">
        <v>5101.7199999999993</v>
      </c>
      <c r="P831" s="8">
        <v>6085.3700000000017</v>
      </c>
      <c r="Q831" s="8">
        <v>1.7957810000000001</v>
      </c>
      <c r="R831" s="8">
        <v>5621.0599999999995</v>
      </c>
      <c r="S831" s="8">
        <v>1.7957810000000001</v>
      </c>
      <c r="T831" s="81">
        <v>5101.7199999999993</v>
      </c>
      <c r="U831" s="80" t="str">
        <f t="shared" si="24"/>
        <v>72020</v>
      </c>
      <c r="V831" s="79" t="str">
        <f t="shared" si="25"/>
        <v>1 a 30 dias</v>
      </c>
    </row>
    <row r="832" spans="1:22" x14ac:dyDescent="0.3">
      <c r="A832" s="4">
        <v>44316</v>
      </c>
      <c r="B832" s="8">
        <v>29894663000189</v>
      </c>
      <c r="C832" s="8" t="s">
        <v>96</v>
      </c>
      <c r="D832" s="4">
        <v>43978</v>
      </c>
      <c r="E832" s="8">
        <v>262.08999999999997</v>
      </c>
      <c r="F832" s="4">
        <v>44019</v>
      </c>
      <c r="G832" s="8">
        <v>-297</v>
      </c>
      <c r="H832" s="4">
        <v>46514</v>
      </c>
      <c r="I832" s="8">
        <v>2198</v>
      </c>
      <c r="J832" s="8">
        <v>306230527</v>
      </c>
      <c r="K832" s="8">
        <v>84</v>
      </c>
      <c r="N832" s="8">
        <v>1.3979820000000001</v>
      </c>
      <c r="O832" s="70">
        <v>13525.81</v>
      </c>
      <c r="P832" s="8">
        <v>12930.13</v>
      </c>
      <c r="Q832" s="8">
        <v>1.7428269999999999</v>
      </c>
      <c r="R832" s="8">
        <v>14676.07</v>
      </c>
      <c r="S832" s="8">
        <v>1.7428269999999999</v>
      </c>
      <c r="T832" s="81">
        <v>13525.81</v>
      </c>
      <c r="U832" s="80" t="str">
        <f t="shared" si="24"/>
        <v>52020</v>
      </c>
      <c r="V832" s="79" t="str">
        <f t="shared" si="25"/>
        <v>Acima de 120 dias</v>
      </c>
    </row>
    <row r="833" spans="1:22" x14ac:dyDescent="0.3">
      <c r="A833" s="4">
        <v>44316</v>
      </c>
      <c r="B833" s="8">
        <v>29894663000189</v>
      </c>
      <c r="C833" s="8" t="s">
        <v>96</v>
      </c>
      <c r="D833" s="4">
        <v>43978</v>
      </c>
      <c r="E833" s="8">
        <v>704</v>
      </c>
      <c r="F833" s="4">
        <v>44293</v>
      </c>
      <c r="G833" s="8">
        <v>-23</v>
      </c>
      <c r="H833" s="4">
        <v>46514</v>
      </c>
      <c r="I833" s="8">
        <v>2198</v>
      </c>
      <c r="J833" s="8">
        <v>306231820</v>
      </c>
      <c r="K833" s="8">
        <v>84</v>
      </c>
      <c r="N833" s="8">
        <v>1.4416850000000001</v>
      </c>
      <c r="O833" s="70">
        <v>29613.86</v>
      </c>
      <c r="P833" s="8">
        <v>34224.14</v>
      </c>
      <c r="Q833" s="8">
        <v>1.78945</v>
      </c>
      <c r="R833" s="8">
        <v>32668.22</v>
      </c>
      <c r="S833" s="8">
        <v>1.78945</v>
      </c>
      <c r="T833" s="81">
        <v>29613.86</v>
      </c>
      <c r="U833" s="80" t="str">
        <f t="shared" si="24"/>
        <v>52020</v>
      </c>
      <c r="V833" s="79" t="str">
        <f t="shared" si="25"/>
        <v>1 a 30 dias</v>
      </c>
    </row>
    <row r="834" spans="1:22" x14ac:dyDescent="0.3">
      <c r="A834" s="4">
        <v>44316</v>
      </c>
      <c r="B834" s="8">
        <v>29894663000189</v>
      </c>
      <c r="C834" s="8" t="s">
        <v>96</v>
      </c>
      <c r="D834" s="4">
        <v>44134</v>
      </c>
      <c r="E834" s="8">
        <v>120</v>
      </c>
      <c r="F834" s="4">
        <v>44323</v>
      </c>
      <c r="G834" s="8">
        <v>7</v>
      </c>
      <c r="H834" s="4">
        <v>46699</v>
      </c>
      <c r="I834" s="8">
        <v>2383</v>
      </c>
      <c r="J834" s="8">
        <v>306240782</v>
      </c>
      <c r="K834" s="8">
        <v>84</v>
      </c>
      <c r="N834" s="8">
        <v>1.421054</v>
      </c>
      <c r="O834" s="70">
        <v>5161.1899999999996</v>
      </c>
      <c r="P834" s="8">
        <v>5801.3199999999988</v>
      </c>
      <c r="Q834" s="8">
        <v>1.7581850000000001</v>
      </c>
      <c r="R834" s="8">
        <v>5726.63</v>
      </c>
      <c r="S834" s="8">
        <v>1.7581850000000001</v>
      </c>
      <c r="T834" s="81">
        <v>5161.1899999999996</v>
      </c>
      <c r="U834" s="80" t="str">
        <f t="shared" ref="U834:U897" si="26">MONTH(D834)&amp;YEAR(D834)</f>
        <v>102020</v>
      </c>
      <c r="V834" s="79" t="str">
        <f t="shared" si="25"/>
        <v>1 a 30 dias</v>
      </c>
    </row>
    <row r="835" spans="1:22" x14ac:dyDescent="0.3">
      <c r="A835" s="4">
        <v>44316</v>
      </c>
      <c r="B835" s="8">
        <v>29894663000189</v>
      </c>
      <c r="C835" s="8" t="s">
        <v>96</v>
      </c>
      <c r="D835" s="4">
        <v>44074</v>
      </c>
      <c r="E835" s="8">
        <v>155</v>
      </c>
      <c r="F835" s="4">
        <v>44262</v>
      </c>
      <c r="G835" s="8">
        <v>-54</v>
      </c>
      <c r="H835" s="4">
        <v>46575</v>
      </c>
      <c r="I835" s="8">
        <v>2259</v>
      </c>
      <c r="J835" s="8">
        <v>306250084</v>
      </c>
      <c r="K835" s="8">
        <v>84</v>
      </c>
      <c r="N835" s="8">
        <v>1.3599999999999999</v>
      </c>
      <c r="O835" s="70">
        <v>7699.29</v>
      </c>
      <c r="P835" s="8">
        <v>7712.829999999999</v>
      </c>
      <c r="Q835" s="8">
        <v>1.3303940000000001</v>
      </c>
      <c r="R835" s="8">
        <v>7634.12</v>
      </c>
      <c r="S835" s="8">
        <v>1.3303940000000001</v>
      </c>
      <c r="T835" s="81">
        <v>7699.29</v>
      </c>
      <c r="U835" s="80" t="str">
        <f t="shared" si="26"/>
        <v>82020</v>
      </c>
      <c r="V835" s="79" t="str">
        <f t="shared" ref="V835:V898" si="27">_xlfn.IFS(G835&lt;-120,"Acima de 120 dias",G835&lt;=-90,"91 a 120 dias",G835&lt;=-61,"61 a 90 dias",G835&lt;=-31,"31 a 60 dias",G835&gt;=-30,"1 a 30 dias")</f>
        <v>31 a 60 dias</v>
      </c>
    </row>
    <row r="836" spans="1:22" x14ac:dyDescent="0.3">
      <c r="A836" s="4">
        <v>44316</v>
      </c>
      <c r="B836" s="8">
        <v>29894663000189</v>
      </c>
      <c r="C836" s="8" t="s">
        <v>96</v>
      </c>
      <c r="D836" s="4">
        <v>44099</v>
      </c>
      <c r="E836" s="8">
        <v>271.85000000000002</v>
      </c>
      <c r="F836" s="4">
        <v>44142</v>
      </c>
      <c r="G836" s="8">
        <v>-174</v>
      </c>
      <c r="H836" s="4">
        <v>46638</v>
      </c>
      <c r="I836" s="8">
        <v>2322</v>
      </c>
      <c r="J836" s="8">
        <v>306275427</v>
      </c>
      <c r="K836" s="8">
        <v>84</v>
      </c>
      <c r="N836" s="8">
        <v>1.3599999999999999</v>
      </c>
      <c r="O836" s="70">
        <v>14737.640000000001</v>
      </c>
      <c r="P836" s="8">
        <v>13581.049999999994</v>
      </c>
      <c r="Q836" s="8">
        <v>1.342778</v>
      </c>
      <c r="R836" s="8">
        <v>14670.17</v>
      </c>
      <c r="S836" s="8">
        <v>1.342778</v>
      </c>
      <c r="T836" s="81">
        <v>14737.640000000001</v>
      </c>
      <c r="U836" s="80" t="str">
        <f t="shared" si="26"/>
        <v>92020</v>
      </c>
      <c r="V836" s="79" t="str">
        <f t="shared" si="27"/>
        <v>Acima de 120 dias</v>
      </c>
    </row>
    <row r="837" spans="1:22" x14ac:dyDescent="0.3">
      <c r="A837" s="4">
        <v>44316</v>
      </c>
      <c r="B837" s="8">
        <v>29894663000189</v>
      </c>
      <c r="C837" s="8" t="s">
        <v>96</v>
      </c>
      <c r="D837" s="4">
        <v>44074</v>
      </c>
      <c r="E837" s="8">
        <v>134</v>
      </c>
      <c r="F837" s="4">
        <v>44323</v>
      </c>
      <c r="G837" s="8">
        <v>7</v>
      </c>
      <c r="H837" s="4">
        <v>46638</v>
      </c>
      <c r="I837" s="8">
        <v>2322</v>
      </c>
      <c r="J837" s="8">
        <v>306280581</v>
      </c>
      <c r="K837" s="8">
        <v>84</v>
      </c>
      <c r="N837" s="8">
        <v>1.455311</v>
      </c>
      <c r="O837" s="70">
        <v>5635.94</v>
      </c>
      <c r="P837" s="8">
        <v>6404.7400000000007</v>
      </c>
      <c r="Q837" s="8">
        <v>1.79382</v>
      </c>
      <c r="R837" s="8">
        <v>6239.91</v>
      </c>
      <c r="S837" s="8">
        <v>1.79382</v>
      </c>
      <c r="T837" s="81">
        <v>5635.94</v>
      </c>
      <c r="U837" s="80" t="str">
        <f t="shared" si="26"/>
        <v>82020</v>
      </c>
      <c r="V837" s="79" t="str">
        <f t="shared" si="27"/>
        <v>1 a 30 dias</v>
      </c>
    </row>
    <row r="838" spans="1:22" x14ac:dyDescent="0.3">
      <c r="A838" s="4">
        <v>44316</v>
      </c>
      <c r="B838" s="8">
        <v>29894663000189</v>
      </c>
      <c r="C838" s="8" t="s">
        <v>96</v>
      </c>
      <c r="D838" s="4">
        <v>43936</v>
      </c>
      <c r="E838" s="8">
        <v>14.2</v>
      </c>
      <c r="F838" s="4">
        <v>44050</v>
      </c>
      <c r="G838" s="8">
        <v>-266</v>
      </c>
      <c r="H838" s="4">
        <v>46090</v>
      </c>
      <c r="I838" s="8">
        <v>1774</v>
      </c>
      <c r="J838" s="8">
        <v>306316800</v>
      </c>
      <c r="K838" s="8">
        <v>72</v>
      </c>
      <c r="N838" s="8">
        <v>1.4949999999999999</v>
      </c>
      <c r="O838" s="70">
        <v>620.37</v>
      </c>
      <c r="P838" s="8">
        <v>616.98000000000025</v>
      </c>
      <c r="Q838" s="8">
        <v>2.0354679999999998</v>
      </c>
      <c r="R838" s="8">
        <v>688.05</v>
      </c>
      <c r="S838" s="8">
        <v>2.0354679999999998</v>
      </c>
      <c r="T838" s="81">
        <v>620.37</v>
      </c>
      <c r="U838" s="80" t="str">
        <f t="shared" si="26"/>
        <v>42020</v>
      </c>
      <c r="V838" s="79" t="str">
        <f t="shared" si="27"/>
        <v>Acima de 120 dias</v>
      </c>
    </row>
    <row r="839" spans="1:22" x14ac:dyDescent="0.3">
      <c r="A839" s="4">
        <v>44316</v>
      </c>
      <c r="B839" s="8">
        <v>29894663000189</v>
      </c>
      <c r="C839" s="8" t="s">
        <v>96</v>
      </c>
      <c r="D839" s="4">
        <v>43978</v>
      </c>
      <c r="E839" s="8">
        <v>112.17</v>
      </c>
      <c r="F839" s="4">
        <v>44323</v>
      </c>
      <c r="G839" s="8">
        <v>7</v>
      </c>
      <c r="H839" s="4">
        <v>46119</v>
      </c>
      <c r="I839" s="8">
        <v>1803</v>
      </c>
      <c r="J839" s="8">
        <v>306318949</v>
      </c>
      <c r="K839" s="8">
        <v>72</v>
      </c>
      <c r="N839" s="8">
        <v>1.3599999999999999</v>
      </c>
      <c r="O839" s="70">
        <v>4335.83</v>
      </c>
      <c r="P839" s="8">
        <v>5099.9500000000025</v>
      </c>
      <c r="Q839" s="8">
        <v>1.618811</v>
      </c>
      <c r="R839" s="8">
        <v>4626.3</v>
      </c>
      <c r="S839" s="8">
        <v>1.618811</v>
      </c>
      <c r="T839" s="81">
        <v>4335.83</v>
      </c>
      <c r="U839" s="80" t="str">
        <f t="shared" si="26"/>
        <v>52020</v>
      </c>
      <c r="V839" s="79" t="str">
        <f t="shared" si="27"/>
        <v>1 a 30 dias</v>
      </c>
    </row>
    <row r="840" spans="1:22" x14ac:dyDescent="0.3">
      <c r="A840" s="4">
        <v>44316</v>
      </c>
      <c r="B840" s="8">
        <v>29894663000189</v>
      </c>
      <c r="C840" s="8" t="s">
        <v>96</v>
      </c>
      <c r="D840" s="4">
        <v>43978</v>
      </c>
      <c r="E840" s="8">
        <v>114.3</v>
      </c>
      <c r="F840" s="4">
        <v>44203</v>
      </c>
      <c r="G840" s="8">
        <v>-113</v>
      </c>
      <c r="H840" s="4">
        <v>46484</v>
      </c>
      <c r="I840" s="8">
        <v>2168</v>
      </c>
      <c r="J840" s="8">
        <v>306325297</v>
      </c>
      <c r="K840" s="8">
        <v>84</v>
      </c>
      <c r="N840" s="8">
        <v>1.4373692988376148</v>
      </c>
      <c r="O840" s="70">
        <v>5125.41</v>
      </c>
      <c r="P840" s="8">
        <v>5530.4300000000012</v>
      </c>
      <c r="Q840" s="8">
        <v>1.7848550000000001</v>
      </c>
      <c r="R840" s="8">
        <v>5613.06</v>
      </c>
      <c r="S840" s="8">
        <v>1.7848550000000001</v>
      </c>
      <c r="T840" s="81">
        <v>5125.41</v>
      </c>
      <c r="U840" s="80" t="str">
        <f t="shared" si="26"/>
        <v>52020</v>
      </c>
      <c r="V840" s="79" t="str">
        <f t="shared" si="27"/>
        <v>91 a 120 dias</v>
      </c>
    </row>
    <row r="841" spans="1:22" x14ac:dyDescent="0.3">
      <c r="A841" s="4">
        <v>44316</v>
      </c>
      <c r="B841" s="8">
        <v>29894663000189</v>
      </c>
      <c r="C841" s="8" t="s">
        <v>96</v>
      </c>
      <c r="D841" s="4">
        <v>44134</v>
      </c>
      <c r="E841" s="8">
        <v>235</v>
      </c>
      <c r="F841" s="4">
        <v>44234</v>
      </c>
      <c r="G841" s="8">
        <v>-82</v>
      </c>
      <c r="H841" s="4">
        <v>46667</v>
      </c>
      <c r="I841" s="8">
        <v>2351</v>
      </c>
      <c r="J841" s="8">
        <v>306326256</v>
      </c>
      <c r="K841" s="8">
        <v>84</v>
      </c>
      <c r="N841" s="8">
        <v>1.4316880000000001</v>
      </c>
      <c r="O841" s="70">
        <v>10687.96</v>
      </c>
      <c r="P841" s="8">
        <v>11483.560000000007</v>
      </c>
      <c r="Q841" s="8">
        <v>1.7801640000000001</v>
      </c>
      <c r="R841" s="8">
        <v>11805.64</v>
      </c>
      <c r="S841" s="8">
        <v>1.7801640000000001</v>
      </c>
      <c r="T841" s="81">
        <v>10687.96</v>
      </c>
      <c r="U841" s="80" t="str">
        <f t="shared" si="26"/>
        <v>102020</v>
      </c>
      <c r="V841" s="79" t="str">
        <f t="shared" si="27"/>
        <v>61 a 90 dias</v>
      </c>
    </row>
    <row r="842" spans="1:22" x14ac:dyDescent="0.3">
      <c r="A842" s="4">
        <v>44316</v>
      </c>
      <c r="B842" s="8">
        <v>29894663000189</v>
      </c>
      <c r="C842" s="8" t="s">
        <v>96</v>
      </c>
      <c r="D842" s="4">
        <v>44134</v>
      </c>
      <c r="E842" s="8">
        <v>52.25</v>
      </c>
      <c r="F842" s="4">
        <v>44203</v>
      </c>
      <c r="G842" s="8">
        <v>-113</v>
      </c>
      <c r="H842" s="4">
        <v>46699</v>
      </c>
      <c r="I842" s="8">
        <v>2383</v>
      </c>
      <c r="J842" s="8">
        <v>306326476</v>
      </c>
      <c r="K842" s="8">
        <v>84</v>
      </c>
      <c r="N842" s="8">
        <v>1.409395</v>
      </c>
      <c r="O842" s="70">
        <v>2464.56</v>
      </c>
      <c r="P842" s="8">
        <v>2536.19</v>
      </c>
      <c r="Q842" s="8">
        <v>1.7458229999999999</v>
      </c>
      <c r="R842" s="8">
        <v>2711.67</v>
      </c>
      <c r="S842" s="8">
        <v>1.7458229999999999</v>
      </c>
      <c r="T842" s="81">
        <v>2464.56</v>
      </c>
      <c r="U842" s="80" t="str">
        <f t="shared" si="26"/>
        <v>102020</v>
      </c>
      <c r="V842" s="79" t="str">
        <f t="shared" si="27"/>
        <v>91 a 120 dias</v>
      </c>
    </row>
    <row r="843" spans="1:22" x14ac:dyDescent="0.3">
      <c r="A843" s="4">
        <v>44316</v>
      </c>
      <c r="B843" s="8">
        <v>29894663000189</v>
      </c>
      <c r="C843" s="8" t="s">
        <v>96</v>
      </c>
      <c r="D843" s="4">
        <v>44001</v>
      </c>
      <c r="E843" s="8">
        <v>170.7</v>
      </c>
      <c r="F843" s="4">
        <v>44354</v>
      </c>
      <c r="G843" s="8">
        <v>0</v>
      </c>
      <c r="H843" s="4">
        <v>46514</v>
      </c>
      <c r="I843" s="8">
        <v>2198</v>
      </c>
      <c r="J843" s="8">
        <v>306332431</v>
      </c>
      <c r="K843" s="8">
        <v>84</v>
      </c>
      <c r="N843" s="8">
        <v>1.4431525735059374</v>
      </c>
      <c r="O843" s="70">
        <v>6841.14</v>
      </c>
      <c r="P843" s="8">
        <v>8214.32</v>
      </c>
      <c r="Q843" s="8">
        <v>1.7883819999999999</v>
      </c>
      <c r="R843" s="8">
        <v>7576.36</v>
      </c>
      <c r="S843" s="8">
        <v>1.7883819999999999</v>
      </c>
      <c r="T843" s="70">
        <v>6841.14</v>
      </c>
      <c r="U843" s="80" t="str">
        <f t="shared" si="26"/>
        <v>62020</v>
      </c>
      <c r="V843" s="79" t="str">
        <f t="shared" si="27"/>
        <v>1 a 30 dias</v>
      </c>
    </row>
    <row r="844" spans="1:22" x14ac:dyDescent="0.3">
      <c r="A844" s="4">
        <v>44316</v>
      </c>
      <c r="B844" s="8">
        <v>29894663000189</v>
      </c>
      <c r="C844" s="8" t="s">
        <v>96</v>
      </c>
      <c r="D844" s="4">
        <v>44040</v>
      </c>
      <c r="E844" s="8">
        <v>46.86</v>
      </c>
      <c r="F844" s="4">
        <v>44262</v>
      </c>
      <c r="G844" s="8">
        <v>-54</v>
      </c>
      <c r="H844" s="4">
        <v>46545</v>
      </c>
      <c r="I844" s="8">
        <v>2229</v>
      </c>
      <c r="J844" s="8">
        <v>306335423</v>
      </c>
      <c r="K844" s="8">
        <v>84</v>
      </c>
      <c r="N844" s="8">
        <v>1.3599999999999999</v>
      </c>
      <c r="O844" s="70">
        <v>2131.14</v>
      </c>
      <c r="P844" s="8">
        <v>2328.02</v>
      </c>
      <c r="Q844" s="8">
        <v>1.613456</v>
      </c>
      <c r="R844" s="8">
        <v>2290.9299999999998</v>
      </c>
      <c r="S844" s="8">
        <v>1.613456</v>
      </c>
      <c r="T844" s="81">
        <v>2131.14</v>
      </c>
      <c r="U844" s="80" t="str">
        <f t="shared" si="26"/>
        <v>72020</v>
      </c>
      <c r="V844" s="79" t="str">
        <f t="shared" si="27"/>
        <v>31 a 60 dias</v>
      </c>
    </row>
    <row r="845" spans="1:22" x14ac:dyDescent="0.3">
      <c r="A845" s="4">
        <v>44316</v>
      </c>
      <c r="B845" s="8">
        <v>29894663000189</v>
      </c>
      <c r="C845" s="8" t="s">
        <v>96</v>
      </c>
      <c r="D845" s="4">
        <v>44099</v>
      </c>
      <c r="E845" s="8">
        <v>84.85</v>
      </c>
      <c r="F845" s="4">
        <v>44234</v>
      </c>
      <c r="G845" s="8">
        <v>-82</v>
      </c>
      <c r="H845" s="4">
        <v>46210</v>
      </c>
      <c r="I845" s="8">
        <v>1894</v>
      </c>
      <c r="J845" s="8">
        <v>306354503</v>
      </c>
      <c r="K845" s="8">
        <v>72</v>
      </c>
      <c r="N845" s="8">
        <v>1.3914120000000001</v>
      </c>
      <c r="O845" s="70">
        <v>3492.6600000000003</v>
      </c>
      <c r="P845" s="8">
        <v>3789.1199999999994</v>
      </c>
      <c r="Q845" s="8">
        <v>1.78156</v>
      </c>
      <c r="R845" s="8">
        <v>3834.78</v>
      </c>
      <c r="S845" s="8">
        <v>1.78156</v>
      </c>
      <c r="T845" s="81">
        <v>3492.6600000000003</v>
      </c>
      <c r="U845" s="80" t="str">
        <f t="shared" si="26"/>
        <v>92020</v>
      </c>
      <c r="V845" s="79" t="str">
        <f t="shared" si="27"/>
        <v>61 a 90 dias</v>
      </c>
    </row>
    <row r="846" spans="1:22" x14ac:dyDescent="0.3">
      <c r="A846" s="4">
        <v>44316</v>
      </c>
      <c r="B846" s="8">
        <v>29894663000189</v>
      </c>
      <c r="C846" s="8" t="s">
        <v>96</v>
      </c>
      <c r="D846" s="4">
        <v>44074</v>
      </c>
      <c r="E846" s="8">
        <v>77.099999999999994</v>
      </c>
      <c r="F846" s="4">
        <v>44234</v>
      </c>
      <c r="G846" s="8">
        <v>-82</v>
      </c>
      <c r="H846" s="4">
        <v>46608</v>
      </c>
      <c r="I846" s="8">
        <v>2292</v>
      </c>
      <c r="J846" s="8">
        <v>306362562</v>
      </c>
      <c r="K846" s="8">
        <v>84</v>
      </c>
      <c r="N846" s="8">
        <v>1.3587739999999999</v>
      </c>
      <c r="O846" s="70">
        <v>3542.34</v>
      </c>
      <c r="P846" s="8">
        <v>3862.7499999999986</v>
      </c>
      <c r="Q846" s="8">
        <v>1.7015089999999999</v>
      </c>
      <c r="R846" s="8">
        <v>3903.4900000000002</v>
      </c>
      <c r="S846" s="8">
        <v>1.7015089999999999</v>
      </c>
      <c r="T846" s="81">
        <v>3542.34</v>
      </c>
      <c r="U846" s="80" t="str">
        <f t="shared" si="26"/>
        <v>82020</v>
      </c>
      <c r="V846" s="79" t="str">
        <f t="shared" si="27"/>
        <v>61 a 90 dias</v>
      </c>
    </row>
    <row r="847" spans="1:22" x14ac:dyDescent="0.3">
      <c r="A847" s="4">
        <v>44316</v>
      </c>
      <c r="B847" s="8">
        <v>29894663000189</v>
      </c>
      <c r="C847" s="8" t="s">
        <v>96</v>
      </c>
      <c r="D847" s="4">
        <v>44040</v>
      </c>
      <c r="E847" s="8">
        <v>305.36</v>
      </c>
      <c r="F847" s="4">
        <v>44081</v>
      </c>
      <c r="G847" s="8">
        <v>-235</v>
      </c>
      <c r="H847" s="4">
        <v>46608</v>
      </c>
      <c r="I847" s="8">
        <v>2292</v>
      </c>
      <c r="J847" s="8">
        <v>306364213</v>
      </c>
      <c r="K847" s="8">
        <v>84</v>
      </c>
      <c r="N847" s="8">
        <v>1.3944669999999999</v>
      </c>
      <c r="O847" s="70">
        <v>15451.47</v>
      </c>
      <c r="P847" s="8">
        <v>14880.029999999999</v>
      </c>
      <c r="Q847" s="8">
        <v>1.7289730000000001</v>
      </c>
      <c r="R847" s="8">
        <v>16827.47</v>
      </c>
      <c r="S847" s="8">
        <v>1.7289730000000001</v>
      </c>
      <c r="T847" s="81">
        <v>15451.47</v>
      </c>
      <c r="U847" s="80" t="str">
        <f t="shared" si="26"/>
        <v>72020</v>
      </c>
      <c r="V847" s="79" t="str">
        <f t="shared" si="27"/>
        <v>Acima de 120 dias</v>
      </c>
    </row>
    <row r="848" spans="1:22" x14ac:dyDescent="0.3">
      <c r="A848" s="4">
        <v>44316</v>
      </c>
      <c r="B848" s="8">
        <v>29894663000189</v>
      </c>
      <c r="C848" s="8" t="s">
        <v>96</v>
      </c>
      <c r="D848" s="4">
        <v>44099</v>
      </c>
      <c r="E848" s="8">
        <v>209.57</v>
      </c>
      <c r="F848" s="4">
        <v>44323</v>
      </c>
      <c r="G848" s="8">
        <v>7</v>
      </c>
      <c r="H848" s="4">
        <v>46699</v>
      </c>
      <c r="I848" s="8">
        <v>2383</v>
      </c>
      <c r="J848" s="8">
        <v>306385190</v>
      </c>
      <c r="K848" s="8">
        <v>84</v>
      </c>
      <c r="N848" s="8">
        <v>1.4375070000000001</v>
      </c>
      <c r="O848" s="70">
        <v>8944.31</v>
      </c>
      <c r="P848" s="8">
        <v>9907.8100000000013</v>
      </c>
      <c r="Q848" s="8">
        <v>1.7839830000000001</v>
      </c>
      <c r="R848" s="8">
        <v>9949.2899999999991</v>
      </c>
      <c r="S848" s="8">
        <v>1.7839830000000001</v>
      </c>
      <c r="T848" s="81">
        <v>8944.31</v>
      </c>
      <c r="U848" s="80" t="str">
        <f t="shared" si="26"/>
        <v>92020</v>
      </c>
      <c r="V848" s="79" t="str">
        <f t="shared" si="27"/>
        <v>1 a 30 dias</v>
      </c>
    </row>
    <row r="849" spans="1:22" x14ac:dyDescent="0.3">
      <c r="A849" s="4">
        <v>44316</v>
      </c>
      <c r="B849" s="8">
        <v>29894663000189</v>
      </c>
      <c r="C849" s="8" t="s">
        <v>96</v>
      </c>
      <c r="D849" s="4">
        <v>44099</v>
      </c>
      <c r="E849" s="8">
        <v>197.44</v>
      </c>
      <c r="F849" s="4">
        <v>44172</v>
      </c>
      <c r="G849" s="8">
        <v>-144</v>
      </c>
      <c r="H849" s="4">
        <v>46638</v>
      </c>
      <c r="I849" s="8">
        <v>2322</v>
      </c>
      <c r="J849" s="8">
        <v>306387413</v>
      </c>
      <c r="K849" s="8">
        <v>84</v>
      </c>
      <c r="N849" s="8">
        <v>1.441535</v>
      </c>
      <c r="O849" s="70">
        <v>9303.2899999999991</v>
      </c>
      <c r="P849" s="8">
        <v>9595.4599999999991</v>
      </c>
      <c r="Q849" s="8">
        <v>1.7890159999999999</v>
      </c>
      <c r="R849" s="8">
        <v>10220.34</v>
      </c>
      <c r="S849" s="8">
        <v>1.7890159999999999</v>
      </c>
      <c r="T849" s="81">
        <v>9303.2899999999991</v>
      </c>
      <c r="U849" s="80" t="str">
        <f t="shared" si="26"/>
        <v>92020</v>
      </c>
      <c r="V849" s="79" t="str">
        <f t="shared" si="27"/>
        <v>Acima de 120 dias</v>
      </c>
    </row>
    <row r="850" spans="1:22" x14ac:dyDescent="0.3">
      <c r="A850" s="4">
        <v>44316</v>
      </c>
      <c r="B850" s="8">
        <v>29894663000189</v>
      </c>
      <c r="C850" s="8" t="s">
        <v>96</v>
      </c>
      <c r="D850" s="4">
        <v>44074</v>
      </c>
      <c r="E850" s="8">
        <v>62.1</v>
      </c>
      <c r="F850" s="4">
        <v>44081</v>
      </c>
      <c r="G850" s="8">
        <v>-235</v>
      </c>
      <c r="H850" s="4">
        <v>46514</v>
      </c>
      <c r="I850" s="8">
        <v>2198</v>
      </c>
      <c r="J850" s="8">
        <v>306433343</v>
      </c>
      <c r="K850" s="8">
        <v>84</v>
      </c>
      <c r="N850" s="8">
        <v>1.4330880478349437</v>
      </c>
      <c r="O850" s="70">
        <v>3049.56</v>
      </c>
      <c r="P850" s="8">
        <v>2977.5199999999991</v>
      </c>
      <c r="Q850" s="8">
        <v>1.7857860000000001</v>
      </c>
      <c r="R850" s="8">
        <v>3323.55</v>
      </c>
      <c r="S850" s="8">
        <v>1.7857860000000001</v>
      </c>
      <c r="T850" s="81">
        <v>3049.56</v>
      </c>
      <c r="U850" s="80" t="str">
        <f t="shared" si="26"/>
        <v>82020</v>
      </c>
      <c r="V850" s="79" t="str">
        <f t="shared" si="27"/>
        <v>Acima de 120 dias</v>
      </c>
    </row>
    <row r="851" spans="1:22" x14ac:dyDescent="0.3">
      <c r="A851" s="4">
        <v>44316</v>
      </c>
      <c r="B851" s="8">
        <v>29894663000189</v>
      </c>
      <c r="C851" s="8" t="s">
        <v>96</v>
      </c>
      <c r="D851" s="4">
        <v>44134</v>
      </c>
      <c r="E851" s="8">
        <v>52.15</v>
      </c>
      <c r="F851" s="4">
        <v>44262</v>
      </c>
      <c r="G851" s="8">
        <v>-54</v>
      </c>
      <c r="H851" s="4">
        <v>46699</v>
      </c>
      <c r="I851" s="8">
        <v>2383</v>
      </c>
      <c r="J851" s="8">
        <v>306433969</v>
      </c>
      <c r="K851" s="8">
        <v>84</v>
      </c>
      <c r="N851" s="8">
        <v>1.4156930000000001</v>
      </c>
      <c r="O851" s="70">
        <v>2351.0499999999997</v>
      </c>
      <c r="P851" s="8">
        <v>2525.8100000000009</v>
      </c>
      <c r="Q851" s="8">
        <v>1.752534</v>
      </c>
      <c r="R851" s="8">
        <v>2597.25</v>
      </c>
      <c r="S851" s="8">
        <v>1.752534</v>
      </c>
      <c r="T851" s="81">
        <v>2351.0499999999997</v>
      </c>
      <c r="U851" s="80" t="str">
        <f t="shared" si="26"/>
        <v>102020</v>
      </c>
      <c r="V851" s="79" t="str">
        <f t="shared" si="27"/>
        <v>31 a 60 dias</v>
      </c>
    </row>
    <row r="852" spans="1:22" x14ac:dyDescent="0.3">
      <c r="A852" s="4">
        <v>44316</v>
      </c>
      <c r="B852" s="8">
        <v>29894663000189</v>
      </c>
      <c r="C852" s="8" t="s">
        <v>96</v>
      </c>
      <c r="D852" s="4">
        <v>44074</v>
      </c>
      <c r="E852" s="8">
        <v>201.21</v>
      </c>
      <c r="F852" s="4">
        <v>44234</v>
      </c>
      <c r="G852" s="8">
        <v>-82</v>
      </c>
      <c r="H852" s="4">
        <v>46608</v>
      </c>
      <c r="I852" s="8">
        <v>2292</v>
      </c>
      <c r="J852" s="8">
        <v>306460863</v>
      </c>
      <c r="K852" s="8">
        <v>84</v>
      </c>
      <c r="N852" s="8">
        <v>1.3599999999999999</v>
      </c>
      <c r="O852" s="70">
        <v>9252</v>
      </c>
      <c r="P852" s="8">
        <v>10076.520000000002</v>
      </c>
      <c r="Q852" s="8">
        <v>1.6984939999999999</v>
      </c>
      <c r="R852" s="8">
        <v>10183.43</v>
      </c>
      <c r="S852" s="8">
        <v>1.6984939999999999</v>
      </c>
      <c r="T852" s="81">
        <v>9252</v>
      </c>
      <c r="U852" s="80" t="str">
        <f t="shared" si="26"/>
        <v>82020</v>
      </c>
      <c r="V852" s="79" t="str">
        <f t="shared" si="27"/>
        <v>61 a 90 dias</v>
      </c>
    </row>
    <row r="853" spans="1:22" x14ac:dyDescent="0.3">
      <c r="A853" s="4">
        <v>44316</v>
      </c>
      <c r="B853" s="8">
        <v>29894663000189</v>
      </c>
      <c r="C853" s="8" t="s">
        <v>96</v>
      </c>
      <c r="D853" s="4">
        <v>43978</v>
      </c>
      <c r="E853" s="8">
        <v>313.5</v>
      </c>
      <c r="F853" s="4">
        <v>44081</v>
      </c>
      <c r="G853" s="8">
        <v>-235</v>
      </c>
      <c r="H853" s="4">
        <v>46484</v>
      </c>
      <c r="I853" s="8">
        <v>2168</v>
      </c>
      <c r="J853" s="8">
        <v>306528370</v>
      </c>
      <c r="K853" s="8">
        <v>84</v>
      </c>
      <c r="N853" s="8">
        <v>1.4335775010339835</v>
      </c>
      <c r="O853" s="70">
        <v>15326.41</v>
      </c>
      <c r="P853" s="8">
        <v>15187.899999999992</v>
      </c>
      <c r="Q853" s="8">
        <v>1.7808310000000001</v>
      </c>
      <c r="R853" s="8">
        <v>16665.21</v>
      </c>
      <c r="S853" s="8">
        <v>1.7808310000000001</v>
      </c>
      <c r="T853" s="81">
        <v>15326.41</v>
      </c>
      <c r="U853" s="80" t="str">
        <f t="shared" si="26"/>
        <v>52020</v>
      </c>
      <c r="V853" s="79" t="str">
        <f t="shared" si="27"/>
        <v>Acima de 120 dias</v>
      </c>
    </row>
    <row r="854" spans="1:22" x14ac:dyDescent="0.3">
      <c r="A854" s="4">
        <v>44316</v>
      </c>
      <c r="B854" s="8">
        <v>29894663000189</v>
      </c>
      <c r="C854" s="8" t="s">
        <v>96</v>
      </c>
      <c r="D854" s="4">
        <v>43978</v>
      </c>
      <c r="E854" s="8">
        <v>263.89999999999998</v>
      </c>
      <c r="F854" s="4">
        <v>44081</v>
      </c>
      <c r="G854" s="8">
        <v>-235</v>
      </c>
      <c r="H854" s="4">
        <v>46514</v>
      </c>
      <c r="I854" s="8">
        <v>2198</v>
      </c>
      <c r="J854" s="8">
        <v>306530665</v>
      </c>
      <c r="K854" s="8">
        <v>84</v>
      </c>
      <c r="N854" s="8">
        <v>1.44533</v>
      </c>
      <c r="O854" s="70">
        <v>12936.460000000001</v>
      </c>
      <c r="P854" s="8">
        <v>12813.460000000001</v>
      </c>
      <c r="Q854" s="8">
        <v>1.793318</v>
      </c>
      <c r="R854" s="8">
        <v>14080.33</v>
      </c>
      <c r="S854" s="8">
        <v>1.793318</v>
      </c>
      <c r="T854" s="81">
        <v>12936.460000000001</v>
      </c>
      <c r="U854" s="80" t="str">
        <f t="shared" si="26"/>
        <v>52020</v>
      </c>
      <c r="V854" s="79" t="str">
        <f t="shared" si="27"/>
        <v>Acima de 120 dias</v>
      </c>
    </row>
    <row r="855" spans="1:22" x14ac:dyDescent="0.3">
      <c r="A855" s="4">
        <v>44316</v>
      </c>
      <c r="B855" s="8">
        <v>29894663000189</v>
      </c>
      <c r="C855" s="8" t="s">
        <v>96</v>
      </c>
      <c r="D855" s="4">
        <v>44074</v>
      </c>
      <c r="E855" s="8">
        <v>143.69999999999999</v>
      </c>
      <c r="F855" s="4">
        <v>44234</v>
      </c>
      <c r="G855" s="8">
        <v>-82</v>
      </c>
      <c r="H855" s="4">
        <v>46545</v>
      </c>
      <c r="I855" s="8">
        <v>2229</v>
      </c>
      <c r="J855" s="8">
        <v>306549175</v>
      </c>
      <c r="K855" s="8">
        <v>84</v>
      </c>
      <c r="N855" s="8">
        <v>1.4429834865819133</v>
      </c>
      <c r="O855" s="70">
        <v>6367.76</v>
      </c>
      <c r="P855" s="8">
        <v>6912.02</v>
      </c>
      <c r="Q855" s="8">
        <v>1.7912520000000001</v>
      </c>
      <c r="R855" s="8">
        <v>7002.95</v>
      </c>
      <c r="S855" s="8">
        <v>1.7912520000000001</v>
      </c>
      <c r="T855" s="81">
        <v>6367.76</v>
      </c>
      <c r="U855" s="80" t="str">
        <f t="shared" si="26"/>
        <v>82020</v>
      </c>
      <c r="V855" s="79" t="str">
        <f t="shared" si="27"/>
        <v>61 a 90 dias</v>
      </c>
    </row>
    <row r="856" spans="1:22" x14ac:dyDescent="0.3">
      <c r="A856" s="4">
        <v>44316</v>
      </c>
      <c r="B856" s="8">
        <v>29894663000189</v>
      </c>
      <c r="C856" s="8" t="s">
        <v>96</v>
      </c>
      <c r="D856" s="4">
        <v>44074</v>
      </c>
      <c r="E856" s="8">
        <v>118</v>
      </c>
      <c r="F856" s="4">
        <v>44262</v>
      </c>
      <c r="G856" s="8">
        <v>-54</v>
      </c>
      <c r="H856" s="4">
        <v>46608</v>
      </c>
      <c r="I856" s="8">
        <v>2292</v>
      </c>
      <c r="J856" s="8">
        <v>306568223</v>
      </c>
      <c r="K856" s="8">
        <v>84</v>
      </c>
      <c r="N856" s="8">
        <v>1.434552</v>
      </c>
      <c r="O856" s="70">
        <v>5185.29</v>
      </c>
      <c r="P856" s="8">
        <v>5763.0200000000013</v>
      </c>
      <c r="Q856" s="8">
        <v>1.782456</v>
      </c>
      <c r="R856" s="8">
        <v>5726.68</v>
      </c>
      <c r="S856" s="8">
        <v>1.782456</v>
      </c>
      <c r="T856" s="81">
        <v>5185.29</v>
      </c>
      <c r="U856" s="80" t="str">
        <f t="shared" si="26"/>
        <v>82020</v>
      </c>
      <c r="V856" s="79" t="str">
        <f t="shared" si="27"/>
        <v>31 a 60 dias</v>
      </c>
    </row>
    <row r="857" spans="1:22" x14ac:dyDescent="0.3">
      <c r="A857" s="4">
        <v>44316</v>
      </c>
      <c r="B857" s="8">
        <v>29894663000189</v>
      </c>
      <c r="C857" s="8" t="s">
        <v>96</v>
      </c>
      <c r="D857" s="4">
        <v>44074</v>
      </c>
      <c r="E857" s="8">
        <v>700</v>
      </c>
      <c r="F857" s="4">
        <v>44323</v>
      </c>
      <c r="G857" s="8">
        <v>7</v>
      </c>
      <c r="H857" s="4">
        <v>46608</v>
      </c>
      <c r="I857" s="8">
        <v>2292</v>
      </c>
      <c r="J857" s="8">
        <v>306574685</v>
      </c>
      <c r="K857" s="8">
        <v>84</v>
      </c>
      <c r="N857" s="8">
        <v>1.437605</v>
      </c>
      <c r="O857" s="70">
        <v>29332.720000000001</v>
      </c>
      <c r="P857" s="8">
        <v>34152.389999999992</v>
      </c>
      <c r="Q857" s="8">
        <v>1.7856890000000001</v>
      </c>
      <c r="R857" s="8">
        <v>32541.57</v>
      </c>
      <c r="S857" s="8">
        <v>1.7856890000000001</v>
      </c>
      <c r="T857" s="81">
        <v>29332.720000000001</v>
      </c>
      <c r="U857" s="80" t="str">
        <f t="shared" si="26"/>
        <v>82020</v>
      </c>
      <c r="V857" s="79" t="str">
        <f t="shared" si="27"/>
        <v>1 a 30 dias</v>
      </c>
    </row>
    <row r="858" spans="1:22" x14ac:dyDescent="0.3">
      <c r="A858" s="4">
        <v>44316</v>
      </c>
      <c r="B858" s="8">
        <v>29894663000189</v>
      </c>
      <c r="C858" s="8" t="s">
        <v>96</v>
      </c>
      <c r="D858" s="4">
        <v>44074</v>
      </c>
      <c r="E858" s="8">
        <v>284.26</v>
      </c>
      <c r="F858" s="4">
        <v>44142</v>
      </c>
      <c r="G858" s="8">
        <v>-174</v>
      </c>
      <c r="H858" s="4">
        <v>46273</v>
      </c>
      <c r="I858" s="8">
        <v>1957</v>
      </c>
      <c r="J858" s="8">
        <v>306579494</v>
      </c>
      <c r="K858" s="8">
        <v>72</v>
      </c>
      <c r="N858" s="8">
        <v>1.4084591266592157</v>
      </c>
      <c r="O858" s="70">
        <v>12724.06</v>
      </c>
      <c r="P858" s="8">
        <v>12690.079999999998</v>
      </c>
      <c r="Q858" s="8">
        <v>1.7859100000000001</v>
      </c>
      <c r="R858" s="8">
        <v>13877.63</v>
      </c>
      <c r="S858" s="8">
        <v>1.7859100000000001</v>
      </c>
      <c r="T858" s="81">
        <v>12724.06</v>
      </c>
      <c r="U858" s="80" t="str">
        <f t="shared" si="26"/>
        <v>82020</v>
      </c>
      <c r="V858" s="79" t="str">
        <f t="shared" si="27"/>
        <v>Acima de 120 dias</v>
      </c>
    </row>
    <row r="859" spans="1:22" x14ac:dyDescent="0.3">
      <c r="A859" s="4">
        <v>44316</v>
      </c>
      <c r="B859" s="8">
        <v>29894663000189</v>
      </c>
      <c r="C859" s="8" t="s">
        <v>96</v>
      </c>
      <c r="D859" s="4">
        <v>44099</v>
      </c>
      <c r="E859" s="8">
        <v>628.70000000000005</v>
      </c>
      <c r="F859" s="4">
        <v>44323</v>
      </c>
      <c r="G859" s="8">
        <v>7</v>
      </c>
      <c r="H859" s="4">
        <v>46638</v>
      </c>
      <c r="I859" s="8">
        <v>2322</v>
      </c>
      <c r="J859" s="8">
        <v>306589904</v>
      </c>
      <c r="K859" s="8">
        <v>84</v>
      </c>
      <c r="N859" s="8">
        <v>1.441414</v>
      </c>
      <c r="O859" s="70">
        <v>26481.360000000001</v>
      </c>
      <c r="P859" s="8">
        <v>30555.630000000008</v>
      </c>
      <c r="Q859" s="8">
        <v>1.7888980000000001</v>
      </c>
      <c r="R859" s="8">
        <v>29401.82</v>
      </c>
      <c r="S859" s="8">
        <v>1.7888980000000001</v>
      </c>
      <c r="T859" s="81">
        <v>26481.360000000001</v>
      </c>
      <c r="U859" s="80" t="str">
        <f t="shared" si="26"/>
        <v>92020</v>
      </c>
      <c r="V859" s="79" t="str">
        <f t="shared" si="27"/>
        <v>1 a 30 dias</v>
      </c>
    </row>
    <row r="860" spans="1:22" x14ac:dyDescent="0.3">
      <c r="A860" s="4">
        <v>44316</v>
      </c>
      <c r="B860" s="8">
        <v>29894663000189</v>
      </c>
      <c r="C860" s="8" t="s">
        <v>96</v>
      </c>
      <c r="D860" s="4">
        <v>43903</v>
      </c>
      <c r="E860" s="8">
        <v>12.2</v>
      </c>
      <c r="F860" s="4">
        <v>44293</v>
      </c>
      <c r="G860" s="8">
        <v>-23</v>
      </c>
      <c r="H860" s="4">
        <v>46062</v>
      </c>
      <c r="I860" s="8">
        <v>1746</v>
      </c>
      <c r="J860" s="8">
        <v>306603700</v>
      </c>
      <c r="K860" s="8">
        <v>72</v>
      </c>
      <c r="N860" s="8">
        <v>1.5130000000000001</v>
      </c>
      <c r="O860" s="70">
        <v>430.28</v>
      </c>
      <c r="P860" s="8">
        <v>526.55000000000018</v>
      </c>
      <c r="Q860" s="8">
        <v>2.0500799999999999</v>
      </c>
      <c r="R860" s="8">
        <v>486.38</v>
      </c>
      <c r="S860" s="8">
        <v>2.0500799999999999</v>
      </c>
      <c r="T860" s="81">
        <v>430.28</v>
      </c>
      <c r="U860" s="80" t="str">
        <f t="shared" si="26"/>
        <v>32020</v>
      </c>
      <c r="V860" s="79" t="str">
        <f t="shared" si="27"/>
        <v>1 a 30 dias</v>
      </c>
    </row>
    <row r="861" spans="1:22" x14ac:dyDescent="0.3">
      <c r="A861" s="4">
        <v>44316</v>
      </c>
      <c r="B861" s="8">
        <v>29894663000189</v>
      </c>
      <c r="C861" s="8" t="s">
        <v>96</v>
      </c>
      <c r="D861" s="4">
        <v>44040</v>
      </c>
      <c r="E861" s="8">
        <v>278.16000000000003</v>
      </c>
      <c r="F861" s="4">
        <v>44323</v>
      </c>
      <c r="G861" s="8">
        <v>7</v>
      </c>
      <c r="H861" s="4">
        <v>46545</v>
      </c>
      <c r="I861" s="8">
        <v>2229</v>
      </c>
      <c r="J861" s="8">
        <v>306644323</v>
      </c>
      <c r="K861" s="8">
        <v>84</v>
      </c>
      <c r="N861" s="8">
        <v>1.4490225868169644</v>
      </c>
      <c r="O861" s="70">
        <v>11470.67</v>
      </c>
      <c r="P861" s="8">
        <v>13414.069999999996</v>
      </c>
      <c r="Q861" s="8">
        <v>1.797696</v>
      </c>
      <c r="R861" s="8">
        <v>12698.15</v>
      </c>
      <c r="S861" s="8">
        <v>1.797696</v>
      </c>
      <c r="T861" s="81">
        <v>11470.67</v>
      </c>
      <c r="U861" s="80" t="str">
        <f t="shared" si="26"/>
        <v>72020</v>
      </c>
      <c r="V861" s="79" t="str">
        <f t="shared" si="27"/>
        <v>1 a 30 dias</v>
      </c>
    </row>
    <row r="862" spans="1:22" x14ac:dyDescent="0.3">
      <c r="A862" s="4">
        <v>44316</v>
      </c>
      <c r="B862" s="8">
        <v>29894663000189</v>
      </c>
      <c r="C862" s="8" t="s">
        <v>96</v>
      </c>
      <c r="D862" s="4">
        <v>44040</v>
      </c>
      <c r="E862" s="8">
        <v>189.23</v>
      </c>
      <c r="F862" s="4">
        <v>44323</v>
      </c>
      <c r="G862" s="8">
        <v>7</v>
      </c>
      <c r="H862" s="4">
        <v>46181</v>
      </c>
      <c r="I862" s="8">
        <v>1865</v>
      </c>
      <c r="J862" s="8">
        <v>306645104</v>
      </c>
      <c r="K862" s="8">
        <v>72</v>
      </c>
      <c r="N862" s="8">
        <v>1.3976859606326755</v>
      </c>
      <c r="O862" s="70">
        <v>7146.9599999999991</v>
      </c>
      <c r="P862" s="8">
        <v>8512.32</v>
      </c>
      <c r="Q862" s="8">
        <v>1.7884519999999999</v>
      </c>
      <c r="R862" s="8">
        <v>7892.24</v>
      </c>
      <c r="S862" s="8">
        <v>1.7884519999999999</v>
      </c>
      <c r="T862" s="81">
        <v>7146.9599999999991</v>
      </c>
      <c r="U862" s="80" t="str">
        <f t="shared" si="26"/>
        <v>72020</v>
      </c>
      <c r="V862" s="79" t="str">
        <f t="shared" si="27"/>
        <v>1 a 30 dias</v>
      </c>
    </row>
    <row r="863" spans="1:22" x14ac:dyDescent="0.3">
      <c r="A863" s="4">
        <v>44316</v>
      </c>
      <c r="B863" s="8">
        <v>29894663000189</v>
      </c>
      <c r="C863" s="8" t="s">
        <v>96</v>
      </c>
      <c r="D863" s="4">
        <v>44074</v>
      </c>
      <c r="E863" s="8">
        <v>236.3</v>
      </c>
      <c r="F863" s="4">
        <v>44262</v>
      </c>
      <c r="G863" s="8">
        <v>-54</v>
      </c>
      <c r="H863" s="4">
        <v>46545</v>
      </c>
      <c r="I863" s="8">
        <v>2229</v>
      </c>
      <c r="J863" s="8">
        <v>306646747</v>
      </c>
      <c r="K863" s="8">
        <v>84</v>
      </c>
      <c r="N863" s="8">
        <v>1.4477641561264669</v>
      </c>
      <c r="O863" s="70">
        <v>10220.89</v>
      </c>
      <c r="P863" s="8">
        <v>11348.390000000001</v>
      </c>
      <c r="Q863" s="8">
        <v>1.79634</v>
      </c>
      <c r="R863" s="8">
        <v>11263.91</v>
      </c>
      <c r="S863" s="8">
        <v>1.79634</v>
      </c>
      <c r="T863" s="81">
        <v>10220.89</v>
      </c>
      <c r="U863" s="80" t="str">
        <f t="shared" si="26"/>
        <v>82020</v>
      </c>
      <c r="V863" s="79" t="str">
        <f t="shared" si="27"/>
        <v>31 a 60 dias</v>
      </c>
    </row>
    <row r="864" spans="1:22" x14ac:dyDescent="0.3">
      <c r="A864" s="4">
        <v>44316</v>
      </c>
      <c r="B864" s="8">
        <v>29894663000189</v>
      </c>
      <c r="C864" s="8" t="s">
        <v>96</v>
      </c>
      <c r="D864" s="4">
        <v>44074</v>
      </c>
      <c r="E864" s="8">
        <v>50</v>
      </c>
      <c r="F864" s="4">
        <v>44234</v>
      </c>
      <c r="G864" s="8">
        <v>-82</v>
      </c>
      <c r="H864" s="4">
        <v>46608</v>
      </c>
      <c r="I864" s="8">
        <v>2292</v>
      </c>
      <c r="J864" s="8">
        <v>306661078</v>
      </c>
      <c r="K864" s="8">
        <v>84</v>
      </c>
      <c r="N864" s="8">
        <v>1.3793029999999999</v>
      </c>
      <c r="O864" s="70">
        <v>2283.4499999999998</v>
      </c>
      <c r="P864" s="8">
        <v>2487.7099999999996</v>
      </c>
      <c r="Q864" s="8">
        <v>1.7234830000000001</v>
      </c>
      <c r="R864" s="8">
        <v>2516.38</v>
      </c>
      <c r="S864" s="8">
        <v>1.7234830000000001</v>
      </c>
      <c r="T864" s="81">
        <v>2283.4499999999998</v>
      </c>
      <c r="U864" s="80" t="str">
        <f t="shared" si="26"/>
        <v>82020</v>
      </c>
      <c r="V864" s="79" t="str">
        <f t="shared" si="27"/>
        <v>61 a 90 dias</v>
      </c>
    </row>
    <row r="865" spans="1:22" x14ac:dyDescent="0.3">
      <c r="A865" s="4">
        <v>44316</v>
      </c>
      <c r="B865" s="8">
        <v>29894663000189</v>
      </c>
      <c r="C865" s="8" t="s">
        <v>96</v>
      </c>
      <c r="D865" s="4">
        <v>44074</v>
      </c>
      <c r="E865" s="8">
        <v>214.04</v>
      </c>
      <c r="F865" s="4">
        <v>44172</v>
      </c>
      <c r="G865" s="8">
        <v>-144</v>
      </c>
      <c r="H865" s="4">
        <v>46608</v>
      </c>
      <c r="I865" s="8">
        <v>2292</v>
      </c>
      <c r="J865" s="8">
        <v>306663682</v>
      </c>
      <c r="K865" s="8">
        <v>84</v>
      </c>
      <c r="N865" s="8">
        <v>1.3599999999999999</v>
      </c>
      <c r="O865" s="70">
        <v>10816.19</v>
      </c>
      <c r="P865" s="8">
        <v>10719.029999999997</v>
      </c>
      <c r="Q865" s="8">
        <v>1.504956</v>
      </c>
      <c r="R865" s="8">
        <v>11260.84</v>
      </c>
      <c r="S865" s="8">
        <v>1.504956</v>
      </c>
      <c r="T865" s="81">
        <v>10816.19</v>
      </c>
      <c r="U865" s="80" t="str">
        <f t="shared" si="26"/>
        <v>82020</v>
      </c>
      <c r="V865" s="79" t="str">
        <f t="shared" si="27"/>
        <v>Acima de 120 dias</v>
      </c>
    </row>
    <row r="866" spans="1:22" x14ac:dyDescent="0.3">
      <c r="A866" s="4">
        <v>44316</v>
      </c>
      <c r="B866" s="8">
        <v>29894663000189</v>
      </c>
      <c r="C866" s="8" t="s">
        <v>96</v>
      </c>
      <c r="D866" s="4">
        <v>44099</v>
      </c>
      <c r="E866" s="8">
        <v>151.49</v>
      </c>
      <c r="F866" s="4">
        <v>44262</v>
      </c>
      <c r="G866" s="8">
        <v>-54</v>
      </c>
      <c r="H866" s="4">
        <v>46608</v>
      </c>
      <c r="I866" s="8">
        <v>2292</v>
      </c>
      <c r="J866" s="8">
        <v>306665424</v>
      </c>
      <c r="K866" s="8">
        <v>84</v>
      </c>
      <c r="N866" s="8">
        <v>1.4020899999999998</v>
      </c>
      <c r="O866" s="70">
        <v>6722.58</v>
      </c>
      <c r="P866" s="8">
        <v>7414.1900000000041</v>
      </c>
      <c r="Q866" s="8">
        <v>1.7470460000000001</v>
      </c>
      <c r="R866" s="8">
        <v>7422.5</v>
      </c>
      <c r="S866" s="8">
        <v>1.7470460000000001</v>
      </c>
      <c r="T866" s="81">
        <v>6722.58</v>
      </c>
      <c r="U866" s="80" t="str">
        <f t="shared" si="26"/>
        <v>92020</v>
      </c>
      <c r="V866" s="79" t="str">
        <f t="shared" si="27"/>
        <v>31 a 60 dias</v>
      </c>
    </row>
    <row r="867" spans="1:22" x14ac:dyDescent="0.3">
      <c r="A867" s="4">
        <v>44316</v>
      </c>
      <c r="B867" s="8">
        <v>29894663000189</v>
      </c>
      <c r="C867" s="8" t="s">
        <v>96</v>
      </c>
      <c r="D867" s="4">
        <v>44074</v>
      </c>
      <c r="E867" s="8">
        <v>313.39999999999998</v>
      </c>
      <c r="F867" s="4">
        <v>44293</v>
      </c>
      <c r="G867" s="8">
        <v>-23</v>
      </c>
      <c r="H867" s="4">
        <v>46608</v>
      </c>
      <c r="I867" s="8">
        <v>2292</v>
      </c>
      <c r="J867" s="8">
        <v>306667739</v>
      </c>
      <c r="K867" s="8">
        <v>84</v>
      </c>
      <c r="N867" s="8">
        <v>1.4429989999999999</v>
      </c>
      <c r="O867" s="70">
        <v>13424.199999999999</v>
      </c>
      <c r="P867" s="8">
        <v>15262.940000000002</v>
      </c>
      <c r="Q867" s="8">
        <v>1.7914490000000001</v>
      </c>
      <c r="R867" s="8">
        <v>14858.66</v>
      </c>
      <c r="S867" s="8">
        <v>1.7914490000000001</v>
      </c>
      <c r="T867" s="81">
        <v>13424.199999999999</v>
      </c>
      <c r="U867" s="80" t="str">
        <f t="shared" si="26"/>
        <v>82020</v>
      </c>
      <c r="V867" s="79" t="str">
        <f t="shared" si="27"/>
        <v>1 a 30 dias</v>
      </c>
    </row>
    <row r="868" spans="1:22" x14ac:dyDescent="0.3">
      <c r="A868" s="4">
        <v>44316</v>
      </c>
      <c r="B868" s="8">
        <v>29894663000189</v>
      </c>
      <c r="C868" s="8" t="s">
        <v>96</v>
      </c>
      <c r="D868" s="4">
        <v>44074</v>
      </c>
      <c r="E868" s="8">
        <v>175.78</v>
      </c>
      <c r="F868" s="4">
        <v>44234</v>
      </c>
      <c r="G868" s="8">
        <v>-82</v>
      </c>
      <c r="H868" s="4">
        <v>46514</v>
      </c>
      <c r="I868" s="8">
        <v>2198</v>
      </c>
      <c r="J868" s="8">
        <v>306738233</v>
      </c>
      <c r="K868" s="8">
        <v>84</v>
      </c>
      <c r="N868" s="8">
        <v>1.4501883884709128</v>
      </c>
      <c r="O868" s="70">
        <v>7726.34</v>
      </c>
      <c r="P868" s="8">
        <v>8381.4800000000014</v>
      </c>
      <c r="Q868" s="8">
        <v>1.798996</v>
      </c>
      <c r="R868" s="8">
        <v>8488.36</v>
      </c>
      <c r="S868" s="8">
        <v>1.798996</v>
      </c>
      <c r="T868" s="81">
        <v>7726.34</v>
      </c>
      <c r="U868" s="80" t="str">
        <f t="shared" si="26"/>
        <v>82020</v>
      </c>
      <c r="V868" s="79" t="str">
        <f t="shared" si="27"/>
        <v>61 a 90 dias</v>
      </c>
    </row>
    <row r="869" spans="1:22" x14ac:dyDescent="0.3">
      <c r="A869" s="4">
        <v>44316</v>
      </c>
      <c r="B869" s="8">
        <v>29894663000189</v>
      </c>
      <c r="C869" s="8" t="s">
        <v>96</v>
      </c>
      <c r="D869" s="4">
        <v>44074</v>
      </c>
      <c r="E869" s="8">
        <v>142.38999999999999</v>
      </c>
      <c r="F869" s="4">
        <v>44142</v>
      </c>
      <c r="G869" s="8">
        <v>-174</v>
      </c>
      <c r="H869" s="4">
        <v>46575</v>
      </c>
      <c r="I869" s="8">
        <v>2259</v>
      </c>
      <c r="J869" s="8">
        <v>306745997</v>
      </c>
      <c r="K869" s="8">
        <v>84</v>
      </c>
      <c r="N869" s="8">
        <v>1.3637240969080859</v>
      </c>
      <c r="O869" s="70">
        <v>6920.09</v>
      </c>
      <c r="P869" s="8">
        <v>7076.5299999999979</v>
      </c>
      <c r="Q869" s="8">
        <v>1.7069570000000001</v>
      </c>
      <c r="R869" s="8">
        <v>7574.92</v>
      </c>
      <c r="S869" s="8">
        <v>1.7069570000000001</v>
      </c>
      <c r="T869" s="81">
        <v>6920.09</v>
      </c>
      <c r="U869" s="80" t="str">
        <f t="shared" si="26"/>
        <v>82020</v>
      </c>
      <c r="V869" s="79" t="str">
        <f t="shared" si="27"/>
        <v>Acima de 120 dias</v>
      </c>
    </row>
    <row r="870" spans="1:22" x14ac:dyDescent="0.3">
      <c r="A870" s="4">
        <v>44316</v>
      </c>
      <c r="B870" s="8">
        <v>29894663000189</v>
      </c>
      <c r="C870" s="8" t="s">
        <v>96</v>
      </c>
      <c r="D870" s="4">
        <v>44134</v>
      </c>
      <c r="E870" s="8">
        <v>243</v>
      </c>
      <c r="F870" s="4">
        <v>44234</v>
      </c>
      <c r="G870" s="8">
        <v>-82</v>
      </c>
      <c r="H870" s="4">
        <v>45208</v>
      </c>
      <c r="I870" s="8">
        <v>892</v>
      </c>
      <c r="J870" s="8">
        <v>306797830</v>
      </c>
      <c r="K870" s="8">
        <v>36</v>
      </c>
      <c r="N870" s="8">
        <v>1.3599999999999999</v>
      </c>
      <c r="O870" s="70">
        <v>6415.3</v>
      </c>
      <c r="P870" s="8">
        <v>6928.6600000000008</v>
      </c>
      <c r="Q870" s="8">
        <v>1.7990010000000001</v>
      </c>
      <c r="R870" s="8">
        <v>6756.21</v>
      </c>
      <c r="S870" s="8">
        <v>1.7990010000000001</v>
      </c>
      <c r="T870" s="81">
        <v>6415.3</v>
      </c>
      <c r="U870" s="80" t="str">
        <f t="shared" si="26"/>
        <v>102020</v>
      </c>
      <c r="V870" s="79" t="str">
        <f t="shared" si="27"/>
        <v>61 a 90 dias</v>
      </c>
    </row>
    <row r="871" spans="1:22" x14ac:dyDescent="0.3">
      <c r="A871" s="4">
        <v>44316</v>
      </c>
      <c r="B871" s="8">
        <v>29894663000189</v>
      </c>
      <c r="C871" s="8" t="s">
        <v>96</v>
      </c>
      <c r="D871" s="4">
        <v>43978</v>
      </c>
      <c r="E871" s="8">
        <v>110.54</v>
      </c>
      <c r="F871" s="4">
        <v>44203</v>
      </c>
      <c r="G871" s="8">
        <v>-113</v>
      </c>
      <c r="H871" s="4">
        <v>46119</v>
      </c>
      <c r="I871" s="8">
        <v>1803</v>
      </c>
      <c r="J871" s="8">
        <v>306819139</v>
      </c>
      <c r="K871" s="8">
        <v>72</v>
      </c>
      <c r="N871" s="8">
        <v>1.5009308387547475</v>
      </c>
      <c r="O871" s="70">
        <v>4290.4399999999996</v>
      </c>
      <c r="P871" s="8">
        <v>4821.5900000000029</v>
      </c>
      <c r="Q871" s="8">
        <v>2.0567899999999999</v>
      </c>
      <c r="R871" s="8">
        <v>4842.59</v>
      </c>
      <c r="S871" s="8">
        <v>2.0567899999999999</v>
      </c>
      <c r="T871" s="81">
        <v>4290.4399999999996</v>
      </c>
      <c r="U871" s="80" t="str">
        <f t="shared" si="26"/>
        <v>52020</v>
      </c>
      <c r="V871" s="79" t="str">
        <f t="shared" si="27"/>
        <v>91 a 120 dias</v>
      </c>
    </row>
    <row r="872" spans="1:22" x14ac:dyDescent="0.3">
      <c r="A872" s="4">
        <v>44316</v>
      </c>
      <c r="B872" s="8">
        <v>29894663000189</v>
      </c>
      <c r="C872" s="8" t="s">
        <v>96</v>
      </c>
      <c r="D872" s="4">
        <v>44040</v>
      </c>
      <c r="E872" s="8">
        <v>235.38</v>
      </c>
      <c r="F872" s="4">
        <v>44050</v>
      </c>
      <c r="G872" s="8">
        <v>-266</v>
      </c>
      <c r="H872" s="4">
        <v>46119</v>
      </c>
      <c r="I872" s="8">
        <v>1803</v>
      </c>
      <c r="J872" s="8">
        <v>306820548</v>
      </c>
      <c r="K872" s="8">
        <v>72</v>
      </c>
      <c r="N872" s="8">
        <v>1.3811145477801212</v>
      </c>
      <c r="O872" s="70">
        <v>10883</v>
      </c>
      <c r="P872" s="8">
        <v>10462.160000000005</v>
      </c>
      <c r="Q872" s="8">
        <v>1.772546</v>
      </c>
      <c r="R872" s="8">
        <v>11774.650000000001</v>
      </c>
      <c r="S872" s="8">
        <v>1.772546</v>
      </c>
      <c r="T872" s="81">
        <v>10883</v>
      </c>
      <c r="U872" s="80" t="str">
        <f t="shared" si="26"/>
        <v>72020</v>
      </c>
      <c r="V872" s="79" t="str">
        <f t="shared" si="27"/>
        <v>Acima de 120 dias</v>
      </c>
    </row>
    <row r="873" spans="1:22" x14ac:dyDescent="0.3">
      <c r="A873" s="4">
        <v>44316</v>
      </c>
      <c r="B873" s="8">
        <v>29894663000189</v>
      </c>
      <c r="C873" s="8" t="s">
        <v>96</v>
      </c>
      <c r="D873" s="4">
        <v>44040</v>
      </c>
      <c r="E873" s="8">
        <v>313.49</v>
      </c>
      <c r="F873" s="4">
        <v>44234</v>
      </c>
      <c r="G873" s="8">
        <v>-82</v>
      </c>
      <c r="H873" s="4">
        <v>46514</v>
      </c>
      <c r="I873" s="8">
        <v>2198</v>
      </c>
      <c r="J873" s="8">
        <v>306833988</v>
      </c>
      <c r="K873" s="8">
        <v>84</v>
      </c>
      <c r="N873" s="8">
        <v>1.448749292565199</v>
      </c>
      <c r="O873" s="70">
        <v>13785.86</v>
      </c>
      <c r="P873" s="8">
        <v>15024.88</v>
      </c>
      <c r="Q873" s="8">
        <v>1.797177</v>
      </c>
      <c r="R873" s="8">
        <v>15144.419999999998</v>
      </c>
      <c r="S873" s="8">
        <v>1.797177</v>
      </c>
      <c r="T873" s="81">
        <v>13785.86</v>
      </c>
      <c r="U873" s="80" t="str">
        <f t="shared" si="26"/>
        <v>72020</v>
      </c>
      <c r="V873" s="79" t="str">
        <f t="shared" si="27"/>
        <v>61 a 90 dias</v>
      </c>
    </row>
    <row r="874" spans="1:22" x14ac:dyDescent="0.3">
      <c r="A874" s="4">
        <v>44316</v>
      </c>
      <c r="B874" s="8">
        <v>29894663000189</v>
      </c>
      <c r="C874" s="8" t="s">
        <v>96</v>
      </c>
      <c r="D874" s="4">
        <v>44001</v>
      </c>
      <c r="E874" s="8">
        <v>163</v>
      </c>
      <c r="F874" s="4">
        <v>44323</v>
      </c>
      <c r="G874" s="8">
        <v>7</v>
      </c>
      <c r="H874" s="4">
        <v>46514</v>
      </c>
      <c r="I874" s="8">
        <v>2198</v>
      </c>
      <c r="J874" s="8">
        <v>306837005</v>
      </c>
      <c r="K874" s="8">
        <v>84</v>
      </c>
      <c r="N874" s="8">
        <v>1.4378610957605256</v>
      </c>
      <c r="O874" s="70">
        <v>6706.09</v>
      </c>
      <c r="P874" s="8">
        <v>7857.6699999999992</v>
      </c>
      <c r="Q874" s="8">
        <v>1.782759</v>
      </c>
      <c r="R874" s="8">
        <v>7409.14</v>
      </c>
      <c r="S874" s="8">
        <v>1.782759</v>
      </c>
      <c r="T874" s="81">
        <v>6706.09</v>
      </c>
      <c r="U874" s="80" t="str">
        <f t="shared" si="26"/>
        <v>62020</v>
      </c>
      <c r="V874" s="79" t="str">
        <f t="shared" si="27"/>
        <v>1 a 30 dias</v>
      </c>
    </row>
    <row r="875" spans="1:22" x14ac:dyDescent="0.3">
      <c r="A875" s="4">
        <v>44316</v>
      </c>
      <c r="B875" s="8">
        <v>29894663000189</v>
      </c>
      <c r="C875" s="8" t="s">
        <v>96</v>
      </c>
      <c r="D875" s="4">
        <v>44074</v>
      </c>
      <c r="E875" s="8">
        <v>135.16999999999999</v>
      </c>
      <c r="F875" s="4">
        <v>44293</v>
      </c>
      <c r="G875" s="8">
        <v>-23</v>
      </c>
      <c r="H875" s="4">
        <v>45845</v>
      </c>
      <c r="I875" s="8">
        <v>1529</v>
      </c>
      <c r="J875" s="8">
        <v>306860188</v>
      </c>
      <c r="K875" s="8">
        <v>60</v>
      </c>
      <c r="N875" s="8">
        <v>1.3599999999999999</v>
      </c>
      <c r="O875" s="70">
        <v>4700.7300000000005</v>
      </c>
      <c r="P875" s="8">
        <v>5489.8599999999969</v>
      </c>
      <c r="Q875" s="8">
        <v>1.7830589999999999</v>
      </c>
      <c r="R875" s="8">
        <v>5136.4800000000005</v>
      </c>
      <c r="S875" s="8">
        <v>1.7830589999999999</v>
      </c>
      <c r="T875" s="81">
        <v>4700.7300000000005</v>
      </c>
      <c r="U875" s="80" t="str">
        <f t="shared" si="26"/>
        <v>82020</v>
      </c>
      <c r="V875" s="79" t="str">
        <f t="shared" si="27"/>
        <v>1 a 30 dias</v>
      </c>
    </row>
    <row r="876" spans="1:22" x14ac:dyDescent="0.3">
      <c r="A876" s="4">
        <v>44316</v>
      </c>
      <c r="B876" s="8">
        <v>29894663000189</v>
      </c>
      <c r="C876" s="8" t="s">
        <v>96</v>
      </c>
      <c r="D876" s="4">
        <v>44074</v>
      </c>
      <c r="E876" s="8">
        <v>250</v>
      </c>
      <c r="F876" s="4">
        <v>44142</v>
      </c>
      <c r="G876" s="8">
        <v>-174</v>
      </c>
      <c r="H876" s="4">
        <v>46608</v>
      </c>
      <c r="I876" s="8">
        <v>2292</v>
      </c>
      <c r="J876" s="8">
        <v>306867997</v>
      </c>
      <c r="K876" s="8">
        <v>84</v>
      </c>
      <c r="N876" s="8">
        <v>1.434579</v>
      </c>
      <c r="O876" s="70">
        <v>11985.75</v>
      </c>
      <c r="P876" s="8">
        <v>12209.610000000004</v>
      </c>
      <c r="Q876" s="8">
        <v>1.782454</v>
      </c>
      <c r="R876" s="8">
        <v>13132.74</v>
      </c>
      <c r="S876" s="8">
        <v>1.782454</v>
      </c>
      <c r="T876" s="81">
        <v>11985.75</v>
      </c>
      <c r="U876" s="80" t="str">
        <f t="shared" si="26"/>
        <v>82020</v>
      </c>
      <c r="V876" s="79" t="str">
        <f t="shared" si="27"/>
        <v>Acima de 120 dias</v>
      </c>
    </row>
    <row r="877" spans="1:22" x14ac:dyDescent="0.3">
      <c r="A877" s="4">
        <v>44316</v>
      </c>
      <c r="B877" s="8">
        <v>29894663000189</v>
      </c>
      <c r="C877" s="8" t="s">
        <v>96</v>
      </c>
      <c r="D877" s="4">
        <v>44074</v>
      </c>
      <c r="E877" s="8">
        <v>56.5</v>
      </c>
      <c r="F877" s="4">
        <v>44323</v>
      </c>
      <c r="G877" s="8">
        <v>7</v>
      </c>
      <c r="H877" s="4">
        <v>46608</v>
      </c>
      <c r="I877" s="8">
        <v>2292</v>
      </c>
      <c r="J877" s="8">
        <v>306870481</v>
      </c>
      <c r="K877" s="8">
        <v>84</v>
      </c>
      <c r="N877" s="8">
        <v>1.439856</v>
      </c>
      <c r="O877" s="70">
        <v>2362.7399999999998</v>
      </c>
      <c r="P877" s="8">
        <v>2754.4999999999995</v>
      </c>
      <c r="Q877" s="8">
        <v>1.7926850000000001</v>
      </c>
      <c r="R877" s="8">
        <v>2624.79</v>
      </c>
      <c r="S877" s="8">
        <v>1.7926850000000001</v>
      </c>
      <c r="T877" s="81">
        <v>2362.7399999999998</v>
      </c>
      <c r="U877" s="80" t="str">
        <f t="shared" si="26"/>
        <v>82020</v>
      </c>
      <c r="V877" s="79" t="str">
        <f t="shared" si="27"/>
        <v>1 a 30 dias</v>
      </c>
    </row>
    <row r="878" spans="1:22" x14ac:dyDescent="0.3">
      <c r="A878" s="4">
        <v>44316</v>
      </c>
      <c r="B878" s="8">
        <v>29894663000189</v>
      </c>
      <c r="C878" s="8" t="s">
        <v>96</v>
      </c>
      <c r="D878" s="4">
        <v>44074</v>
      </c>
      <c r="E878" s="8">
        <v>280.32</v>
      </c>
      <c r="F878" s="4">
        <v>44234</v>
      </c>
      <c r="G878" s="8">
        <v>-82</v>
      </c>
      <c r="H878" s="4">
        <v>46608</v>
      </c>
      <c r="I878" s="8">
        <v>2292</v>
      </c>
      <c r="J878" s="8">
        <v>306873734</v>
      </c>
      <c r="K878" s="8">
        <v>84</v>
      </c>
      <c r="N878" s="8">
        <v>1.444296</v>
      </c>
      <c r="O878" s="70">
        <v>12563.25</v>
      </c>
      <c r="P878" s="8">
        <v>13646.079999999998</v>
      </c>
      <c r="Q878" s="8">
        <v>1.7928230000000001</v>
      </c>
      <c r="R878" s="8">
        <v>13845.83</v>
      </c>
      <c r="S878" s="8">
        <v>1.7928230000000001</v>
      </c>
      <c r="T878" s="81">
        <v>12563.25</v>
      </c>
      <c r="U878" s="80" t="str">
        <f t="shared" si="26"/>
        <v>82020</v>
      </c>
      <c r="V878" s="79" t="str">
        <f t="shared" si="27"/>
        <v>61 a 90 dias</v>
      </c>
    </row>
    <row r="879" spans="1:22" x14ac:dyDescent="0.3">
      <c r="A879" s="4">
        <v>44316</v>
      </c>
      <c r="B879" s="8">
        <v>29894663000189</v>
      </c>
      <c r="C879" s="8" t="s">
        <v>96</v>
      </c>
      <c r="D879" s="4">
        <v>44134</v>
      </c>
      <c r="E879" s="8">
        <v>297.07</v>
      </c>
      <c r="F879" s="4">
        <v>44293</v>
      </c>
      <c r="G879" s="8">
        <v>-23</v>
      </c>
      <c r="H879" s="4">
        <v>46667</v>
      </c>
      <c r="I879" s="8">
        <v>2351</v>
      </c>
      <c r="J879" s="8">
        <v>306887517</v>
      </c>
      <c r="K879" s="8">
        <v>84</v>
      </c>
      <c r="N879" s="8">
        <v>1.3599999999999999</v>
      </c>
      <c r="O879" s="70">
        <v>14663.519999999999</v>
      </c>
      <c r="P879" s="8">
        <v>14871.46</v>
      </c>
      <c r="Q879" s="8">
        <v>1.3561719999999999</v>
      </c>
      <c r="R879" s="8">
        <v>14649.359999999999</v>
      </c>
      <c r="S879" s="8">
        <v>1.3561719999999999</v>
      </c>
      <c r="T879" s="81">
        <v>14663.519999999999</v>
      </c>
      <c r="U879" s="80" t="str">
        <f t="shared" si="26"/>
        <v>102020</v>
      </c>
      <c r="V879" s="79" t="str">
        <f t="shared" si="27"/>
        <v>1 a 30 dias</v>
      </c>
    </row>
    <row r="880" spans="1:22" x14ac:dyDescent="0.3">
      <c r="A880" s="4">
        <v>44316</v>
      </c>
      <c r="B880" s="8">
        <v>29894663000189</v>
      </c>
      <c r="C880" s="8" t="s">
        <v>96</v>
      </c>
      <c r="D880" s="4">
        <v>43903</v>
      </c>
      <c r="E880" s="8">
        <v>16.420000000000002</v>
      </c>
      <c r="F880" s="4">
        <v>44323</v>
      </c>
      <c r="G880" s="8">
        <v>7</v>
      </c>
      <c r="H880" s="4">
        <v>46062</v>
      </c>
      <c r="I880" s="8">
        <v>1746</v>
      </c>
      <c r="J880" s="8">
        <v>306904228</v>
      </c>
      <c r="K880" s="8">
        <v>72</v>
      </c>
      <c r="N880" s="8">
        <v>1.4950000000000001</v>
      </c>
      <c r="O880" s="70">
        <v>564.64</v>
      </c>
      <c r="P880" s="8">
        <v>712.45000000000027</v>
      </c>
      <c r="Q880" s="8">
        <v>2.034872</v>
      </c>
      <c r="R880" s="8">
        <v>640.99</v>
      </c>
      <c r="S880" s="8">
        <v>2.034872</v>
      </c>
      <c r="T880" s="81">
        <v>564.64</v>
      </c>
      <c r="U880" s="80" t="str">
        <f t="shared" si="26"/>
        <v>32020</v>
      </c>
      <c r="V880" s="79" t="str">
        <f t="shared" si="27"/>
        <v>1 a 30 dias</v>
      </c>
    </row>
    <row r="881" spans="1:22" x14ac:dyDescent="0.3">
      <c r="A881" s="4">
        <v>44316</v>
      </c>
      <c r="B881" s="8">
        <v>29894663000189</v>
      </c>
      <c r="C881" s="8" t="s">
        <v>96</v>
      </c>
      <c r="D881" s="4">
        <v>44074</v>
      </c>
      <c r="E881" s="8">
        <v>139.85</v>
      </c>
      <c r="F881" s="4">
        <v>44142</v>
      </c>
      <c r="G881" s="8">
        <v>-174</v>
      </c>
      <c r="H881" s="4">
        <v>46241</v>
      </c>
      <c r="I881" s="8">
        <v>1925</v>
      </c>
      <c r="J881" s="8">
        <v>306923412</v>
      </c>
      <c r="K881" s="8">
        <v>72</v>
      </c>
      <c r="N881" s="8">
        <v>1.3895714898152989</v>
      </c>
      <c r="O881" s="70">
        <v>6224.7699999999995</v>
      </c>
      <c r="P881" s="8">
        <v>6368.09</v>
      </c>
      <c r="Q881" s="8">
        <v>1.779156</v>
      </c>
      <c r="R881" s="8">
        <v>6800.96</v>
      </c>
      <c r="S881" s="8">
        <v>1.779156</v>
      </c>
      <c r="T881" s="81">
        <v>6224.7699999999995</v>
      </c>
      <c r="U881" s="80" t="str">
        <f t="shared" si="26"/>
        <v>82020</v>
      </c>
      <c r="V881" s="79" t="str">
        <f t="shared" si="27"/>
        <v>Acima de 120 dias</v>
      </c>
    </row>
    <row r="882" spans="1:22" x14ac:dyDescent="0.3">
      <c r="A882" s="4">
        <v>44316</v>
      </c>
      <c r="B882" s="8">
        <v>29894663000189</v>
      </c>
      <c r="C882" s="8" t="s">
        <v>96</v>
      </c>
      <c r="D882" s="4">
        <v>44134</v>
      </c>
      <c r="E882" s="8">
        <v>156.03</v>
      </c>
      <c r="F882" s="4">
        <v>44172</v>
      </c>
      <c r="G882" s="8">
        <v>-144</v>
      </c>
      <c r="H882" s="4">
        <v>46699</v>
      </c>
      <c r="I882" s="8">
        <v>2383</v>
      </c>
      <c r="J882" s="8">
        <v>306926754</v>
      </c>
      <c r="K882" s="8">
        <v>84</v>
      </c>
      <c r="N882" s="8">
        <v>1.406841</v>
      </c>
      <c r="O882" s="70">
        <v>7521.4000000000005</v>
      </c>
      <c r="P882" s="8">
        <v>7580.3700000000026</v>
      </c>
      <c r="Q882" s="8">
        <v>1.743066</v>
      </c>
      <c r="R882" s="8">
        <v>8259.7899999999991</v>
      </c>
      <c r="S882" s="8">
        <v>1.743066</v>
      </c>
      <c r="T882" s="81">
        <v>7521.4000000000005</v>
      </c>
      <c r="U882" s="80" t="str">
        <f t="shared" si="26"/>
        <v>102020</v>
      </c>
      <c r="V882" s="79" t="str">
        <f t="shared" si="27"/>
        <v>Acima de 120 dias</v>
      </c>
    </row>
    <row r="883" spans="1:22" x14ac:dyDescent="0.3">
      <c r="A883" s="4">
        <v>44316</v>
      </c>
      <c r="B883" s="8">
        <v>29894663000189</v>
      </c>
      <c r="C883" s="8" t="s">
        <v>96</v>
      </c>
      <c r="D883" s="4">
        <v>43978</v>
      </c>
      <c r="E883" s="8">
        <v>263.17</v>
      </c>
      <c r="F883" s="4">
        <v>44142</v>
      </c>
      <c r="G883" s="8">
        <v>-174</v>
      </c>
      <c r="H883" s="4">
        <v>46514</v>
      </c>
      <c r="I883" s="8">
        <v>2198</v>
      </c>
      <c r="J883" s="8">
        <v>306932154</v>
      </c>
      <c r="K883" s="8">
        <v>84</v>
      </c>
      <c r="N883" s="8">
        <v>1.441705</v>
      </c>
      <c r="O883" s="70">
        <v>12386.1</v>
      </c>
      <c r="P883" s="8">
        <v>12793.600000000002</v>
      </c>
      <c r="Q883" s="8">
        <v>1.7894490000000001</v>
      </c>
      <c r="R883" s="8">
        <v>13527.82</v>
      </c>
      <c r="S883" s="8">
        <v>1.7894490000000001</v>
      </c>
      <c r="T883" s="81">
        <v>12386.1</v>
      </c>
      <c r="U883" s="80" t="str">
        <f t="shared" si="26"/>
        <v>52020</v>
      </c>
      <c r="V883" s="79" t="str">
        <f t="shared" si="27"/>
        <v>Acima de 120 dias</v>
      </c>
    </row>
    <row r="884" spans="1:22" x14ac:dyDescent="0.3">
      <c r="A884" s="4">
        <v>44316</v>
      </c>
      <c r="B884" s="8">
        <v>29894663000189</v>
      </c>
      <c r="C884" s="8" t="s">
        <v>96</v>
      </c>
      <c r="D884" s="4">
        <v>44001</v>
      </c>
      <c r="E884" s="8">
        <v>160</v>
      </c>
      <c r="F884" s="4">
        <v>44323</v>
      </c>
      <c r="G884" s="8">
        <v>7</v>
      </c>
      <c r="H884" s="4">
        <v>46545</v>
      </c>
      <c r="I884" s="8">
        <v>2229</v>
      </c>
      <c r="J884" s="8">
        <v>306942699</v>
      </c>
      <c r="K884" s="8">
        <v>84</v>
      </c>
      <c r="N884" s="8">
        <v>1.440855</v>
      </c>
      <c r="O884" s="70">
        <v>6620.16</v>
      </c>
      <c r="P884" s="8">
        <v>7752.8799999999974</v>
      </c>
      <c r="Q884" s="8">
        <v>1.785868</v>
      </c>
      <c r="R884" s="8">
        <v>7321.92</v>
      </c>
      <c r="S884" s="8">
        <v>1.785868</v>
      </c>
      <c r="T884" s="81">
        <v>6620.16</v>
      </c>
      <c r="U884" s="80" t="str">
        <f t="shared" si="26"/>
        <v>62020</v>
      </c>
      <c r="V884" s="79" t="str">
        <f t="shared" si="27"/>
        <v>1 a 30 dias</v>
      </c>
    </row>
    <row r="885" spans="1:22" x14ac:dyDescent="0.3">
      <c r="A885" s="4">
        <v>44316</v>
      </c>
      <c r="B885" s="8">
        <v>29894663000189</v>
      </c>
      <c r="C885" s="8" t="s">
        <v>96</v>
      </c>
      <c r="D885" s="4">
        <v>44074</v>
      </c>
      <c r="E885" s="8">
        <v>138</v>
      </c>
      <c r="F885" s="4">
        <v>44142</v>
      </c>
      <c r="G885" s="8">
        <v>-174</v>
      </c>
      <c r="H885" s="4">
        <v>46575</v>
      </c>
      <c r="I885" s="8">
        <v>2259</v>
      </c>
      <c r="J885" s="8">
        <v>306954682</v>
      </c>
      <c r="K885" s="8">
        <v>84</v>
      </c>
      <c r="N885" s="8">
        <v>1.4353031294751861</v>
      </c>
      <c r="O885" s="70">
        <v>6578.75</v>
      </c>
      <c r="P885" s="8">
        <v>6696.6799999999994</v>
      </c>
      <c r="Q885" s="8">
        <v>1.7832950000000001</v>
      </c>
      <c r="R885" s="8">
        <v>7201.09</v>
      </c>
      <c r="S885" s="8">
        <v>1.7832950000000001</v>
      </c>
      <c r="T885" s="81">
        <v>6578.75</v>
      </c>
      <c r="U885" s="80" t="str">
        <f t="shared" si="26"/>
        <v>82020</v>
      </c>
      <c r="V885" s="79" t="str">
        <f t="shared" si="27"/>
        <v>Acima de 120 dias</v>
      </c>
    </row>
    <row r="886" spans="1:22" x14ac:dyDescent="0.3">
      <c r="A886" s="4">
        <v>44316</v>
      </c>
      <c r="B886" s="8">
        <v>29894663000189</v>
      </c>
      <c r="C886" s="8" t="s">
        <v>96</v>
      </c>
      <c r="D886" s="4">
        <v>44040</v>
      </c>
      <c r="E886" s="8">
        <v>95.37</v>
      </c>
      <c r="F886" s="4">
        <v>44262</v>
      </c>
      <c r="G886" s="8">
        <v>-54</v>
      </c>
      <c r="H886" s="4">
        <v>46608</v>
      </c>
      <c r="I886" s="8">
        <v>2292</v>
      </c>
      <c r="J886" s="8">
        <v>306964944</v>
      </c>
      <c r="K886" s="8">
        <v>84</v>
      </c>
      <c r="N886" s="8">
        <v>1.3599999999999999</v>
      </c>
      <c r="O886" s="70">
        <v>4485.5499999999993</v>
      </c>
      <c r="P886" s="8">
        <v>4703.5599999999977</v>
      </c>
      <c r="Q886" s="8">
        <v>1.5416300000000001</v>
      </c>
      <c r="R886" s="8">
        <v>4731.3899999999994</v>
      </c>
      <c r="S886" s="8">
        <v>1.5416300000000001</v>
      </c>
      <c r="T886" s="81">
        <v>4485.5499999999993</v>
      </c>
      <c r="U886" s="80" t="str">
        <f t="shared" si="26"/>
        <v>72020</v>
      </c>
      <c r="V886" s="79" t="str">
        <f t="shared" si="27"/>
        <v>31 a 60 dias</v>
      </c>
    </row>
    <row r="887" spans="1:22" x14ac:dyDescent="0.3">
      <c r="A887" s="4">
        <v>44316</v>
      </c>
      <c r="B887" s="8">
        <v>29894663000189</v>
      </c>
      <c r="C887" s="8" t="s">
        <v>96</v>
      </c>
      <c r="D887" s="4">
        <v>44074</v>
      </c>
      <c r="E887" s="8">
        <v>188</v>
      </c>
      <c r="F887" s="4">
        <v>44172</v>
      </c>
      <c r="G887" s="8">
        <v>-144</v>
      </c>
      <c r="H887" s="4">
        <v>46608</v>
      </c>
      <c r="I887" s="8">
        <v>2292</v>
      </c>
      <c r="J887" s="8">
        <v>306966611</v>
      </c>
      <c r="K887" s="8">
        <v>84</v>
      </c>
      <c r="N887" s="8">
        <v>1.431292</v>
      </c>
      <c r="O887" s="70">
        <v>8833.33</v>
      </c>
      <c r="P887" s="8">
        <v>9191.6999999999989</v>
      </c>
      <c r="Q887" s="8">
        <v>1.7789779999999999</v>
      </c>
      <c r="R887" s="8">
        <v>9696.64</v>
      </c>
      <c r="S887" s="8">
        <v>1.7789779999999999</v>
      </c>
      <c r="T887" s="81">
        <v>8833.33</v>
      </c>
      <c r="U887" s="80" t="str">
        <f t="shared" si="26"/>
        <v>82020</v>
      </c>
      <c r="V887" s="79" t="str">
        <f t="shared" si="27"/>
        <v>Acima de 120 dias</v>
      </c>
    </row>
    <row r="888" spans="1:22" x14ac:dyDescent="0.3">
      <c r="A888" s="4">
        <v>44316</v>
      </c>
      <c r="B888" s="8">
        <v>29894663000189</v>
      </c>
      <c r="C888" s="8" t="s">
        <v>96</v>
      </c>
      <c r="D888" s="4">
        <v>44074</v>
      </c>
      <c r="E888" s="8">
        <v>765.1</v>
      </c>
      <c r="F888" s="4">
        <v>44234</v>
      </c>
      <c r="G888" s="8">
        <v>-82</v>
      </c>
      <c r="H888" s="4">
        <v>46608</v>
      </c>
      <c r="I888" s="8">
        <v>2292</v>
      </c>
      <c r="J888" s="8">
        <v>306969018</v>
      </c>
      <c r="K888" s="8">
        <v>84</v>
      </c>
      <c r="N888" s="8">
        <v>1.449085</v>
      </c>
      <c r="O888" s="70">
        <v>34243.050000000003</v>
      </c>
      <c r="P888" s="8">
        <v>37185.69999999999</v>
      </c>
      <c r="Q888" s="8">
        <v>1.7979339999999999</v>
      </c>
      <c r="R888" s="8">
        <v>37738.71</v>
      </c>
      <c r="S888" s="8">
        <v>1.7979339999999999</v>
      </c>
      <c r="T888" s="81">
        <v>34243.050000000003</v>
      </c>
      <c r="U888" s="80" t="str">
        <f t="shared" si="26"/>
        <v>82020</v>
      </c>
      <c r="V888" s="79" t="str">
        <f t="shared" si="27"/>
        <v>61 a 90 dias</v>
      </c>
    </row>
    <row r="889" spans="1:22" x14ac:dyDescent="0.3">
      <c r="A889" s="4">
        <v>44316</v>
      </c>
      <c r="B889" s="8">
        <v>29894663000189</v>
      </c>
      <c r="C889" s="8" t="s">
        <v>96</v>
      </c>
      <c r="D889" s="4">
        <v>44099</v>
      </c>
      <c r="E889" s="8">
        <v>235</v>
      </c>
      <c r="F889" s="4">
        <v>44262</v>
      </c>
      <c r="G889" s="8">
        <v>-54</v>
      </c>
      <c r="H889" s="4">
        <v>46699</v>
      </c>
      <c r="I889" s="8">
        <v>2383</v>
      </c>
      <c r="J889" s="8">
        <v>306976029</v>
      </c>
      <c r="K889" s="8">
        <v>84</v>
      </c>
      <c r="N889" s="8">
        <v>1.3599999999999999</v>
      </c>
      <c r="O889" s="70">
        <v>11186.16</v>
      </c>
      <c r="P889" s="8">
        <v>11422.860000000002</v>
      </c>
      <c r="Q889" s="8">
        <v>1.5657719999999999</v>
      </c>
      <c r="R889" s="8">
        <v>11904.32</v>
      </c>
      <c r="S889" s="8">
        <v>1.5657719999999999</v>
      </c>
      <c r="T889" s="81">
        <v>11186.16</v>
      </c>
      <c r="U889" s="80" t="str">
        <f t="shared" si="26"/>
        <v>92020</v>
      </c>
      <c r="V889" s="79" t="str">
        <f t="shared" si="27"/>
        <v>31 a 60 dias</v>
      </c>
    </row>
    <row r="890" spans="1:22" x14ac:dyDescent="0.3">
      <c r="A890" s="4">
        <v>44316</v>
      </c>
      <c r="B890" s="8">
        <v>29894663000189</v>
      </c>
      <c r="C890" s="8" t="s">
        <v>96</v>
      </c>
      <c r="D890" s="4">
        <v>44099</v>
      </c>
      <c r="E890" s="8">
        <v>151.06</v>
      </c>
      <c r="F890" s="4">
        <v>44203</v>
      </c>
      <c r="G890" s="8">
        <v>-113</v>
      </c>
      <c r="H890" s="4">
        <v>46638</v>
      </c>
      <c r="I890" s="8">
        <v>2322</v>
      </c>
      <c r="J890" s="8">
        <v>306977085</v>
      </c>
      <c r="K890" s="8">
        <v>84</v>
      </c>
      <c r="N890" s="8">
        <v>1.412131</v>
      </c>
      <c r="O890" s="70">
        <v>7025.37</v>
      </c>
      <c r="P890" s="8">
        <v>7414.4100000000008</v>
      </c>
      <c r="Q890" s="8">
        <v>1.7576769999999999</v>
      </c>
      <c r="R890" s="8">
        <v>7733.02</v>
      </c>
      <c r="S890" s="8">
        <v>1.7576769999999999</v>
      </c>
      <c r="T890" s="81">
        <v>7025.37</v>
      </c>
      <c r="U890" s="80" t="str">
        <f t="shared" si="26"/>
        <v>92020</v>
      </c>
      <c r="V890" s="79" t="str">
        <f t="shared" si="27"/>
        <v>91 a 120 dias</v>
      </c>
    </row>
    <row r="891" spans="1:22" x14ac:dyDescent="0.3">
      <c r="A891" s="4">
        <v>44316</v>
      </c>
      <c r="B891" s="8">
        <v>29894663000189</v>
      </c>
      <c r="C891" s="8" t="s">
        <v>96</v>
      </c>
      <c r="D891" s="4">
        <v>44099</v>
      </c>
      <c r="E891" s="8">
        <v>190.68</v>
      </c>
      <c r="F891" s="4">
        <v>44323</v>
      </c>
      <c r="G891" s="8">
        <v>7</v>
      </c>
      <c r="H891" s="4">
        <v>45544</v>
      </c>
      <c r="I891" s="8">
        <v>1228</v>
      </c>
      <c r="J891" s="8">
        <v>306983245</v>
      </c>
      <c r="K891" s="8">
        <v>48</v>
      </c>
      <c r="N891" s="8">
        <v>1.3599999999999999</v>
      </c>
      <c r="O891" s="70">
        <v>5581.6900000000005</v>
      </c>
      <c r="P891" s="8">
        <v>6715.6799999999985</v>
      </c>
      <c r="Q891" s="8">
        <v>1.7964819999999999</v>
      </c>
      <c r="R891" s="8">
        <v>6030.92</v>
      </c>
      <c r="S891" s="8">
        <v>1.7964819999999999</v>
      </c>
      <c r="T891" s="81">
        <v>5581.6900000000005</v>
      </c>
      <c r="U891" s="80" t="str">
        <f t="shared" si="26"/>
        <v>92020</v>
      </c>
      <c r="V891" s="79" t="str">
        <f t="shared" si="27"/>
        <v>1 a 30 dias</v>
      </c>
    </row>
    <row r="892" spans="1:22" x14ac:dyDescent="0.3">
      <c r="A892" s="4">
        <v>44316</v>
      </c>
      <c r="B892" s="8">
        <v>29894663000189</v>
      </c>
      <c r="C892" s="8" t="s">
        <v>96</v>
      </c>
      <c r="D892" s="4">
        <v>43978</v>
      </c>
      <c r="E892" s="8">
        <v>72.64</v>
      </c>
      <c r="F892" s="4">
        <v>44262</v>
      </c>
      <c r="G892" s="8">
        <v>-54</v>
      </c>
      <c r="H892" s="4">
        <v>46119</v>
      </c>
      <c r="I892" s="8">
        <v>1803</v>
      </c>
      <c r="J892" s="8">
        <v>307017387</v>
      </c>
      <c r="K892" s="8">
        <v>72</v>
      </c>
      <c r="N892" s="8">
        <v>1.4949999999999999</v>
      </c>
      <c r="O892" s="70">
        <v>2715.75</v>
      </c>
      <c r="P892" s="8">
        <v>3173.89</v>
      </c>
      <c r="Q892" s="8">
        <v>1.986893</v>
      </c>
      <c r="R892" s="8">
        <v>3041.27</v>
      </c>
      <c r="S892" s="8">
        <v>1.986893</v>
      </c>
      <c r="T892" s="81">
        <v>2715.75</v>
      </c>
      <c r="U892" s="80" t="str">
        <f t="shared" si="26"/>
        <v>52020</v>
      </c>
      <c r="V892" s="79" t="str">
        <f t="shared" si="27"/>
        <v>31 a 60 dias</v>
      </c>
    </row>
    <row r="893" spans="1:22" x14ac:dyDescent="0.3">
      <c r="A893" s="4">
        <v>44316</v>
      </c>
      <c r="B893" s="8">
        <v>29894663000189</v>
      </c>
      <c r="C893" s="8" t="s">
        <v>96</v>
      </c>
      <c r="D893" s="4">
        <v>43978</v>
      </c>
      <c r="E893" s="8">
        <v>409.8</v>
      </c>
      <c r="F893" s="4">
        <v>44019</v>
      </c>
      <c r="G893" s="8">
        <v>-297</v>
      </c>
      <c r="H893" s="4">
        <v>45390</v>
      </c>
      <c r="I893" s="8">
        <v>1074</v>
      </c>
      <c r="J893" s="8">
        <v>307022121</v>
      </c>
      <c r="K893" s="8">
        <v>48</v>
      </c>
      <c r="N893" s="8">
        <v>1.3599999999999999</v>
      </c>
      <c r="O893" s="70">
        <v>15065.66</v>
      </c>
      <c r="P893" s="8">
        <v>14223.729999999998</v>
      </c>
      <c r="Q893" s="8">
        <v>1.793466</v>
      </c>
      <c r="R893" s="8">
        <v>15840.150000000001</v>
      </c>
      <c r="S893" s="8">
        <v>1.793466</v>
      </c>
      <c r="T893" s="81">
        <v>15065.66</v>
      </c>
      <c r="U893" s="80" t="str">
        <f t="shared" si="26"/>
        <v>52020</v>
      </c>
      <c r="V893" s="79" t="str">
        <f t="shared" si="27"/>
        <v>Acima de 120 dias</v>
      </c>
    </row>
    <row r="894" spans="1:22" x14ac:dyDescent="0.3">
      <c r="A894" s="4">
        <v>44316</v>
      </c>
      <c r="B894" s="8">
        <v>29894663000189</v>
      </c>
      <c r="C894" s="8" t="s">
        <v>96</v>
      </c>
      <c r="D894" s="4">
        <v>44001</v>
      </c>
      <c r="E894" s="8">
        <v>313.39999999999998</v>
      </c>
      <c r="F894" s="4">
        <v>44081</v>
      </c>
      <c r="G894" s="8">
        <v>-235</v>
      </c>
      <c r="H894" s="4">
        <v>45784</v>
      </c>
      <c r="I894" s="8">
        <v>1468</v>
      </c>
      <c r="J894" s="8">
        <v>307031349</v>
      </c>
      <c r="K894" s="8">
        <v>60</v>
      </c>
      <c r="N894" s="8">
        <v>1.3599999999999999</v>
      </c>
      <c r="O894" s="70">
        <v>12822.130000000001</v>
      </c>
      <c r="P894" s="8">
        <v>12659.400000000003</v>
      </c>
      <c r="Q894" s="8">
        <v>1.788867</v>
      </c>
      <c r="R894" s="8">
        <v>13784.44</v>
      </c>
      <c r="S894" s="8">
        <v>1.788867</v>
      </c>
      <c r="T894" s="81">
        <v>12822.130000000001</v>
      </c>
      <c r="U894" s="80" t="str">
        <f t="shared" si="26"/>
        <v>62020</v>
      </c>
      <c r="V894" s="79" t="str">
        <f t="shared" si="27"/>
        <v>Acima de 120 dias</v>
      </c>
    </row>
    <row r="895" spans="1:22" x14ac:dyDescent="0.3">
      <c r="A895" s="4">
        <v>44316</v>
      </c>
      <c r="B895" s="8">
        <v>29894663000189</v>
      </c>
      <c r="C895" s="8" t="s">
        <v>96</v>
      </c>
      <c r="D895" s="4">
        <v>43978</v>
      </c>
      <c r="E895" s="8">
        <v>270.83999999999997</v>
      </c>
      <c r="F895" s="4">
        <v>44081</v>
      </c>
      <c r="G895" s="8">
        <v>-235</v>
      </c>
      <c r="H895" s="4">
        <v>46514</v>
      </c>
      <c r="I895" s="8">
        <v>2198</v>
      </c>
      <c r="J895" s="8">
        <v>307032427</v>
      </c>
      <c r="K895" s="8">
        <v>84</v>
      </c>
      <c r="N895" s="8">
        <v>1.4406870000000001</v>
      </c>
      <c r="O895" s="70">
        <v>13292</v>
      </c>
      <c r="P895" s="8">
        <v>13171.010000000006</v>
      </c>
      <c r="Q895" s="8">
        <v>1.7883830000000001</v>
      </c>
      <c r="R895" s="8">
        <v>14467.519999999999</v>
      </c>
      <c r="S895" s="8">
        <v>1.7883830000000001</v>
      </c>
      <c r="T895" s="81">
        <v>13292</v>
      </c>
      <c r="U895" s="80" t="str">
        <f t="shared" si="26"/>
        <v>52020</v>
      </c>
      <c r="V895" s="79" t="str">
        <f t="shared" si="27"/>
        <v>Acima de 120 dias</v>
      </c>
    </row>
    <row r="896" spans="1:22" x14ac:dyDescent="0.3">
      <c r="A896" s="4">
        <v>44316</v>
      </c>
      <c r="B896" s="8">
        <v>29894663000189</v>
      </c>
      <c r="C896" s="8" t="s">
        <v>96</v>
      </c>
      <c r="D896" s="4">
        <v>44040</v>
      </c>
      <c r="E896" s="8">
        <v>93.72</v>
      </c>
      <c r="F896" s="4">
        <v>44081</v>
      </c>
      <c r="G896" s="8">
        <v>-235</v>
      </c>
      <c r="H896" s="4">
        <v>46545</v>
      </c>
      <c r="I896" s="8">
        <v>2229</v>
      </c>
      <c r="J896" s="8">
        <v>307046784</v>
      </c>
      <c r="K896" s="8">
        <v>84</v>
      </c>
      <c r="N896" s="8">
        <v>1.4391527184494783</v>
      </c>
      <c r="O896" s="70">
        <v>4626.07</v>
      </c>
      <c r="P896" s="8">
        <v>4534.3500000000004</v>
      </c>
      <c r="Q896" s="8">
        <v>1.7872170000000001</v>
      </c>
      <c r="R896" s="8">
        <v>5040.75</v>
      </c>
      <c r="S896" s="8">
        <v>1.7872170000000001</v>
      </c>
      <c r="T896" s="81">
        <v>4626.07</v>
      </c>
      <c r="U896" s="80" t="str">
        <f t="shared" si="26"/>
        <v>72020</v>
      </c>
      <c r="V896" s="79" t="str">
        <f t="shared" si="27"/>
        <v>Acima de 120 dias</v>
      </c>
    </row>
    <row r="897" spans="1:22" x14ac:dyDescent="0.3">
      <c r="A897" s="4">
        <v>44316</v>
      </c>
      <c r="B897" s="8">
        <v>29894663000189</v>
      </c>
      <c r="C897" s="8" t="s">
        <v>96</v>
      </c>
      <c r="D897" s="4">
        <v>44074</v>
      </c>
      <c r="E897" s="8">
        <v>435</v>
      </c>
      <c r="F897" s="4">
        <v>44203</v>
      </c>
      <c r="G897" s="8">
        <v>-113</v>
      </c>
      <c r="H897" s="4">
        <v>46575</v>
      </c>
      <c r="I897" s="8">
        <v>2259</v>
      </c>
      <c r="J897" s="8">
        <v>307055322</v>
      </c>
      <c r="K897" s="8">
        <v>84</v>
      </c>
      <c r="N897" s="8">
        <v>1.450034900090388</v>
      </c>
      <c r="O897" s="70">
        <v>19786.169999999998</v>
      </c>
      <c r="P897" s="8">
        <v>21006.430000000008</v>
      </c>
      <c r="Q897" s="8">
        <v>1.7990010000000001</v>
      </c>
      <c r="R897" s="8">
        <v>21739.91</v>
      </c>
      <c r="S897" s="8">
        <v>1.7990010000000001</v>
      </c>
      <c r="T897" s="81">
        <v>19786.169999999998</v>
      </c>
      <c r="U897" s="80" t="str">
        <f t="shared" si="26"/>
        <v>82020</v>
      </c>
      <c r="V897" s="79" t="str">
        <f t="shared" si="27"/>
        <v>91 a 120 dias</v>
      </c>
    </row>
    <row r="898" spans="1:22" x14ac:dyDescent="0.3">
      <c r="A898" s="4">
        <v>44316</v>
      </c>
      <c r="B898" s="8">
        <v>29894663000189</v>
      </c>
      <c r="C898" s="8" t="s">
        <v>96</v>
      </c>
      <c r="D898" s="4">
        <v>44099</v>
      </c>
      <c r="E898" s="8">
        <v>55.23</v>
      </c>
      <c r="F898" s="4">
        <v>44172</v>
      </c>
      <c r="G898" s="8">
        <v>-144</v>
      </c>
      <c r="H898" s="4">
        <v>46638</v>
      </c>
      <c r="I898" s="8">
        <v>2322</v>
      </c>
      <c r="J898" s="8">
        <v>307072753</v>
      </c>
      <c r="K898" s="8">
        <v>84</v>
      </c>
      <c r="N898" s="8">
        <v>1.3599999999999999</v>
      </c>
      <c r="O898" s="70">
        <v>2832.09</v>
      </c>
      <c r="P898" s="8">
        <v>2759.1400000000008</v>
      </c>
      <c r="Q898" s="8">
        <v>1.4747189999999999</v>
      </c>
      <c r="R898" s="8">
        <v>2925.21</v>
      </c>
      <c r="S898" s="8">
        <v>1.4747189999999999</v>
      </c>
      <c r="T898" s="81">
        <v>2832.09</v>
      </c>
      <c r="U898" s="80" t="str">
        <f t="shared" ref="U898:U961" si="28">MONTH(D898)&amp;YEAR(D898)</f>
        <v>92020</v>
      </c>
      <c r="V898" s="79" t="str">
        <f t="shared" si="27"/>
        <v>Acima de 120 dias</v>
      </c>
    </row>
    <row r="899" spans="1:22" x14ac:dyDescent="0.3">
      <c r="A899" s="4">
        <v>44316</v>
      </c>
      <c r="B899" s="8">
        <v>29894663000189</v>
      </c>
      <c r="C899" s="8" t="s">
        <v>96</v>
      </c>
      <c r="D899" s="4">
        <v>44099</v>
      </c>
      <c r="E899" s="8">
        <v>98.4</v>
      </c>
      <c r="F899" s="4">
        <v>44323</v>
      </c>
      <c r="G899" s="8">
        <v>7</v>
      </c>
      <c r="H899" s="4">
        <v>46638</v>
      </c>
      <c r="I899" s="8">
        <v>2322</v>
      </c>
      <c r="J899" s="8">
        <v>307083617</v>
      </c>
      <c r="K899" s="8">
        <v>84</v>
      </c>
      <c r="N899" s="8">
        <v>1.4396819999999999</v>
      </c>
      <c r="O899" s="70">
        <v>4146.8599999999997</v>
      </c>
      <c r="P899" s="8">
        <v>4785.1499999999996</v>
      </c>
      <c r="Q899" s="8">
        <v>1.787077</v>
      </c>
      <c r="R899" s="8">
        <v>4604.24</v>
      </c>
      <c r="S899" s="8">
        <v>1.787077</v>
      </c>
      <c r="T899" s="81">
        <v>4146.8599999999997</v>
      </c>
      <c r="U899" s="80" t="str">
        <f t="shared" si="28"/>
        <v>92020</v>
      </c>
      <c r="V899" s="79" t="str">
        <f t="shared" ref="V899:V962" si="29">_xlfn.IFS(G899&lt;-120,"Acima de 120 dias",G899&lt;=-90,"91 a 120 dias",G899&lt;=-61,"61 a 90 dias",G899&lt;=-31,"31 a 60 dias",G899&gt;=-30,"1 a 30 dias")</f>
        <v>1 a 30 dias</v>
      </c>
    </row>
    <row r="900" spans="1:22" x14ac:dyDescent="0.3">
      <c r="A900" s="4">
        <v>44316</v>
      </c>
      <c r="B900" s="8">
        <v>29894663000189</v>
      </c>
      <c r="C900" s="8" t="s">
        <v>96</v>
      </c>
      <c r="D900" s="4">
        <v>44074</v>
      </c>
      <c r="E900" s="8">
        <v>681.15</v>
      </c>
      <c r="F900" s="4">
        <v>44323</v>
      </c>
      <c r="G900" s="8">
        <v>7</v>
      </c>
      <c r="H900" s="4">
        <v>46638</v>
      </c>
      <c r="I900" s="8">
        <v>2322</v>
      </c>
      <c r="J900" s="8">
        <v>307085235</v>
      </c>
      <c r="K900" s="8">
        <v>84</v>
      </c>
      <c r="N900" s="8">
        <v>1.3967210000000001</v>
      </c>
      <c r="O900" s="70">
        <v>29176.93</v>
      </c>
      <c r="P900" s="8">
        <v>33221.029999999992</v>
      </c>
      <c r="Q900" s="8">
        <v>1.731554</v>
      </c>
      <c r="R900" s="8">
        <v>32298.870000000003</v>
      </c>
      <c r="S900" s="8">
        <v>1.731554</v>
      </c>
      <c r="T900" s="81">
        <v>29176.93</v>
      </c>
      <c r="U900" s="80" t="str">
        <f t="shared" si="28"/>
        <v>82020</v>
      </c>
      <c r="V900" s="79" t="str">
        <f t="shared" si="29"/>
        <v>1 a 30 dias</v>
      </c>
    </row>
    <row r="901" spans="1:22" x14ac:dyDescent="0.3">
      <c r="A901" s="4">
        <v>44316</v>
      </c>
      <c r="B901" s="8">
        <v>29894663000189</v>
      </c>
      <c r="C901" s="8" t="s">
        <v>96</v>
      </c>
      <c r="D901" s="4">
        <v>44099</v>
      </c>
      <c r="E901" s="8">
        <v>53.19</v>
      </c>
      <c r="F901" s="4">
        <v>44172</v>
      </c>
      <c r="G901" s="8">
        <v>-144</v>
      </c>
      <c r="H901" s="4">
        <v>46667</v>
      </c>
      <c r="I901" s="8">
        <v>2351</v>
      </c>
      <c r="J901" s="8">
        <v>307089117</v>
      </c>
      <c r="K901" s="8">
        <v>84</v>
      </c>
      <c r="N901" s="8">
        <v>1.3599999999999999</v>
      </c>
      <c r="O901" s="70">
        <v>2714.02</v>
      </c>
      <c r="P901" s="8">
        <v>2621.08</v>
      </c>
      <c r="Q901" s="8">
        <v>1.5146230000000001</v>
      </c>
      <c r="R901" s="8">
        <v>2835.74</v>
      </c>
      <c r="S901" s="8">
        <v>1.5146230000000001</v>
      </c>
      <c r="T901" s="81">
        <v>2714.02</v>
      </c>
      <c r="U901" s="80" t="str">
        <f t="shared" si="28"/>
        <v>92020</v>
      </c>
      <c r="V901" s="79" t="str">
        <f t="shared" si="29"/>
        <v>Acima de 120 dias</v>
      </c>
    </row>
    <row r="902" spans="1:22" x14ac:dyDescent="0.3">
      <c r="A902" s="4">
        <v>44316</v>
      </c>
      <c r="B902" s="8">
        <v>29894663000189</v>
      </c>
      <c r="C902" s="8" t="s">
        <v>96</v>
      </c>
      <c r="D902" s="4">
        <v>43936</v>
      </c>
      <c r="E902" s="8">
        <v>56</v>
      </c>
      <c r="F902" s="4">
        <v>44234</v>
      </c>
      <c r="G902" s="8">
        <v>-82</v>
      </c>
      <c r="H902" s="4">
        <v>46090</v>
      </c>
      <c r="I902" s="8">
        <v>1774</v>
      </c>
      <c r="J902" s="8">
        <v>307112119</v>
      </c>
      <c r="K902" s="8">
        <v>72</v>
      </c>
      <c r="N902" s="8">
        <v>1.5130000000000001</v>
      </c>
      <c r="O902" s="70">
        <v>2041.26</v>
      </c>
      <c r="P902" s="8">
        <v>2420.04</v>
      </c>
      <c r="Q902" s="8">
        <v>2.0652279999999998</v>
      </c>
      <c r="R902" s="8">
        <v>2311.75</v>
      </c>
      <c r="S902" s="8">
        <v>2.0652279999999998</v>
      </c>
      <c r="T902" s="81">
        <v>2041.26</v>
      </c>
      <c r="U902" s="80" t="str">
        <f t="shared" si="28"/>
        <v>42020</v>
      </c>
      <c r="V902" s="79" t="str">
        <f t="shared" si="29"/>
        <v>61 a 90 dias</v>
      </c>
    </row>
    <row r="903" spans="1:22" x14ac:dyDescent="0.3">
      <c r="A903" s="4">
        <v>44316</v>
      </c>
      <c r="B903" s="8">
        <v>29894663000189</v>
      </c>
      <c r="C903" s="8" t="s">
        <v>96</v>
      </c>
      <c r="D903" s="4">
        <v>43978</v>
      </c>
      <c r="E903" s="8">
        <v>53.55</v>
      </c>
      <c r="F903" s="4">
        <v>44323</v>
      </c>
      <c r="G903" s="8">
        <v>7</v>
      </c>
      <c r="H903" s="4">
        <v>46119</v>
      </c>
      <c r="I903" s="8">
        <v>1803</v>
      </c>
      <c r="J903" s="8">
        <v>307122911</v>
      </c>
      <c r="K903" s="8">
        <v>72</v>
      </c>
      <c r="N903" s="8">
        <v>1.4005603209611301</v>
      </c>
      <c r="O903" s="70">
        <v>1985.12</v>
      </c>
      <c r="P903" s="8">
        <v>2405.5700000000011</v>
      </c>
      <c r="Q903" s="8">
        <v>1.79098</v>
      </c>
      <c r="R903" s="8">
        <v>2186.09</v>
      </c>
      <c r="S903" s="8">
        <v>1.79098</v>
      </c>
      <c r="T903" s="81">
        <v>1985.12</v>
      </c>
      <c r="U903" s="80" t="str">
        <f t="shared" si="28"/>
        <v>52020</v>
      </c>
      <c r="V903" s="79" t="str">
        <f t="shared" si="29"/>
        <v>1 a 30 dias</v>
      </c>
    </row>
    <row r="904" spans="1:22" x14ac:dyDescent="0.3">
      <c r="A904" s="4">
        <v>44316</v>
      </c>
      <c r="B904" s="8">
        <v>29894663000189</v>
      </c>
      <c r="C904" s="8" t="s">
        <v>96</v>
      </c>
      <c r="D904" s="4">
        <v>44134</v>
      </c>
      <c r="E904" s="8">
        <v>52</v>
      </c>
      <c r="F904" s="4">
        <v>44234</v>
      </c>
      <c r="G904" s="8">
        <v>-82</v>
      </c>
      <c r="H904" s="4">
        <v>46699</v>
      </c>
      <c r="I904" s="8">
        <v>2383</v>
      </c>
      <c r="J904" s="8">
        <v>307127832</v>
      </c>
      <c r="K904" s="8">
        <v>84</v>
      </c>
      <c r="N904" s="8">
        <v>1.4034720000000001</v>
      </c>
      <c r="O904" s="70">
        <v>2405.0100000000002</v>
      </c>
      <c r="P904" s="8">
        <v>2529.2399999999993</v>
      </c>
      <c r="Q904" s="8">
        <v>1.739576</v>
      </c>
      <c r="R904" s="8">
        <v>2651.39</v>
      </c>
      <c r="S904" s="8">
        <v>1.739576</v>
      </c>
      <c r="T904" s="81">
        <v>2405.0100000000002</v>
      </c>
      <c r="U904" s="80" t="str">
        <f t="shared" si="28"/>
        <v>102020</v>
      </c>
      <c r="V904" s="79" t="str">
        <f t="shared" si="29"/>
        <v>61 a 90 dias</v>
      </c>
    </row>
    <row r="905" spans="1:22" x14ac:dyDescent="0.3">
      <c r="A905" s="4">
        <v>44316</v>
      </c>
      <c r="B905" s="8">
        <v>29894663000189</v>
      </c>
      <c r="C905" s="8" t="s">
        <v>96</v>
      </c>
      <c r="D905" s="4">
        <v>44040</v>
      </c>
      <c r="E905" s="8">
        <v>353.2</v>
      </c>
      <c r="F905" s="4">
        <v>44081</v>
      </c>
      <c r="G905" s="8">
        <v>-235</v>
      </c>
      <c r="H905" s="4">
        <v>46608</v>
      </c>
      <c r="I905" s="8">
        <v>2292</v>
      </c>
      <c r="J905" s="8">
        <v>307166647</v>
      </c>
      <c r="K905" s="8">
        <v>84</v>
      </c>
      <c r="N905" s="8">
        <v>1.445784</v>
      </c>
      <c r="O905" s="70">
        <v>17635.48</v>
      </c>
      <c r="P905" s="8">
        <v>16907.979999999996</v>
      </c>
      <c r="Q905" s="8">
        <v>1.7835300000000001</v>
      </c>
      <c r="R905" s="8">
        <v>19204.18</v>
      </c>
      <c r="S905" s="8">
        <v>1.7835300000000001</v>
      </c>
      <c r="T905" s="81">
        <v>17635.48</v>
      </c>
      <c r="U905" s="80" t="str">
        <f t="shared" si="28"/>
        <v>72020</v>
      </c>
      <c r="V905" s="79" t="str">
        <f t="shared" si="29"/>
        <v>Acima de 120 dias</v>
      </c>
    </row>
    <row r="906" spans="1:22" x14ac:dyDescent="0.3">
      <c r="A906" s="4">
        <v>44316</v>
      </c>
      <c r="B906" s="8">
        <v>29894663000189</v>
      </c>
      <c r="C906" s="8" t="s">
        <v>96</v>
      </c>
      <c r="D906" s="4">
        <v>44074</v>
      </c>
      <c r="E906" s="8">
        <v>89.3</v>
      </c>
      <c r="F906" s="4">
        <v>44172</v>
      </c>
      <c r="G906" s="8">
        <v>-144</v>
      </c>
      <c r="H906" s="4">
        <v>46608</v>
      </c>
      <c r="I906" s="8">
        <v>2292</v>
      </c>
      <c r="J906" s="8">
        <v>307170505</v>
      </c>
      <c r="K906" s="8">
        <v>84</v>
      </c>
      <c r="N906" s="8">
        <v>1.4392430000000001</v>
      </c>
      <c r="O906" s="70">
        <v>4186.63</v>
      </c>
      <c r="P906" s="8">
        <v>4354.4800000000005</v>
      </c>
      <c r="Q906" s="8">
        <v>1.787455</v>
      </c>
      <c r="R906" s="8">
        <v>4595.8100000000004</v>
      </c>
      <c r="S906" s="8">
        <v>1.787455</v>
      </c>
      <c r="T906" s="81">
        <v>4186.63</v>
      </c>
      <c r="U906" s="80" t="str">
        <f t="shared" si="28"/>
        <v>82020</v>
      </c>
      <c r="V906" s="79" t="str">
        <f t="shared" si="29"/>
        <v>Acima de 120 dias</v>
      </c>
    </row>
    <row r="907" spans="1:22" x14ac:dyDescent="0.3">
      <c r="A907" s="4">
        <v>44316</v>
      </c>
      <c r="B907" s="8">
        <v>29894663000189</v>
      </c>
      <c r="C907" s="8" t="s">
        <v>96</v>
      </c>
      <c r="D907" s="4">
        <v>44099</v>
      </c>
      <c r="E907" s="8">
        <v>101.34</v>
      </c>
      <c r="F907" s="4">
        <v>44323</v>
      </c>
      <c r="G907" s="8">
        <v>7</v>
      </c>
      <c r="H907" s="4">
        <v>46638</v>
      </c>
      <c r="I907" s="8">
        <v>2322</v>
      </c>
      <c r="J907" s="8">
        <v>307172932</v>
      </c>
      <c r="K907" s="8">
        <v>84</v>
      </c>
      <c r="N907" s="8">
        <v>1.4076730000000002</v>
      </c>
      <c r="O907" s="70">
        <v>4313.7</v>
      </c>
      <c r="P907" s="8">
        <v>4981.5300000000007</v>
      </c>
      <c r="Q907" s="8">
        <v>1.752945</v>
      </c>
      <c r="R907" s="8">
        <v>4788.99</v>
      </c>
      <c r="S907" s="8">
        <v>1.752945</v>
      </c>
      <c r="T907" s="81">
        <v>4313.7</v>
      </c>
      <c r="U907" s="80" t="str">
        <f t="shared" si="28"/>
        <v>92020</v>
      </c>
      <c r="V907" s="79" t="str">
        <f t="shared" si="29"/>
        <v>1 a 30 dias</v>
      </c>
    </row>
    <row r="908" spans="1:22" x14ac:dyDescent="0.3">
      <c r="A908" s="4">
        <v>44316</v>
      </c>
      <c r="B908" s="8">
        <v>29894663000189</v>
      </c>
      <c r="C908" s="8" t="s">
        <v>96</v>
      </c>
      <c r="D908" s="4">
        <v>44134</v>
      </c>
      <c r="E908" s="8">
        <v>313.5</v>
      </c>
      <c r="F908" s="4">
        <v>44172</v>
      </c>
      <c r="G908" s="8">
        <v>-144</v>
      </c>
      <c r="H908" s="4">
        <v>46699</v>
      </c>
      <c r="I908" s="8">
        <v>2383</v>
      </c>
      <c r="J908" s="8">
        <v>307182758</v>
      </c>
      <c r="K908" s="8">
        <v>84</v>
      </c>
      <c r="N908" s="8">
        <v>1.4414750000000001</v>
      </c>
      <c r="O908" s="70">
        <v>14610.09</v>
      </c>
      <c r="P908" s="8">
        <v>15049.66</v>
      </c>
      <c r="Q908" s="8">
        <v>1.7900149999999999</v>
      </c>
      <c r="R908" s="8">
        <v>16118.77</v>
      </c>
      <c r="S908" s="8">
        <v>1.7900149999999999</v>
      </c>
      <c r="T908" s="81">
        <v>14610.09</v>
      </c>
      <c r="U908" s="80" t="str">
        <f t="shared" si="28"/>
        <v>102020</v>
      </c>
      <c r="V908" s="79" t="str">
        <f t="shared" si="29"/>
        <v>Acima de 120 dias</v>
      </c>
    </row>
    <row r="909" spans="1:22" x14ac:dyDescent="0.3">
      <c r="A909" s="4">
        <v>44316</v>
      </c>
      <c r="B909" s="8">
        <v>29894663000189</v>
      </c>
      <c r="C909" s="8" t="s">
        <v>96</v>
      </c>
      <c r="D909" s="4">
        <v>44001</v>
      </c>
      <c r="E909" s="8">
        <v>108</v>
      </c>
      <c r="F909" s="4">
        <v>44050</v>
      </c>
      <c r="G909" s="8">
        <v>-266</v>
      </c>
      <c r="H909" s="4">
        <v>46514</v>
      </c>
      <c r="I909" s="8">
        <v>2198</v>
      </c>
      <c r="J909" s="8">
        <v>307230107</v>
      </c>
      <c r="K909" s="8">
        <v>84</v>
      </c>
      <c r="N909" s="8">
        <v>1.4451610456554678</v>
      </c>
      <c r="O909" s="70">
        <v>5405.65</v>
      </c>
      <c r="P909" s="8">
        <v>5193.6099999999997</v>
      </c>
      <c r="Q909" s="8">
        <v>1.7904899999999999</v>
      </c>
      <c r="R909" s="8">
        <v>5870.55</v>
      </c>
      <c r="S909" s="8">
        <v>1.7904899999999999</v>
      </c>
      <c r="T909" s="81">
        <v>5405.65</v>
      </c>
      <c r="U909" s="80" t="str">
        <f t="shared" si="28"/>
        <v>62020</v>
      </c>
      <c r="V909" s="79" t="str">
        <f t="shared" si="29"/>
        <v>Acima de 120 dias</v>
      </c>
    </row>
    <row r="910" spans="1:22" x14ac:dyDescent="0.3">
      <c r="A910" s="4">
        <v>44316</v>
      </c>
      <c r="B910" s="8">
        <v>29894663000189</v>
      </c>
      <c r="C910" s="8" t="s">
        <v>96</v>
      </c>
      <c r="D910" s="4">
        <v>44001</v>
      </c>
      <c r="E910" s="8">
        <v>92.82</v>
      </c>
      <c r="F910" s="4">
        <v>44323</v>
      </c>
      <c r="G910" s="8">
        <v>7</v>
      </c>
      <c r="H910" s="4">
        <v>46545</v>
      </c>
      <c r="I910" s="8">
        <v>2229</v>
      </c>
      <c r="J910" s="8">
        <v>307244545</v>
      </c>
      <c r="K910" s="8">
        <v>84</v>
      </c>
      <c r="N910" s="8">
        <v>1.45319</v>
      </c>
      <c r="O910" s="70">
        <v>3826.31</v>
      </c>
      <c r="P910" s="8">
        <v>4478.9499999999989</v>
      </c>
      <c r="Q910" s="8">
        <v>1.798996</v>
      </c>
      <c r="R910" s="8">
        <v>4232.0199999999995</v>
      </c>
      <c r="S910" s="8">
        <v>1.798996</v>
      </c>
      <c r="T910" s="81">
        <v>3826.31</v>
      </c>
      <c r="U910" s="80" t="str">
        <f t="shared" si="28"/>
        <v>62020</v>
      </c>
      <c r="V910" s="79" t="str">
        <f t="shared" si="29"/>
        <v>1 a 30 dias</v>
      </c>
    </row>
    <row r="911" spans="1:22" x14ac:dyDescent="0.3">
      <c r="A911" s="4">
        <v>44316</v>
      </c>
      <c r="B911" s="8">
        <v>29894663000189</v>
      </c>
      <c r="C911" s="8" t="s">
        <v>96</v>
      </c>
      <c r="D911" s="4">
        <v>44074</v>
      </c>
      <c r="E911" s="8">
        <v>349.57</v>
      </c>
      <c r="F911" s="4">
        <v>44323</v>
      </c>
      <c r="G911" s="8">
        <v>7</v>
      </c>
      <c r="H911" s="4">
        <v>46608</v>
      </c>
      <c r="I911" s="8">
        <v>2292</v>
      </c>
      <c r="J911" s="8">
        <v>307258550</v>
      </c>
      <c r="K911" s="8">
        <v>84</v>
      </c>
      <c r="N911" s="8">
        <v>1.3599999999999999</v>
      </c>
      <c r="O911" s="70">
        <v>16357.38</v>
      </c>
      <c r="P911" s="8">
        <v>17506.350000000002</v>
      </c>
      <c r="Q911" s="8">
        <v>1.4154679999999999</v>
      </c>
      <c r="R911" s="8">
        <v>16643.3</v>
      </c>
      <c r="S911" s="8">
        <v>1.4154679999999999</v>
      </c>
      <c r="T911" s="81">
        <v>16357.38</v>
      </c>
      <c r="U911" s="80" t="str">
        <f t="shared" si="28"/>
        <v>82020</v>
      </c>
      <c r="V911" s="79" t="str">
        <f t="shared" si="29"/>
        <v>1 a 30 dias</v>
      </c>
    </row>
    <row r="912" spans="1:22" x14ac:dyDescent="0.3">
      <c r="A912" s="4">
        <v>44316</v>
      </c>
      <c r="B912" s="8">
        <v>29894663000189</v>
      </c>
      <c r="C912" s="8" t="s">
        <v>96</v>
      </c>
      <c r="D912" s="4">
        <v>44074</v>
      </c>
      <c r="E912" s="8">
        <v>280</v>
      </c>
      <c r="F912" s="4">
        <v>44172</v>
      </c>
      <c r="G912" s="8">
        <v>-144</v>
      </c>
      <c r="H912" s="4">
        <v>46608</v>
      </c>
      <c r="I912" s="8">
        <v>2292</v>
      </c>
      <c r="J912" s="8">
        <v>307263044</v>
      </c>
      <c r="K912" s="8">
        <v>84</v>
      </c>
      <c r="N912" s="8">
        <v>1.3599999999999999</v>
      </c>
      <c r="O912" s="70">
        <v>14860.32</v>
      </c>
      <c r="P912" s="8">
        <v>14022.329999999998</v>
      </c>
      <c r="Q912" s="8">
        <v>1.3281670000000001</v>
      </c>
      <c r="R912" s="8">
        <v>14730.96</v>
      </c>
      <c r="S912" s="8">
        <v>1.3281670000000001</v>
      </c>
      <c r="T912" s="81">
        <v>14860.32</v>
      </c>
      <c r="U912" s="80" t="str">
        <f t="shared" si="28"/>
        <v>82020</v>
      </c>
      <c r="V912" s="79" t="str">
        <f t="shared" si="29"/>
        <v>Acima de 120 dias</v>
      </c>
    </row>
    <row r="913" spans="1:22" x14ac:dyDescent="0.3">
      <c r="A913" s="4">
        <v>44316</v>
      </c>
      <c r="B913" s="8">
        <v>29894663000189</v>
      </c>
      <c r="C913" s="8" t="s">
        <v>96</v>
      </c>
      <c r="D913" s="4">
        <v>44074</v>
      </c>
      <c r="E913" s="8">
        <v>120</v>
      </c>
      <c r="F913" s="4">
        <v>44203</v>
      </c>
      <c r="G913" s="8">
        <v>-113</v>
      </c>
      <c r="H913" s="4">
        <v>46575</v>
      </c>
      <c r="I913" s="8">
        <v>2259</v>
      </c>
      <c r="J913" s="8">
        <v>307263313</v>
      </c>
      <c r="K913" s="8">
        <v>84</v>
      </c>
      <c r="N913" s="8">
        <v>1.432979604433797</v>
      </c>
      <c r="O913" s="70">
        <v>5484.21</v>
      </c>
      <c r="P913" s="8">
        <v>5827.63</v>
      </c>
      <c r="Q913" s="8">
        <v>1.7808139999999999</v>
      </c>
      <c r="R913" s="8">
        <v>6025.7</v>
      </c>
      <c r="S913" s="8">
        <v>1.7808139999999999</v>
      </c>
      <c r="T913" s="81">
        <v>5484.21</v>
      </c>
      <c r="U913" s="80" t="str">
        <f t="shared" si="28"/>
        <v>82020</v>
      </c>
      <c r="V913" s="79" t="str">
        <f t="shared" si="29"/>
        <v>91 a 120 dias</v>
      </c>
    </row>
    <row r="914" spans="1:22" x14ac:dyDescent="0.3">
      <c r="A914" s="4">
        <v>44316</v>
      </c>
      <c r="B914" s="8">
        <v>29894663000189</v>
      </c>
      <c r="C914" s="8" t="s">
        <v>96</v>
      </c>
      <c r="D914" s="4">
        <v>44099</v>
      </c>
      <c r="E914" s="8">
        <v>205.27</v>
      </c>
      <c r="F914" s="4">
        <v>44323</v>
      </c>
      <c r="G914" s="8">
        <v>7</v>
      </c>
      <c r="H914" s="4">
        <v>46638</v>
      </c>
      <c r="I914" s="8">
        <v>2322</v>
      </c>
      <c r="J914" s="8">
        <v>307284972</v>
      </c>
      <c r="K914" s="8">
        <v>84</v>
      </c>
      <c r="N914" s="8">
        <v>1.3599999999999999</v>
      </c>
      <c r="O914" s="70">
        <v>9415.4700000000012</v>
      </c>
      <c r="P914" s="8">
        <v>10254.819999999996</v>
      </c>
      <c r="Q914" s="8">
        <v>1.5036339999999999</v>
      </c>
      <c r="R914" s="8">
        <v>9845.6200000000008</v>
      </c>
      <c r="S914" s="8">
        <v>1.5036339999999999</v>
      </c>
      <c r="T914" s="81">
        <v>9415.4700000000012</v>
      </c>
      <c r="U914" s="80" t="str">
        <f t="shared" si="28"/>
        <v>92020</v>
      </c>
      <c r="V914" s="79" t="str">
        <f t="shared" si="29"/>
        <v>1 a 30 dias</v>
      </c>
    </row>
    <row r="915" spans="1:22" x14ac:dyDescent="0.3">
      <c r="A915" s="4">
        <v>44316</v>
      </c>
      <c r="B915" s="8">
        <v>29894663000189</v>
      </c>
      <c r="C915" s="8" t="s">
        <v>96</v>
      </c>
      <c r="D915" s="4">
        <v>43978</v>
      </c>
      <c r="E915" s="8">
        <v>42.6</v>
      </c>
      <c r="F915" s="4">
        <v>44050</v>
      </c>
      <c r="G915" s="8">
        <v>-266</v>
      </c>
      <c r="H915" s="4">
        <v>46119</v>
      </c>
      <c r="I915" s="8">
        <v>1803</v>
      </c>
      <c r="J915" s="8">
        <v>307321831</v>
      </c>
      <c r="K915" s="8">
        <v>72</v>
      </c>
      <c r="N915" s="8">
        <v>1.3931813031161482</v>
      </c>
      <c r="O915" s="70">
        <v>1962.61</v>
      </c>
      <c r="P915" s="8">
        <v>1917.8599999999994</v>
      </c>
      <c r="Q915" s="8">
        <v>1.790923</v>
      </c>
      <c r="R915" s="8">
        <v>2125.73</v>
      </c>
      <c r="S915" s="8">
        <v>1.790923</v>
      </c>
      <c r="T915" s="81">
        <v>1962.61</v>
      </c>
      <c r="U915" s="80" t="str">
        <f t="shared" si="28"/>
        <v>52020</v>
      </c>
      <c r="V915" s="79" t="str">
        <f t="shared" si="29"/>
        <v>Acima de 120 dias</v>
      </c>
    </row>
    <row r="916" spans="1:22" x14ac:dyDescent="0.3">
      <c r="A916" s="4">
        <v>44316</v>
      </c>
      <c r="B916" s="8">
        <v>29894663000189</v>
      </c>
      <c r="C916" s="8" t="s">
        <v>96</v>
      </c>
      <c r="D916" s="4">
        <v>44134</v>
      </c>
      <c r="E916" s="8">
        <v>282.35000000000002</v>
      </c>
      <c r="F916" s="4">
        <v>44323</v>
      </c>
      <c r="G916" s="8">
        <v>7</v>
      </c>
      <c r="H916" s="4">
        <v>46699</v>
      </c>
      <c r="I916" s="8">
        <v>2383</v>
      </c>
      <c r="J916" s="8">
        <v>307326803</v>
      </c>
      <c r="K916" s="8">
        <v>84</v>
      </c>
      <c r="N916" s="8">
        <v>1.4071</v>
      </c>
      <c r="O916" s="70">
        <v>12197.83</v>
      </c>
      <c r="P916" s="8">
        <v>13716.050000000008</v>
      </c>
      <c r="Q916" s="8">
        <v>1.7433510000000001</v>
      </c>
      <c r="R916" s="8">
        <v>13533.84</v>
      </c>
      <c r="S916" s="8">
        <v>1.7433510000000001</v>
      </c>
      <c r="T916" s="81">
        <v>12197.83</v>
      </c>
      <c r="U916" s="80" t="str">
        <f t="shared" si="28"/>
        <v>102020</v>
      </c>
      <c r="V916" s="79" t="str">
        <f t="shared" si="29"/>
        <v>1 a 30 dias</v>
      </c>
    </row>
    <row r="917" spans="1:22" x14ac:dyDescent="0.3">
      <c r="A917" s="4">
        <v>44316</v>
      </c>
      <c r="B917" s="8">
        <v>29894663000189</v>
      </c>
      <c r="C917" s="8" t="s">
        <v>96</v>
      </c>
      <c r="D917" s="4">
        <v>44134</v>
      </c>
      <c r="E917" s="8">
        <v>70</v>
      </c>
      <c r="F917" s="4">
        <v>44323</v>
      </c>
      <c r="G917" s="8">
        <v>7</v>
      </c>
      <c r="H917" s="4">
        <v>46699</v>
      </c>
      <c r="I917" s="8">
        <v>2383</v>
      </c>
      <c r="J917" s="8">
        <v>307327155</v>
      </c>
      <c r="K917" s="8">
        <v>84</v>
      </c>
      <c r="N917" s="8">
        <v>1.411753</v>
      </c>
      <c r="O917" s="70">
        <v>3019.67</v>
      </c>
      <c r="P917" s="8">
        <v>3394.9900000000016</v>
      </c>
      <c r="Q917" s="8">
        <v>1.7482899999999999</v>
      </c>
      <c r="R917" s="8">
        <v>3350.38</v>
      </c>
      <c r="S917" s="8">
        <v>1.7482899999999999</v>
      </c>
      <c r="T917" s="81">
        <v>3019.67</v>
      </c>
      <c r="U917" s="80" t="str">
        <f t="shared" si="28"/>
        <v>102020</v>
      </c>
      <c r="V917" s="79" t="str">
        <f t="shared" si="29"/>
        <v>1 a 30 dias</v>
      </c>
    </row>
    <row r="918" spans="1:22" x14ac:dyDescent="0.3">
      <c r="A918" s="4">
        <v>44316</v>
      </c>
      <c r="B918" s="8">
        <v>29894663000189</v>
      </c>
      <c r="C918" s="8" t="s">
        <v>96</v>
      </c>
      <c r="D918" s="4">
        <v>44040</v>
      </c>
      <c r="E918" s="8">
        <v>119</v>
      </c>
      <c r="F918" s="4">
        <v>44234</v>
      </c>
      <c r="G918" s="8">
        <v>-82</v>
      </c>
      <c r="H918" s="4">
        <v>46545</v>
      </c>
      <c r="I918" s="8">
        <v>2229</v>
      </c>
      <c r="J918" s="8">
        <v>307346878</v>
      </c>
      <c r="K918" s="8">
        <v>84</v>
      </c>
      <c r="N918" s="8">
        <v>1.4391711767014626</v>
      </c>
      <c r="O918" s="70">
        <v>5278.93</v>
      </c>
      <c r="P918" s="8">
        <v>5757.5000000000018</v>
      </c>
      <c r="Q918" s="8">
        <v>1.7872170000000001</v>
      </c>
      <c r="R918" s="8">
        <v>5805.38</v>
      </c>
      <c r="S918" s="8">
        <v>1.7872170000000001</v>
      </c>
      <c r="T918" s="81">
        <v>5278.93</v>
      </c>
      <c r="U918" s="80" t="str">
        <f t="shared" si="28"/>
        <v>72020</v>
      </c>
      <c r="V918" s="79" t="str">
        <f t="shared" si="29"/>
        <v>61 a 90 dias</v>
      </c>
    </row>
    <row r="919" spans="1:22" x14ac:dyDescent="0.3">
      <c r="A919" s="4">
        <v>44316</v>
      </c>
      <c r="B919" s="8">
        <v>29894663000189</v>
      </c>
      <c r="C919" s="8" t="s">
        <v>96</v>
      </c>
      <c r="D919" s="4">
        <v>44099</v>
      </c>
      <c r="E919" s="8">
        <v>1265.74</v>
      </c>
      <c r="F919" s="4">
        <v>44234</v>
      </c>
      <c r="G919" s="8">
        <v>-82</v>
      </c>
      <c r="H919" s="4">
        <v>46699</v>
      </c>
      <c r="I919" s="8">
        <v>2383</v>
      </c>
      <c r="J919" s="8">
        <v>307389149</v>
      </c>
      <c r="K919" s="8">
        <v>84</v>
      </c>
      <c r="N919" s="8">
        <v>1.436418</v>
      </c>
      <c r="O919" s="70">
        <v>57837.38</v>
      </c>
      <c r="P919" s="8">
        <v>59863.520000000019</v>
      </c>
      <c r="Q919" s="8">
        <v>1.7828200000000001</v>
      </c>
      <c r="R919" s="8">
        <v>63908.4</v>
      </c>
      <c r="S919" s="8">
        <v>1.7828200000000001</v>
      </c>
      <c r="T919" s="81">
        <v>57837.38</v>
      </c>
      <c r="U919" s="80" t="str">
        <f t="shared" si="28"/>
        <v>92020</v>
      </c>
      <c r="V919" s="79" t="str">
        <f t="shared" si="29"/>
        <v>61 a 90 dias</v>
      </c>
    </row>
    <row r="920" spans="1:22" x14ac:dyDescent="0.3">
      <c r="A920" s="4">
        <v>44316</v>
      </c>
      <c r="B920" s="8">
        <v>29894663000189</v>
      </c>
      <c r="C920" s="8" t="s">
        <v>96</v>
      </c>
      <c r="D920" s="4">
        <v>44134</v>
      </c>
      <c r="E920" s="8">
        <v>167.75</v>
      </c>
      <c r="F920" s="4">
        <v>44323</v>
      </c>
      <c r="G920" s="8">
        <v>7</v>
      </c>
      <c r="H920" s="4">
        <v>46699</v>
      </c>
      <c r="I920" s="8">
        <v>2383</v>
      </c>
      <c r="J920" s="8">
        <v>307396669</v>
      </c>
      <c r="K920" s="8">
        <v>84</v>
      </c>
      <c r="N920" s="8">
        <v>1.414914</v>
      </c>
      <c r="O920" s="70">
        <v>7228.87</v>
      </c>
      <c r="P920" s="8">
        <v>8127.0300000000034</v>
      </c>
      <c r="Q920" s="8">
        <v>1.751703</v>
      </c>
      <c r="R920" s="8">
        <v>8020.87</v>
      </c>
      <c r="S920" s="8">
        <v>1.751703</v>
      </c>
      <c r="T920" s="81">
        <v>7228.87</v>
      </c>
      <c r="U920" s="80" t="str">
        <f t="shared" si="28"/>
        <v>102020</v>
      </c>
      <c r="V920" s="79" t="str">
        <f t="shared" si="29"/>
        <v>1 a 30 dias</v>
      </c>
    </row>
    <row r="921" spans="1:22" x14ac:dyDescent="0.3">
      <c r="A921" s="4">
        <v>44316</v>
      </c>
      <c r="B921" s="8">
        <v>29894663000189</v>
      </c>
      <c r="C921" s="8" t="s">
        <v>96</v>
      </c>
      <c r="D921" s="4">
        <v>43978</v>
      </c>
      <c r="E921" s="8">
        <v>226.48</v>
      </c>
      <c r="F921" s="4">
        <v>44262</v>
      </c>
      <c r="G921" s="8">
        <v>-54</v>
      </c>
      <c r="H921" s="4">
        <v>46090</v>
      </c>
      <c r="I921" s="8">
        <v>1774</v>
      </c>
      <c r="J921" s="8">
        <v>307411662</v>
      </c>
      <c r="K921" s="8">
        <v>72</v>
      </c>
      <c r="N921" s="8">
        <v>1.5130000000000001</v>
      </c>
      <c r="O921" s="70">
        <v>8251.01</v>
      </c>
      <c r="P921" s="8">
        <v>9766.4999999999982</v>
      </c>
      <c r="Q921" s="8">
        <v>2.0676640000000002</v>
      </c>
      <c r="R921" s="8">
        <v>9349.43</v>
      </c>
      <c r="S921" s="8">
        <v>2.0676640000000002</v>
      </c>
      <c r="T921" s="81">
        <v>8251.01</v>
      </c>
      <c r="U921" s="80" t="str">
        <f t="shared" si="28"/>
        <v>52020</v>
      </c>
      <c r="V921" s="79" t="str">
        <f t="shared" si="29"/>
        <v>31 a 60 dias</v>
      </c>
    </row>
    <row r="922" spans="1:22" x14ac:dyDescent="0.3">
      <c r="A922" s="4">
        <v>44316</v>
      </c>
      <c r="B922" s="8">
        <v>29894663000189</v>
      </c>
      <c r="C922" s="8" t="s">
        <v>96</v>
      </c>
      <c r="D922" s="4">
        <v>43978</v>
      </c>
      <c r="E922" s="8">
        <v>43.3</v>
      </c>
      <c r="F922" s="4">
        <v>44323</v>
      </c>
      <c r="G922" s="8">
        <v>7</v>
      </c>
      <c r="H922" s="4">
        <v>46119</v>
      </c>
      <c r="I922" s="8">
        <v>1803</v>
      </c>
      <c r="J922" s="8">
        <v>307421745</v>
      </c>
      <c r="K922" s="8">
        <v>72</v>
      </c>
      <c r="N922" s="8">
        <v>1.3913034221380005</v>
      </c>
      <c r="O922" s="70">
        <v>1605.8999999999999</v>
      </c>
      <c r="P922" s="8">
        <v>1950.4899999999996</v>
      </c>
      <c r="Q922" s="8">
        <v>1.7891680000000001</v>
      </c>
      <c r="R922" s="8">
        <v>1771.76</v>
      </c>
      <c r="S922" s="8">
        <v>1.7891680000000001</v>
      </c>
      <c r="T922" s="81">
        <v>1605.8999999999999</v>
      </c>
      <c r="U922" s="80" t="str">
        <f t="shared" si="28"/>
        <v>52020</v>
      </c>
      <c r="V922" s="79" t="str">
        <f t="shared" si="29"/>
        <v>1 a 30 dias</v>
      </c>
    </row>
    <row r="923" spans="1:22" x14ac:dyDescent="0.3">
      <c r="A923" s="4">
        <v>44316</v>
      </c>
      <c r="B923" s="8">
        <v>29894663000189</v>
      </c>
      <c r="C923" s="8" t="s">
        <v>96</v>
      </c>
      <c r="D923" s="4">
        <v>43978</v>
      </c>
      <c r="E923" s="8">
        <v>278.37</v>
      </c>
      <c r="F923" s="4">
        <v>44050</v>
      </c>
      <c r="G923" s="8">
        <v>-266</v>
      </c>
      <c r="H923" s="4">
        <v>46514</v>
      </c>
      <c r="I923" s="8">
        <v>2198</v>
      </c>
      <c r="J923" s="8">
        <v>307429852</v>
      </c>
      <c r="K923" s="8">
        <v>84</v>
      </c>
      <c r="N923" s="8">
        <v>1.4477679999999999</v>
      </c>
      <c r="O923" s="70">
        <v>13915.79</v>
      </c>
      <c r="P923" s="8">
        <v>13505.030000000004</v>
      </c>
      <c r="Q923" s="8">
        <v>1.7958970000000001</v>
      </c>
      <c r="R923" s="8">
        <v>15121.669999999998</v>
      </c>
      <c r="S923" s="8">
        <v>1.7958970000000001</v>
      </c>
      <c r="T923" s="81">
        <v>13915.79</v>
      </c>
      <c r="U923" s="80" t="str">
        <f t="shared" si="28"/>
        <v>52020</v>
      </c>
      <c r="V923" s="79" t="str">
        <f t="shared" si="29"/>
        <v>Acima de 120 dias</v>
      </c>
    </row>
    <row r="924" spans="1:22" x14ac:dyDescent="0.3">
      <c r="A924" s="4">
        <v>44316</v>
      </c>
      <c r="B924" s="8">
        <v>29894663000189</v>
      </c>
      <c r="C924" s="8" t="s">
        <v>96</v>
      </c>
      <c r="D924" s="4">
        <v>44001</v>
      </c>
      <c r="E924" s="8">
        <v>130.36000000000001</v>
      </c>
      <c r="F924" s="4">
        <v>44019</v>
      </c>
      <c r="G924" s="8">
        <v>-297</v>
      </c>
      <c r="H924" s="4">
        <v>46514</v>
      </c>
      <c r="I924" s="8">
        <v>2198</v>
      </c>
      <c r="J924" s="8">
        <v>307430704</v>
      </c>
      <c r="K924" s="8">
        <v>84</v>
      </c>
      <c r="N924" s="8">
        <v>1.3599999999999999</v>
      </c>
      <c r="O924" s="70">
        <v>6883.61</v>
      </c>
      <c r="P924" s="8">
        <v>6451.5</v>
      </c>
      <c r="Q924" s="8">
        <v>1.643216</v>
      </c>
      <c r="R924" s="8">
        <v>7368.04</v>
      </c>
      <c r="S924" s="8">
        <v>1.643216</v>
      </c>
      <c r="T924" s="81">
        <v>6883.61</v>
      </c>
      <c r="U924" s="80" t="str">
        <f t="shared" si="28"/>
        <v>62020</v>
      </c>
      <c r="V924" s="79" t="str">
        <f t="shared" si="29"/>
        <v>Acima de 120 dias</v>
      </c>
    </row>
    <row r="925" spans="1:22" x14ac:dyDescent="0.3">
      <c r="A925" s="4">
        <v>44316</v>
      </c>
      <c r="B925" s="8">
        <v>29894663000189</v>
      </c>
      <c r="C925" s="8" t="s">
        <v>96</v>
      </c>
      <c r="D925" s="4">
        <v>43978</v>
      </c>
      <c r="E925" s="8">
        <v>227.16</v>
      </c>
      <c r="F925" s="4">
        <v>44081</v>
      </c>
      <c r="G925" s="8">
        <v>-235</v>
      </c>
      <c r="H925" s="4">
        <v>46514</v>
      </c>
      <c r="I925" s="8">
        <v>2198</v>
      </c>
      <c r="J925" s="8">
        <v>307436162</v>
      </c>
      <c r="K925" s="8">
        <v>84</v>
      </c>
      <c r="N925" s="8">
        <v>1.4400410000000001</v>
      </c>
      <c r="O925" s="70">
        <v>11150.1</v>
      </c>
      <c r="P925" s="8">
        <v>11049.209999999994</v>
      </c>
      <c r="Q925" s="8">
        <v>1.7876989999999999</v>
      </c>
      <c r="R925" s="8">
        <v>12136.24</v>
      </c>
      <c r="S925" s="8">
        <v>1.7876989999999999</v>
      </c>
      <c r="T925" s="81">
        <v>11150.1</v>
      </c>
      <c r="U925" s="80" t="str">
        <f t="shared" si="28"/>
        <v>52020</v>
      </c>
      <c r="V925" s="79" t="str">
        <f t="shared" si="29"/>
        <v>Acima de 120 dias</v>
      </c>
    </row>
    <row r="926" spans="1:22" x14ac:dyDescent="0.3">
      <c r="A926" s="4">
        <v>44316</v>
      </c>
      <c r="B926" s="8">
        <v>29894663000189</v>
      </c>
      <c r="C926" s="8" t="s">
        <v>96</v>
      </c>
      <c r="D926" s="4">
        <v>44001</v>
      </c>
      <c r="E926" s="8">
        <v>471.22</v>
      </c>
      <c r="F926" s="4">
        <v>44293</v>
      </c>
      <c r="G926" s="8">
        <v>-23</v>
      </c>
      <c r="H926" s="4">
        <v>46514</v>
      </c>
      <c r="I926" s="8">
        <v>2198</v>
      </c>
      <c r="J926" s="8">
        <v>307436812</v>
      </c>
      <c r="K926" s="8">
        <v>84</v>
      </c>
      <c r="N926" s="8">
        <v>1.4412918841556508</v>
      </c>
      <c r="O926" s="70">
        <v>19838.32</v>
      </c>
      <c r="P926" s="8">
        <v>22689.890000000003</v>
      </c>
      <c r="Q926" s="8">
        <v>1.786384</v>
      </c>
      <c r="R926" s="8">
        <v>21868.809999999998</v>
      </c>
      <c r="S926" s="8">
        <v>1.786384</v>
      </c>
      <c r="T926" s="81">
        <v>19838.32</v>
      </c>
      <c r="U926" s="80" t="str">
        <f t="shared" si="28"/>
        <v>62020</v>
      </c>
      <c r="V926" s="79" t="str">
        <f t="shared" si="29"/>
        <v>1 a 30 dias</v>
      </c>
    </row>
    <row r="927" spans="1:22" x14ac:dyDescent="0.3">
      <c r="A927" s="4">
        <v>44316</v>
      </c>
      <c r="B927" s="8">
        <v>29894663000189</v>
      </c>
      <c r="C927" s="8" t="s">
        <v>96</v>
      </c>
      <c r="D927" s="4">
        <v>43978</v>
      </c>
      <c r="E927" s="8">
        <v>179.68</v>
      </c>
      <c r="F927" s="4">
        <v>44142</v>
      </c>
      <c r="G927" s="8">
        <v>-174</v>
      </c>
      <c r="H927" s="4">
        <v>46514</v>
      </c>
      <c r="I927" s="8">
        <v>2198</v>
      </c>
      <c r="J927" s="8">
        <v>307437969</v>
      </c>
      <c r="K927" s="8">
        <v>84</v>
      </c>
      <c r="N927" s="8">
        <v>1.4416709999999999</v>
      </c>
      <c r="O927" s="70">
        <v>8456.68</v>
      </c>
      <c r="P927" s="8">
        <v>8734.94</v>
      </c>
      <c r="Q927" s="8">
        <v>1.7893950000000001</v>
      </c>
      <c r="R927" s="8">
        <v>9236.2800000000007</v>
      </c>
      <c r="S927" s="8">
        <v>1.7893950000000001</v>
      </c>
      <c r="T927" s="81">
        <v>8456.68</v>
      </c>
      <c r="U927" s="80" t="str">
        <f t="shared" si="28"/>
        <v>52020</v>
      </c>
      <c r="V927" s="79" t="str">
        <f t="shared" si="29"/>
        <v>Acima de 120 dias</v>
      </c>
    </row>
    <row r="928" spans="1:22" x14ac:dyDescent="0.3">
      <c r="A928" s="4">
        <v>44316</v>
      </c>
      <c r="B928" s="8">
        <v>29894663000189</v>
      </c>
      <c r="C928" s="8" t="s">
        <v>96</v>
      </c>
      <c r="D928" s="4">
        <v>44040</v>
      </c>
      <c r="E928" s="8">
        <v>69</v>
      </c>
      <c r="F928" s="4">
        <v>44172</v>
      </c>
      <c r="G928" s="8">
        <v>-144</v>
      </c>
      <c r="H928" s="4">
        <v>46545</v>
      </c>
      <c r="I928" s="8">
        <v>2229</v>
      </c>
      <c r="J928" s="8">
        <v>307451692</v>
      </c>
      <c r="K928" s="8">
        <v>84</v>
      </c>
      <c r="N928" s="8">
        <v>1.438603699882453</v>
      </c>
      <c r="O928" s="70">
        <v>3199.39</v>
      </c>
      <c r="P928" s="8">
        <v>3339.0200000000009</v>
      </c>
      <c r="Q928" s="8">
        <v>1.786602</v>
      </c>
      <c r="R928" s="8">
        <v>3504.69</v>
      </c>
      <c r="S928" s="8">
        <v>1.786602</v>
      </c>
      <c r="T928" s="81">
        <v>3199.39</v>
      </c>
      <c r="U928" s="80" t="str">
        <f t="shared" si="28"/>
        <v>72020</v>
      </c>
      <c r="V928" s="79" t="str">
        <f t="shared" si="29"/>
        <v>Acima de 120 dias</v>
      </c>
    </row>
    <row r="929" spans="1:22" x14ac:dyDescent="0.3">
      <c r="A929" s="4">
        <v>44316</v>
      </c>
      <c r="B929" s="8">
        <v>29894663000189</v>
      </c>
      <c r="C929" s="8" t="s">
        <v>96</v>
      </c>
      <c r="D929" s="4">
        <v>44074</v>
      </c>
      <c r="E929" s="8">
        <v>302.39</v>
      </c>
      <c r="F929" s="4">
        <v>44234</v>
      </c>
      <c r="G929" s="8">
        <v>-82</v>
      </c>
      <c r="H929" s="4">
        <v>45817</v>
      </c>
      <c r="I929" s="8">
        <v>1501</v>
      </c>
      <c r="J929" s="8">
        <v>307451774</v>
      </c>
      <c r="K929" s="8">
        <v>60</v>
      </c>
      <c r="N929" s="8">
        <v>1.3599999999999999</v>
      </c>
      <c r="O929" s="70">
        <v>10981.51</v>
      </c>
      <c r="P929" s="8">
        <v>12145.110000000002</v>
      </c>
      <c r="Q929" s="8">
        <v>1.7905850000000001</v>
      </c>
      <c r="R929" s="8">
        <v>11943</v>
      </c>
      <c r="S929" s="8">
        <v>1.7905850000000001</v>
      </c>
      <c r="T929" s="81">
        <v>10981.51</v>
      </c>
      <c r="U929" s="80" t="str">
        <f t="shared" si="28"/>
        <v>82020</v>
      </c>
      <c r="V929" s="79" t="str">
        <f t="shared" si="29"/>
        <v>61 a 90 dias</v>
      </c>
    </row>
    <row r="930" spans="1:22" x14ac:dyDescent="0.3">
      <c r="A930" s="4">
        <v>44316</v>
      </c>
      <c r="B930" s="8">
        <v>29894663000189</v>
      </c>
      <c r="C930" s="8" t="s">
        <v>96</v>
      </c>
      <c r="D930" s="4">
        <v>44074</v>
      </c>
      <c r="E930" s="8">
        <v>118</v>
      </c>
      <c r="F930" s="4">
        <v>44234</v>
      </c>
      <c r="G930" s="8">
        <v>-82</v>
      </c>
      <c r="H930" s="4">
        <v>46575</v>
      </c>
      <c r="I930" s="8">
        <v>2259</v>
      </c>
      <c r="J930" s="8">
        <v>307457598</v>
      </c>
      <c r="K930" s="8">
        <v>84</v>
      </c>
      <c r="N930" s="8">
        <v>1.4313143077536843</v>
      </c>
      <c r="O930" s="70">
        <v>5277.31</v>
      </c>
      <c r="P930" s="8">
        <v>5733.7799999999988</v>
      </c>
      <c r="Q930" s="8">
        <v>1.779037</v>
      </c>
      <c r="R930" s="8">
        <v>5810.02</v>
      </c>
      <c r="S930" s="8">
        <v>1.779037</v>
      </c>
      <c r="T930" s="81">
        <v>5277.31</v>
      </c>
      <c r="U930" s="80" t="str">
        <f t="shared" si="28"/>
        <v>82020</v>
      </c>
      <c r="V930" s="79" t="str">
        <f t="shared" si="29"/>
        <v>61 a 90 dias</v>
      </c>
    </row>
    <row r="931" spans="1:22" x14ac:dyDescent="0.3">
      <c r="A931" s="4">
        <v>44316</v>
      </c>
      <c r="B931" s="8">
        <v>29894663000189</v>
      </c>
      <c r="C931" s="8" t="s">
        <v>96</v>
      </c>
      <c r="D931" s="4">
        <v>44074</v>
      </c>
      <c r="E931" s="8">
        <v>406.95</v>
      </c>
      <c r="F931" s="4">
        <v>44203</v>
      </c>
      <c r="G931" s="8">
        <v>-113</v>
      </c>
      <c r="H931" s="4">
        <v>46638</v>
      </c>
      <c r="I931" s="8">
        <v>2322</v>
      </c>
      <c r="J931" s="8">
        <v>307466403</v>
      </c>
      <c r="K931" s="8">
        <v>84</v>
      </c>
      <c r="N931" s="8">
        <v>1.3599999999999999</v>
      </c>
      <c r="O931" s="70">
        <v>20707.78</v>
      </c>
      <c r="P931" s="8">
        <v>20102.769999999997</v>
      </c>
      <c r="Q931" s="8">
        <v>1.432369</v>
      </c>
      <c r="R931" s="8">
        <v>21146.84</v>
      </c>
      <c r="S931" s="8">
        <v>1.432369</v>
      </c>
      <c r="T931" s="81">
        <v>20707.78</v>
      </c>
      <c r="U931" s="80" t="str">
        <f t="shared" si="28"/>
        <v>82020</v>
      </c>
      <c r="V931" s="79" t="str">
        <f t="shared" si="29"/>
        <v>91 a 120 dias</v>
      </c>
    </row>
    <row r="932" spans="1:22" x14ac:dyDescent="0.3">
      <c r="A932" s="4">
        <v>44316</v>
      </c>
      <c r="B932" s="8">
        <v>29894663000189</v>
      </c>
      <c r="C932" s="8" t="s">
        <v>96</v>
      </c>
      <c r="D932" s="4">
        <v>44074</v>
      </c>
      <c r="E932" s="8">
        <v>173.6</v>
      </c>
      <c r="F932" s="4">
        <v>44172</v>
      </c>
      <c r="G932" s="8">
        <v>-144</v>
      </c>
      <c r="H932" s="4">
        <v>46667</v>
      </c>
      <c r="I932" s="8">
        <v>2351</v>
      </c>
      <c r="J932" s="8">
        <v>307474794</v>
      </c>
      <c r="K932" s="8">
        <v>84</v>
      </c>
      <c r="N932" s="8">
        <v>1.440863</v>
      </c>
      <c r="O932" s="70">
        <v>8224.9</v>
      </c>
      <c r="P932" s="8">
        <v>8218.57</v>
      </c>
      <c r="Q932" s="8">
        <v>1.788327</v>
      </c>
      <c r="R932" s="8">
        <v>9044.85</v>
      </c>
      <c r="S932" s="8">
        <v>1.788327</v>
      </c>
      <c r="T932" s="81">
        <v>8224.9</v>
      </c>
      <c r="U932" s="80" t="str">
        <f t="shared" si="28"/>
        <v>82020</v>
      </c>
      <c r="V932" s="79" t="str">
        <f t="shared" si="29"/>
        <v>Acima de 120 dias</v>
      </c>
    </row>
    <row r="933" spans="1:22" x14ac:dyDescent="0.3">
      <c r="A933" s="4">
        <v>44316</v>
      </c>
      <c r="B933" s="8">
        <v>29894663000189</v>
      </c>
      <c r="C933" s="8" t="s">
        <v>96</v>
      </c>
      <c r="D933" s="4">
        <v>44074</v>
      </c>
      <c r="E933" s="8">
        <v>136.80000000000001</v>
      </c>
      <c r="F933" s="4">
        <v>44142</v>
      </c>
      <c r="G933" s="8">
        <v>-174</v>
      </c>
      <c r="H933" s="4">
        <v>46638</v>
      </c>
      <c r="I933" s="8">
        <v>2322</v>
      </c>
      <c r="J933" s="8">
        <v>307483672</v>
      </c>
      <c r="K933" s="8">
        <v>84</v>
      </c>
      <c r="N933" s="8">
        <v>1.4482170000000001</v>
      </c>
      <c r="O933" s="70">
        <v>6587.1900000000005</v>
      </c>
      <c r="P933" s="8">
        <v>6554.5400000000009</v>
      </c>
      <c r="Q933" s="8">
        <v>1.786287</v>
      </c>
      <c r="R933" s="8">
        <v>7204.97</v>
      </c>
      <c r="S933" s="8">
        <v>1.786287</v>
      </c>
      <c r="T933" s="81">
        <v>6587.1900000000005</v>
      </c>
      <c r="U933" s="80" t="str">
        <f t="shared" si="28"/>
        <v>82020</v>
      </c>
      <c r="V933" s="79" t="str">
        <f t="shared" si="29"/>
        <v>Acima de 120 dias</v>
      </c>
    </row>
    <row r="934" spans="1:22" x14ac:dyDescent="0.3">
      <c r="A934" s="4">
        <v>44316</v>
      </c>
      <c r="B934" s="8">
        <v>29894663000189</v>
      </c>
      <c r="C934" s="8" t="s">
        <v>96</v>
      </c>
      <c r="D934" s="4">
        <v>44099</v>
      </c>
      <c r="E934" s="8">
        <v>181.4</v>
      </c>
      <c r="F934" s="4">
        <v>44262</v>
      </c>
      <c r="G934" s="8">
        <v>-54</v>
      </c>
      <c r="H934" s="4">
        <v>46667</v>
      </c>
      <c r="I934" s="8">
        <v>2351</v>
      </c>
      <c r="J934" s="8">
        <v>307487235</v>
      </c>
      <c r="K934" s="8">
        <v>84</v>
      </c>
      <c r="N934" s="8">
        <v>1.4180979999999999</v>
      </c>
      <c r="O934" s="70">
        <v>8129.87</v>
      </c>
      <c r="P934" s="8">
        <v>8759.6899999999987</v>
      </c>
      <c r="Q934" s="8">
        <v>1.753447</v>
      </c>
      <c r="R934" s="8">
        <v>8968.0500000000011</v>
      </c>
      <c r="S934" s="8">
        <v>1.753447</v>
      </c>
      <c r="T934" s="81">
        <v>8129.87</v>
      </c>
      <c r="U934" s="80" t="str">
        <f t="shared" si="28"/>
        <v>92020</v>
      </c>
      <c r="V934" s="79" t="str">
        <f t="shared" si="29"/>
        <v>31 a 60 dias</v>
      </c>
    </row>
    <row r="935" spans="1:22" x14ac:dyDescent="0.3">
      <c r="A935" s="4">
        <v>44316</v>
      </c>
      <c r="B935" s="8">
        <v>29894663000189</v>
      </c>
      <c r="C935" s="8" t="s">
        <v>96</v>
      </c>
      <c r="D935" s="4">
        <v>43978</v>
      </c>
      <c r="E935" s="8">
        <v>93.42</v>
      </c>
      <c r="F935" s="4">
        <v>44262</v>
      </c>
      <c r="G935" s="8">
        <v>-54</v>
      </c>
      <c r="H935" s="4">
        <v>46119</v>
      </c>
      <c r="I935" s="8">
        <v>1803</v>
      </c>
      <c r="J935" s="8">
        <v>307508503</v>
      </c>
      <c r="K935" s="8">
        <v>72</v>
      </c>
      <c r="N935" s="8">
        <v>1.3599999999999999</v>
      </c>
      <c r="O935" s="70">
        <v>3802.3199999999997</v>
      </c>
      <c r="P935" s="8">
        <v>4247.4500000000016</v>
      </c>
      <c r="Q935" s="8">
        <v>1.613877</v>
      </c>
      <c r="R935" s="8">
        <v>4039.8500000000004</v>
      </c>
      <c r="S935" s="8">
        <v>1.613877</v>
      </c>
      <c r="T935" s="81">
        <v>3802.3199999999997</v>
      </c>
      <c r="U935" s="80" t="str">
        <f t="shared" si="28"/>
        <v>52020</v>
      </c>
      <c r="V935" s="79" t="str">
        <f t="shared" si="29"/>
        <v>31 a 60 dias</v>
      </c>
    </row>
    <row r="936" spans="1:22" x14ac:dyDescent="0.3">
      <c r="A936" s="4">
        <v>44316</v>
      </c>
      <c r="B936" s="8">
        <v>29894663000189</v>
      </c>
      <c r="C936" s="8" t="s">
        <v>96</v>
      </c>
      <c r="D936" s="4">
        <v>44134</v>
      </c>
      <c r="E936" s="8">
        <v>52</v>
      </c>
      <c r="F936" s="4">
        <v>44234</v>
      </c>
      <c r="G936" s="8">
        <v>-82</v>
      </c>
      <c r="H936" s="4">
        <v>46699</v>
      </c>
      <c r="I936" s="8">
        <v>2383</v>
      </c>
      <c r="J936" s="8">
        <v>307556512</v>
      </c>
      <c r="K936" s="8">
        <v>84</v>
      </c>
      <c r="N936" s="8">
        <v>1.4117950000000001</v>
      </c>
      <c r="O936" s="70">
        <v>2399.1</v>
      </c>
      <c r="P936" s="8">
        <v>2521.9400000000005</v>
      </c>
      <c r="Q936" s="8">
        <v>1.748407</v>
      </c>
      <c r="R936" s="8">
        <v>2644.8</v>
      </c>
      <c r="S936" s="8">
        <v>1.748407</v>
      </c>
      <c r="T936" s="81">
        <v>2399.1</v>
      </c>
      <c r="U936" s="80" t="str">
        <f t="shared" si="28"/>
        <v>102020</v>
      </c>
      <c r="V936" s="79" t="str">
        <f t="shared" si="29"/>
        <v>61 a 90 dias</v>
      </c>
    </row>
    <row r="937" spans="1:22" x14ac:dyDescent="0.3">
      <c r="A937" s="4">
        <v>44316</v>
      </c>
      <c r="B937" s="8">
        <v>29894663000189</v>
      </c>
      <c r="C937" s="8" t="s">
        <v>96</v>
      </c>
      <c r="D937" s="4">
        <v>44074</v>
      </c>
      <c r="E937" s="8">
        <v>54</v>
      </c>
      <c r="F937" s="4">
        <v>44234</v>
      </c>
      <c r="G937" s="8">
        <v>-82</v>
      </c>
      <c r="H937" s="4">
        <v>46608</v>
      </c>
      <c r="I937" s="8">
        <v>2292</v>
      </c>
      <c r="J937" s="8">
        <v>307566036</v>
      </c>
      <c r="K937" s="8">
        <v>84</v>
      </c>
      <c r="N937" s="8">
        <v>1.4330970000000001</v>
      </c>
      <c r="O937" s="70">
        <v>2424.5500000000002</v>
      </c>
      <c r="P937" s="8">
        <v>2638.59</v>
      </c>
      <c r="Q937" s="8">
        <v>1.7860879999999999</v>
      </c>
      <c r="R937" s="8">
        <v>2675.79</v>
      </c>
      <c r="S937" s="8">
        <v>1.7860879999999999</v>
      </c>
      <c r="T937" s="81">
        <v>2424.5500000000002</v>
      </c>
      <c r="U937" s="80" t="str">
        <f t="shared" si="28"/>
        <v>82020</v>
      </c>
      <c r="V937" s="79" t="str">
        <f t="shared" si="29"/>
        <v>61 a 90 dias</v>
      </c>
    </row>
    <row r="938" spans="1:22" x14ac:dyDescent="0.3">
      <c r="A938" s="4">
        <v>44316</v>
      </c>
      <c r="B938" s="8">
        <v>29894663000189</v>
      </c>
      <c r="C938" s="8" t="s">
        <v>96</v>
      </c>
      <c r="D938" s="4">
        <v>44074</v>
      </c>
      <c r="E938" s="8">
        <v>60</v>
      </c>
      <c r="F938" s="4">
        <v>44262</v>
      </c>
      <c r="G938" s="8">
        <v>-54</v>
      </c>
      <c r="H938" s="4">
        <v>46638</v>
      </c>
      <c r="I938" s="8">
        <v>2322</v>
      </c>
      <c r="J938" s="8">
        <v>307568675</v>
      </c>
      <c r="K938" s="8">
        <v>84</v>
      </c>
      <c r="N938" s="8">
        <v>1.3599999999999999</v>
      </c>
      <c r="O938" s="70">
        <v>2857.31</v>
      </c>
      <c r="P938" s="8">
        <v>2963.8999999999996</v>
      </c>
      <c r="Q938" s="8">
        <v>1.5212939999999999</v>
      </c>
      <c r="R938" s="8">
        <v>2997.85</v>
      </c>
      <c r="S938" s="8">
        <v>1.5212939999999999</v>
      </c>
      <c r="T938" s="81">
        <v>2857.31</v>
      </c>
      <c r="U938" s="80" t="str">
        <f t="shared" si="28"/>
        <v>82020</v>
      </c>
      <c r="V938" s="79" t="str">
        <f t="shared" si="29"/>
        <v>31 a 60 dias</v>
      </c>
    </row>
    <row r="939" spans="1:22" x14ac:dyDescent="0.3">
      <c r="A939" s="4">
        <v>44316</v>
      </c>
      <c r="B939" s="8">
        <v>29894663000189</v>
      </c>
      <c r="C939" s="8" t="s">
        <v>96</v>
      </c>
      <c r="D939" s="4">
        <v>44134</v>
      </c>
      <c r="E939" s="8">
        <v>308.89</v>
      </c>
      <c r="F939" s="4">
        <v>44323</v>
      </c>
      <c r="G939" s="8">
        <v>7</v>
      </c>
      <c r="H939" s="4">
        <v>46667</v>
      </c>
      <c r="I939" s="8">
        <v>2351</v>
      </c>
      <c r="J939" s="8">
        <v>307591274</v>
      </c>
      <c r="K939" s="8">
        <v>84</v>
      </c>
      <c r="N939" s="8">
        <v>1.4131899999999999</v>
      </c>
      <c r="O939" s="70">
        <v>13198.609999999999</v>
      </c>
      <c r="P939" s="8">
        <v>15188.139999999992</v>
      </c>
      <c r="Q939" s="8">
        <v>1.7604569999999999</v>
      </c>
      <c r="R939" s="8">
        <v>14675.66</v>
      </c>
      <c r="S939" s="8">
        <v>1.7604569999999999</v>
      </c>
      <c r="T939" s="81">
        <v>13198.609999999999</v>
      </c>
      <c r="U939" s="80" t="str">
        <f t="shared" si="28"/>
        <v>102020</v>
      </c>
      <c r="V939" s="79" t="str">
        <f t="shared" si="29"/>
        <v>1 a 30 dias</v>
      </c>
    </row>
    <row r="940" spans="1:22" x14ac:dyDescent="0.3">
      <c r="A940" s="4">
        <v>44316</v>
      </c>
      <c r="B940" s="8">
        <v>29894663000189</v>
      </c>
      <c r="C940" s="8" t="s">
        <v>96</v>
      </c>
      <c r="D940" s="4">
        <v>44074</v>
      </c>
      <c r="E940" s="8">
        <v>240.9</v>
      </c>
      <c r="F940" s="4">
        <v>44111</v>
      </c>
      <c r="G940" s="8">
        <v>-205</v>
      </c>
      <c r="H940" s="4">
        <v>46484</v>
      </c>
      <c r="I940" s="8">
        <v>2168</v>
      </c>
      <c r="J940" s="8">
        <v>307627424</v>
      </c>
      <c r="K940" s="8">
        <v>84</v>
      </c>
      <c r="N940" s="8">
        <v>1.4447895895845442</v>
      </c>
      <c r="O940" s="70">
        <v>11502.66</v>
      </c>
      <c r="P940" s="8">
        <v>11431.61</v>
      </c>
      <c r="Q940" s="8">
        <v>1.793104</v>
      </c>
      <c r="R940" s="8">
        <v>12529.390000000001</v>
      </c>
      <c r="S940" s="8">
        <v>1.793104</v>
      </c>
      <c r="T940" s="81">
        <v>11502.66</v>
      </c>
      <c r="U940" s="80" t="str">
        <f t="shared" si="28"/>
        <v>82020</v>
      </c>
      <c r="V940" s="79" t="str">
        <f t="shared" si="29"/>
        <v>Acima de 120 dias</v>
      </c>
    </row>
    <row r="941" spans="1:22" x14ac:dyDescent="0.3">
      <c r="A941" s="4">
        <v>44316</v>
      </c>
      <c r="B941" s="8">
        <v>29894663000189</v>
      </c>
      <c r="C941" s="8" t="s">
        <v>96</v>
      </c>
      <c r="D941" s="4">
        <v>43978</v>
      </c>
      <c r="E941" s="8">
        <v>139.94</v>
      </c>
      <c r="F941" s="4">
        <v>43989</v>
      </c>
      <c r="G941" s="8">
        <v>-327</v>
      </c>
      <c r="H941" s="4">
        <v>46514</v>
      </c>
      <c r="I941" s="8">
        <v>2198</v>
      </c>
      <c r="J941" s="8">
        <v>307637410</v>
      </c>
      <c r="K941" s="8">
        <v>84</v>
      </c>
      <c r="N941" s="8">
        <v>1.4473740000000002</v>
      </c>
      <c r="O941" s="70">
        <v>7276.21</v>
      </c>
      <c r="P941" s="8">
        <v>6790</v>
      </c>
      <c r="Q941" s="8">
        <v>1.795517</v>
      </c>
      <c r="R941" s="8">
        <v>7882.46</v>
      </c>
      <c r="S941" s="8">
        <v>1.795517</v>
      </c>
      <c r="T941" s="81">
        <v>7276.21</v>
      </c>
      <c r="U941" s="80" t="str">
        <f t="shared" si="28"/>
        <v>52020</v>
      </c>
      <c r="V941" s="79" t="str">
        <f t="shared" si="29"/>
        <v>Acima de 120 dias</v>
      </c>
    </row>
    <row r="942" spans="1:22" x14ac:dyDescent="0.3">
      <c r="A942" s="4">
        <v>44316</v>
      </c>
      <c r="B942" s="8">
        <v>29894663000189</v>
      </c>
      <c r="C942" s="8" t="s">
        <v>96</v>
      </c>
      <c r="D942" s="4">
        <v>44040</v>
      </c>
      <c r="E942" s="8">
        <v>313.5</v>
      </c>
      <c r="F942" s="4">
        <v>44234</v>
      </c>
      <c r="G942" s="8">
        <v>-82</v>
      </c>
      <c r="H942" s="4">
        <v>46545</v>
      </c>
      <c r="I942" s="8">
        <v>2229</v>
      </c>
      <c r="J942" s="8">
        <v>307649248</v>
      </c>
      <c r="K942" s="8">
        <v>84</v>
      </c>
      <c r="N942" s="8">
        <v>1.4378106233222967</v>
      </c>
      <c r="O942" s="70">
        <v>13912.27</v>
      </c>
      <c r="P942" s="8">
        <v>15174.670000000002</v>
      </c>
      <c r="Q942" s="8">
        <v>1.7857799999999999</v>
      </c>
      <c r="R942" s="8">
        <v>15300</v>
      </c>
      <c r="S942" s="8">
        <v>1.7857799999999999</v>
      </c>
      <c r="T942" s="81">
        <v>13912.27</v>
      </c>
      <c r="U942" s="80" t="str">
        <f t="shared" si="28"/>
        <v>72020</v>
      </c>
      <c r="V942" s="79" t="str">
        <f t="shared" si="29"/>
        <v>61 a 90 dias</v>
      </c>
    </row>
    <row r="943" spans="1:22" x14ac:dyDescent="0.3">
      <c r="A943" s="4">
        <v>44316</v>
      </c>
      <c r="B943" s="8">
        <v>29894663000189</v>
      </c>
      <c r="C943" s="8" t="s">
        <v>96</v>
      </c>
      <c r="D943" s="4">
        <v>44074</v>
      </c>
      <c r="E943" s="8">
        <v>117.94</v>
      </c>
      <c r="F943" s="4">
        <v>44234</v>
      </c>
      <c r="G943" s="8">
        <v>-82</v>
      </c>
      <c r="H943" s="4">
        <v>46608</v>
      </c>
      <c r="I943" s="8">
        <v>2292</v>
      </c>
      <c r="J943" s="8">
        <v>307672135</v>
      </c>
      <c r="K943" s="8">
        <v>84</v>
      </c>
      <c r="N943" s="8">
        <v>1.4355929999999999</v>
      </c>
      <c r="O943" s="70">
        <v>5299.08</v>
      </c>
      <c r="P943" s="8">
        <v>5758.0600000000013</v>
      </c>
      <c r="Q943" s="8">
        <v>1.7835209999999999</v>
      </c>
      <c r="R943" s="8">
        <v>5839.9800000000005</v>
      </c>
      <c r="S943" s="8">
        <v>1.7835209999999999</v>
      </c>
      <c r="T943" s="81">
        <v>5299.08</v>
      </c>
      <c r="U943" s="80" t="str">
        <f t="shared" si="28"/>
        <v>82020</v>
      </c>
      <c r="V943" s="79" t="str">
        <f t="shared" si="29"/>
        <v>61 a 90 dias</v>
      </c>
    </row>
    <row r="944" spans="1:22" x14ac:dyDescent="0.3">
      <c r="A944" s="4">
        <v>44316</v>
      </c>
      <c r="B944" s="8">
        <v>29894663000189</v>
      </c>
      <c r="C944" s="8" t="s">
        <v>96</v>
      </c>
      <c r="D944" s="4">
        <v>44001</v>
      </c>
      <c r="E944" s="8">
        <v>49.86</v>
      </c>
      <c r="F944" s="4">
        <v>44323</v>
      </c>
      <c r="G944" s="8">
        <v>7</v>
      </c>
      <c r="H944" s="4">
        <v>46514</v>
      </c>
      <c r="I944" s="8">
        <v>2198</v>
      </c>
      <c r="J944" s="8">
        <v>307733270</v>
      </c>
      <c r="K944" s="8">
        <v>84</v>
      </c>
      <c r="N944" s="8">
        <v>1.436155105592027</v>
      </c>
      <c r="O944" s="70">
        <v>2049.63</v>
      </c>
      <c r="P944" s="8">
        <v>2404.9399999999991</v>
      </c>
      <c r="Q944" s="8">
        <v>1.7857799999999999</v>
      </c>
      <c r="R944" s="8">
        <v>2267.5</v>
      </c>
      <c r="S944" s="8">
        <v>1.7857799999999999</v>
      </c>
      <c r="T944" s="81">
        <v>2049.63</v>
      </c>
      <c r="U944" s="80" t="str">
        <f t="shared" si="28"/>
        <v>62020</v>
      </c>
      <c r="V944" s="79" t="str">
        <f t="shared" si="29"/>
        <v>1 a 30 dias</v>
      </c>
    </row>
    <row r="945" spans="1:22" x14ac:dyDescent="0.3">
      <c r="A945" s="4">
        <v>44316</v>
      </c>
      <c r="B945" s="8">
        <v>29894663000189</v>
      </c>
      <c r="C945" s="8" t="s">
        <v>96</v>
      </c>
      <c r="D945" s="4">
        <v>43978</v>
      </c>
      <c r="E945" s="8">
        <v>282.8</v>
      </c>
      <c r="F945" s="4">
        <v>44019</v>
      </c>
      <c r="G945" s="8">
        <v>-297</v>
      </c>
      <c r="H945" s="4">
        <v>46514</v>
      </c>
      <c r="I945" s="8">
        <v>2198</v>
      </c>
      <c r="J945" s="8">
        <v>307734909</v>
      </c>
      <c r="K945" s="8">
        <v>84</v>
      </c>
      <c r="N945" s="8">
        <v>1.4367460000000001</v>
      </c>
      <c r="O945" s="70">
        <v>14458.220000000001</v>
      </c>
      <c r="P945" s="8">
        <v>13770.799999999996</v>
      </c>
      <c r="Q945" s="8">
        <v>1.784195</v>
      </c>
      <c r="R945" s="8">
        <v>15686.939999999999</v>
      </c>
      <c r="S945" s="8">
        <v>1.784195</v>
      </c>
      <c r="T945" s="81">
        <v>14458.220000000001</v>
      </c>
      <c r="U945" s="80" t="str">
        <f t="shared" si="28"/>
        <v>52020</v>
      </c>
      <c r="V945" s="79" t="str">
        <f t="shared" si="29"/>
        <v>Acima de 120 dias</v>
      </c>
    </row>
    <row r="946" spans="1:22" x14ac:dyDescent="0.3">
      <c r="A946" s="4">
        <v>44316</v>
      </c>
      <c r="B946" s="8">
        <v>29894663000189</v>
      </c>
      <c r="C946" s="8" t="s">
        <v>96</v>
      </c>
      <c r="D946" s="4">
        <v>44074</v>
      </c>
      <c r="E946" s="8">
        <v>704</v>
      </c>
      <c r="F946" s="4">
        <v>44262</v>
      </c>
      <c r="G946" s="8">
        <v>-54</v>
      </c>
      <c r="H946" s="4">
        <v>46575</v>
      </c>
      <c r="I946" s="8">
        <v>2259</v>
      </c>
      <c r="J946" s="8">
        <v>307747860</v>
      </c>
      <c r="K946" s="8">
        <v>84</v>
      </c>
      <c r="N946" s="8">
        <v>1.4063014108337997</v>
      </c>
      <c r="O946" s="70">
        <v>31007.040000000001</v>
      </c>
      <c r="P946" s="8">
        <v>34493.289999999986</v>
      </c>
      <c r="Q946" s="8">
        <v>1.7523850000000001</v>
      </c>
      <c r="R946" s="8">
        <v>34207.19</v>
      </c>
      <c r="S946" s="8">
        <v>1.7523850000000001</v>
      </c>
      <c r="T946" s="81">
        <v>31007.040000000001</v>
      </c>
      <c r="U946" s="80" t="str">
        <f t="shared" si="28"/>
        <v>82020</v>
      </c>
      <c r="V946" s="79" t="str">
        <f t="shared" si="29"/>
        <v>31 a 60 dias</v>
      </c>
    </row>
    <row r="947" spans="1:22" x14ac:dyDescent="0.3">
      <c r="A947" s="4">
        <v>44316</v>
      </c>
      <c r="B947" s="8">
        <v>29894663000189</v>
      </c>
      <c r="C947" s="8" t="s">
        <v>96</v>
      </c>
      <c r="D947" s="4">
        <v>43936</v>
      </c>
      <c r="E947" s="8">
        <v>480.11</v>
      </c>
      <c r="F947" s="4">
        <v>43989</v>
      </c>
      <c r="G947" s="8">
        <v>-327</v>
      </c>
      <c r="H947" s="4">
        <v>46090</v>
      </c>
      <c r="I947" s="8">
        <v>1774</v>
      </c>
      <c r="J947" s="8">
        <v>307812757</v>
      </c>
      <c r="K947" s="8">
        <v>72</v>
      </c>
      <c r="N947" s="8">
        <v>1.5139607684550016</v>
      </c>
      <c r="O947" s="70">
        <v>21831.08</v>
      </c>
      <c r="P947" s="8">
        <v>20742.069999999989</v>
      </c>
      <c r="Q947" s="8">
        <v>2.0626890000000002</v>
      </c>
      <c r="R947" s="8">
        <v>24136.18</v>
      </c>
      <c r="S947" s="8">
        <v>2.0626890000000002</v>
      </c>
      <c r="T947" s="81">
        <v>21831.08</v>
      </c>
      <c r="U947" s="80" t="str">
        <f t="shared" si="28"/>
        <v>42020</v>
      </c>
      <c r="V947" s="79" t="str">
        <f t="shared" si="29"/>
        <v>Acima de 120 dias</v>
      </c>
    </row>
    <row r="948" spans="1:22" x14ac:dyDescent="0.3">
      <c r="A948" s="4">
        <v>44316</v>
      </c>
      <c r="B948" s="8">
        <v>29894663000189</v>
      </c>
      <c r="C948" s="8" t="s">
        <v>96</v>
      </c>
      <c r="D948" s="4">
        <v>43936</v>
      </c>
      <c r="E948" s="8">
        <v>119</v>
      </c>
      <c r="F948" s="4">
        <v>44323</v>
      </c>
      <c r="G948" s="8">
        <v>7</v>
      </c>
      <c r="H948" s="4">
        <v>46090</v>
      </c>
      <c r="I948" s="8">
        <v>1774</v>
      </c>
      <c r="J948" s="8">
        <v>307813922</v>
      </c>
      <c r="K948" s="8">
        <v>72</v>
      </c>
      <c r="N948" s="8">
        <v>1.5079391717692543</v>
      </c>
      <c r="O948" s="70">
        <v>4107.95</v>
      </c>
      <c r="P948" s="8">
        <v>5150.2300000000005</v>
      </c>
      <c r="Q948" s="8">
        <v>2.0564170000000002</v>
      </c>
      <c r="R948" s="8">
        <v>4680.29</v>
      </c>
      <c r="S948" s="8">
        <v>2.0564170000000002</v>
      </c>
      <c r="T948" s="81">
        <v>4107.95</v>
      </c>
      <c r="U948" s="80" t="str">
        <f t="shared" si="28"/>
        <v>42020</v>
      </c>
      <c r="V948" s="79" t="str">
        <f t="shared" si="29"/>
        <v>1 a 30 dias</v>
      </c>
    </row>
    <row r="949" spans="1:22" x14ac:dyDescent="0.3">
      <c r="A949" s="4">
        <v>44316</v>
      </c>
      <c r="B949" s="8">
        <v>29894663000189</v>
      </c>
      <c r="C949" s="8" t="s">
        <v>96</v>
      </c>
      <c r="D949" s="4">
        <v>44040</v>
      </c>
      <c r="E949" s="8">
        <v>236</v>
      </c>
      <c r="F949" s="4">
        <v>44323</v>
      </c>
      <c r="G949" s="8">
        <v>7</v>
      </c>
      <c r="H949" s="4">
        <v>46119</v>
      </c>
      <c r="I949" s="8">
        <v>1803</v>
      </c>
      <c r="J949" s="8">
        <v>307819401</v>
      </c>
      <c r="K949" s="8">
        <v>72</v>
      </c>
      <c r="N949" s="8">
        <v>1.3599999999999999</v>
      </c>
      <c r="O949" s="70">
        <v>9017.52</v>
      </c>
      <c r="P949" s="8">
        <v>10554.090000000004</v>
      </c>
      <c r="Q949" s="8">
        <v>1.666029</v>
      </c>
      <c r="R949" s="8">
        <v>9733.5499999999993</v>
      </c>
      <c r="S949" s="8">
        <v>1.666029</v>
      </c>
      <c r="T949" s="81">
        <v>9017.52</v>
      </c>
      <c r="U949" s="80" t="str">
        <f t="shared" si="28"/>
        <v>72020</v>
      </c>
      <c r="V949" s="79" t="str">
        <f t="shared" si="29"/>
        <v>1 a 30 dias</v>
      </c>
    </row>
    <row r="950" spans="1:22" x14ac:dyDescent="0.3">
      <c r="A950" s="4">
        <v>44316</v>
      </c>
      <c r="B950" s="8">
        <v>29894663000189</v>
      </c>
      <c r="C950" s="8" t="s">
        <v>96</v>
      </c>
      <c r="D950" s="4">
        <v>43978</v>
      </c>
      <c r="E950" s="8">
        <v>299.39999999999998</v>
      </c>
      <c r="F950" s="4">
        <v>43989</v>
      </c>
      <c r="G950" s="8">
        <v>-327</v>
      </c>
      <c r="H950" s="4">
        <v>46514</v>
      </c>
      <c r="I950" s="8">
        <v>2198</v>
      </c>
      <c r="J950" s="8">
        <v>307831162</v>
      </c>
      <c r="K950" s="8">
        <v>84</v>
      </c>
      <c r="N950" s="8">
        <v>1.444113</v>
      </c>
      <c r="O950" s="70">
        <v>2095.8000000000002</v>
      </c>
      <c r="P950" s="8">
        <v>14543.130000000001</v>
      </c>
      <c r="Q950" s="8">
        <v>1.7920290000000001</v>
      </c>
      <c r="R950" s="8">
        <v>2095.8000000000002</v>
      </c>
      <c r="S950" s="8">
        <v>1.7920290000000001</v>
      </c>
      <c r="T950" s="81">
        <v>2095.8000000000002</v>
      </c>
      <c r="U950" s="80" t="str">
        <f t="shared" si="28"/>
        <v>52020</v>
      </c>
      <c r="V950" s="79" t="str">
        <f t="shared" si="29"/>
        <v>Acima de 120 dias</v>
      </c>
    </row>
    <row r="951" spans="1:22" x14ac:dyDescent="0.3">
      <c r="A951" s="4">
        <v>44316</v>
      </c>
      <c r="B951" s="8">
        <v>29894663000189</v>
      </c>
      <c r="C951" s="8" t="s">
        <v>96</v>
      </c>
      <c r="D951" s="4">
        <v>44040</v>
      </c>
      <c r="E951" s="8">
        <v>313.39999999999998</v>
      </c>
      <c r="F951" s="4">
        <v>44234</v>
      </c>
      <c r="G951" s="8">
        <v>-82</v>
      </c>
      <c r="H951" s="4">
        <v>46514</v>
      </c>
      <c r="I951" s="8">
        <v>2198</v>
      </c>
      <c r="J951" s="8">
        <v>307833277</v>
      </c>
      <c r="K951" s="8">
        <v>84</v>
      </c>
      <c r="N951" s="8">
        <v>1.4448390244155946</v>
      </c>
      <c r="O951" s="70">
        <v>13796.9</v>
      </c>
      <c r="P951" s="8">
        <v>15039.860000000002</v>
      </c>
      <c r="Q951" s="8">
        <v>1.7930200000000001</v>
      </c>
      <c r="R951" s="8">
        <v>15156.48</v>
      </c>
      <c r="S951" s="8">
        <v>1.7930200000000001</v>
      </c>
      <c r="T951" s="81">
        <v>13796.9</v>
      </c>
      <c r="U951" s="80" t="str">
        <f t="shared" si="28"/>
        <v>72020</v>
      </c>
      <c r="V951" s="79" t="str">
        <f t="shared" si="29"/>
        <v>61 a 90 dias</v>
      </c>
    </row>
    <row r="952" spans="1:22" x14ac:dyDescent="0.3">
      <c r="A952" s="4">
        <v>44316</v>
      </c>
      <c r="B952" s="8">
        <v>29894663000189</v>
      </c>
      <c r="C952" s="8" t="s">
        <v>96</v>
      </c>
      <c r="D952" s="4">
        <v>43978</v>
      </c>
      <c r="E952" s="8">
        <v>161.30000000000001</v>
      </c>
      <c r="F952" s="4">
        <v>43989</v>
      </c>
      <c r="G952" s="8">
        <v>-327</v>
      </c>
      <c r="H952" s="4">
        <v>46514</v>
      </c>
      <c r="I952" s="8">
        <v>2198</v>
      </c>
      <c r="J952" s="8">
        <v>307834888</v>
      </c>
      <c r="K952" s="8">
        <v>84</v>
      </c>
      <c r="N952" s="8">
        <v>1.3983840000000001</v>
      </c>
      <c r="O952" s="70">
        <v>8484.68</v>
      </c>
      <c r="P952" s="8">
        <v>7956.5600000000031</v>
      </c>
      <c r="Q952" s="8">
        <v>1.743268</v>
      </c>
      <c r="R952" s="8">
        <v>9192.6</v>
      </c>
      <c r="S952" s="8">
        <v>1.743268</v>
      </c>
      <c r="T952" s="81">
        <v>8484.68</v>
      </c>
      <c r="U952" s="80" t="str">
        <f t="shared" si="28"/>
        <v>52020</v>
      </c>
      <c r="V952" s="79" t="str">
        <f t="shared" si="29"/>
        <v>Acima de 120 dias</v>
      </c>
    </row>
    <row r="953" spans="1:22" x14ac:dyDescent="0.3">
      <c r="A953" s="4">
        <v>44316</v>
      </c>
      <c r="B953" s="8">
        <v>29894663000189</v>
      </c>
      <c r="C953" s="8" t="s">
        <v>96</v>
      </c>
      <c r="D953" s="4">
        <v>44074</v>
      </c>
      <c r="E953" s="8">
        <v>78</v>
      </c>
      <c r="F953" s="4">
        <v>44262</v>
      </c>
      <c r="G953" s="8">
        <v>-54</v>
      </c>
      <c r="H953" s="4">
        <v>46545</v>
      </c>
      <c r="I953" s="8">
        <v>2229</v>
      </c>
      <c r="J953" s="8">
        <v>307840076</v>
      </c>
      <c r="K953" s="8">
        <v>84</v>
      </c>
      <c r="N953" s="8">
        <v>1.3935577276057531</v>
      </c>
      <c r="O953" s="70">
        <v>3427.08</v>
      </c>
      <c r="P953" s="8">
        <v>3813.4099999999989</v>
      </c>
      <c r="Q953" s="8">
        <v>1.7385969999999999</v>
      </c>
      <c r="R953" s="8">
        <v>3776.44</v>
      </c>
      <c r="S953" s="8">
        <v>1.7385969999999999</v>
      </c>
      <c r="T953" s="81">
        <v>3427.08</v>
      </c>
      <c r="U953" s="80" t="str">
        <f t="shared" si="28"/>
        <v>82020</v>
      </c>
      <c r="V953" s="79" t="str">
        <f t="shared" si="29"/>
        <v>31 a 60 dias</v>
      </c>
    </row>
    <row r="954" spans="1:22" x14ac:dyDescent="0.3">
      <c r="A954" s="4">
        <v>44316</v>
      </c>
      <c r="B954" s="8">
        <v>29894663000189</v>
      </c>
      <c r="C954" s="8" t="s">
        <v>96</v>
      </c>
      <c r="D954" s="4">
        <v>44074</v>
      </c>
      <c r="E954" s="8">
        <v>1175.6400000000001</v>
      </c>
      <c r="F954" s="4">
        <v>44234</v>
      </c>
      <c r="G954" s="8">
        <v>-82</v>
      </c>
      <c r="H954" s="4">
        <v>46608</v>
      </c>
      <c r="I954" s="8">
        <v>2292</v>
      </c>
      <c r="J954" s="8">
        <v>307856377</v>
      </c>
      <c r="K954" s="8">
        <v>84</v>
      </c>
      <c r="N954" s="8">
        <v>1.3599999999999999</v>
      </c>
      <c r="O954" s="70">
        <v>59758.85</v>
      </c>
      <c r="P954" s="8">
        <v>58875.709999999985</v>
      </c>
      <c r="Q954" s="8">
        <v>1.3443830000000001</v>
      </c>
      <c r="R954" s="8">
        <v>59500.11</v>
      </c>
      <c r="S954" s="8">
        <v>1.3443830000000001</v>
      </c>
      <c r="T954" s="81">
        <v>59758.85</v>
      </c>
      <c r="U954" s="80" t="str">
        <f t="shared" si="28"/>
        <v>82020</v>
      </c>
      <c r="V954" s="79" t="str">
        <f t="shared" si="29"/>
        <v>61 a 90 dias</v>
      </c>
    </row>
    <row r="955" spans="1:22" x14ac:dyDescent="0.3">
      <c r="A955" s="4">
        <v>44316</v>
      </c>
      <c r="B955" s="8">
        <v>29894663000189</v>
      </c>
      <c r="C955" s="8" t="s">
        <v>96</v>
      </c>
      <c r="D955" s="4">
        <v>44099</v>
      </c>
      <c r="E955" s="8">
        <v>1168.5</v>
      </c>
      <c r="F955" s="4">
        <v>44172</v>
      </c>
      <c r="G955" s="8">
        <v>-144</v>
      </c>
      <c r="H955" s="4">
        <v>46638</v>
      </c>
      <c r="I955" s="8">
        <v>2322</v>
      </c>
      <c r="J955" s="8">
        <v>307889151</v>
      </c>
      <c r="K955" s="8">
        <v>84</v>
      </c>
      <c r="N955" s="8">
        <v>1.4421919999999999</v>
      </c>
      <c r="O955" s="70">
        <v>55048.87</v>
      </c>
      <c r="P955" s="8">
        <v>56775.80999999999</v>
      </c>
      <c r="Q955" s="8">
        <v>1.789717</v>
      </c>
      <c r="R955" s="8">
        <v>60475.55</v>
      </c>
      <c r="S955" s="8">
        <v>1.789717</v>
      </c>
      <c r="T955" s="81">
        <v>55048.87</v>
      </c>
      <c r="U955" s="80" t="str">
        <f t="shared" si="28"/>
        <v>92020</v>
      </c>
      <c r="V955" s="79" t="str">
        <f t="shared" si="29"/>
        <v>Acima de 120 dias</v>
      </c>
    </row>
    <row r="956" spans="1:22" x14ac:dyDescent="0.3">
      <c r="A956" s="4">
        <v>44316</v>
      </c>
      <c r="B956" s="8">
        <v>29894663000189</v>
      </c>
      <c r="C956" s="8" t="s">
        <v>96</v>
      </c>
      <c r="D956" s="4">
        <v>43936</v>
      </c>
      <c r="E956" s="8">
        <v>36.450000000000003</v>
      </c>
      <c r="F956" s="4">
        <v>44050</v>
      </c>
      <c r="G956" s="8">
        <v>-266</v>
      </c>
      <c r="H956" s="4">
        <v>46090</v>
      </c>
      <c r="I956" s="8">
        <v>1774</v>
      </c>
      <c r="J956" s="8">
        <v>307908425</v>
      </c>
      <c r="K956" s="8">
        <v>72</v>
      </c>
      <c r="N956" s="8">
        <v>1.4949999999999999</v>
      </c>
      <c r="O956" s="70">
        <v>1607.41</v>
      </c>
      <c r="P956" s="8">
        <v>1583.58</v>
      </c>
      <c r="Q956" s="8">
        <v>1.9843280000000001</v>
      </c>
      <c r="R956" s="8">
        <v>1766.2</v>
      </c>
      <c r="S956" s="8">
        <v>1.9843280000000001</v>
      </c>
      <c r="T956" s="81">
        <v>1607.41</v>
      </c>
      <c r="U956" s="80" t="str">
        <f t="shared" si="28"/>
        <v>42020</v>
      </c>
      <c r="V956" s="79" t="str">
        <f t="shared" si="29"/>
        <v>Acima de 120 dias</v>
      </c>
    </row>
    <row r="957" spans="1:22" x14ac:dyDescent="0.3">
      <c r="A957" s="4">
        <v>44316</v>
      </c>
      <c r="B957" s="8">
        <v>29894663000189</v>
      </c>
      <c r="C957" s="8" t="s">
        <v>96</v>
      </c>
      <c r="D957" s="4">
        <v>44074</v>
      </c>
      <c r="E957" s="8">
        <v>948</v>
      </c>
      <c r="F957" s="4">
        <v>44172</v>
      </c>
      <c r="G957" s="8">
        <v>-144</v>
      </c>
      <c r="H957" s="4">
        <v>46484</v>
      </c>
      <c r="I957" s="8">
        <v>2168</v>
      </c>
      <c r="J957" s="8">
        <v>307925590</v>
      </c>
      <c r="K957" s="8">
        <v>84</v>
      </c>
      <c r="N957" s="8">
        <v>1.4406021456917555</v>
      </c>
      <c r="O957" s="70">
        <v>43417.64</v>
      </c>
      <c r="P957" s="8">
        <v>45046.739999999983</v>
      </c>
      <c r="Q957" s="8">
        <v>1.7886310000000001</v>
      </c>
      <c r="R957" s="8">
        <v>47462.34</v>
      </c>
      <c r="S957" s="8">
        <v>1.7886310000000001</v>
      </c>
      <c r="T957" s="81">
        <v>43417.64</v>
      </c>
      <c r="U957" s="80" t="str">
        <f t="shared" si="28"/>
        <v>82020</v>
      </c>
      <c r="V957" s="79" t="str">
        <f t="shared" si="29"/>
        <v>Acima de 120 dias</v>
      </c>
    </row>
    <row r="958" spans="1:22" x14ac:dyDescent="0.3">
      <c r="A958" s="4">
        <v>44316</v>
      </c>
      <c r="B958" s="8">
        <v>29894663000189</v>
      </c>
      <c r="C958" s="8" t="s">
        <v>96</v>
      </c>
      <c r="D958" s="4">
        <v>44074</v>
      </c>
      <c r="E958" s="8">
        <v>146.5</v>
      </c>
      <c r="F958" s="4">
        <v>44262</v>
      </c>
      <c r="G958" s="8">
        <v>-54</v>
      </c>
      <c r="H958" s="4">
        <v>46638</v>
      </c>
      <c r="I958" s="8">
        <v>2322</v>
      </c>
      <c r="J958" s="8">
        <v>307969210</v>
      </c>
      <c r="K958" s="8">
        <v>84</v>
      </c>
      <c r="N958" s="8">
        <v>1.3599999999999999</v>
      </c>
      <c r="O958" s="70">
        <v>7209.39</v>
      </c>
      <c r="P958" s="8">
        <v>7236.9000000000015</v>
      </c>
      <c r="Q958" s="8">
        <v>1.410042</v>
      </c>
      <c r="R958" s="8">
        <v>7319.72</v>
      </c>
      <c r="S958" s="8">
        <v>1.410042</v>
      </c>
      <c r="T958" s="81">
        <v>7209.39</v>
      </c>
      <c r="U958" s="80" t="str">
        <f t="shared" si="28"/>
        <v>82020</v>
      </c>
      <c r="V958" s="79" t="str">
        <f t="shared" si="29"/>
        <v>31 a 60 dias</v>
      </c>
    </row>
    <row r="959" spans="1:22" x14ac:dyDescent="0.3">
      <c r="A959" s="4">
        <v>44316</v>
      </c>
      <c r="B959" s="8">
        <v>29894663000189</v>
      </c>
      <c r="C959" s="8" t="s">
        <v>96</v>
      </c>
      <c r="D959" s="4">
        <v>44001</v>
      </c>
      <c r="E959" s="8">
        <v>313</v>
      </c>
      <c r="F959" s="4">
        <v>44019</v>
      </c>
      <c r="G959" s="8">
        <v>-297</v>
      </c>
      <c r="H959" s="4">
        <v>46514</v>
      </c>
      <c r="I959" s="8">
        <v>2198</v>
      </c>
      <c r="J959" s="8">
        <v>308031042</v>
      </c>
      <c r="K959" s="8">
        <v>84</v>
      </c>
      <c r="N959" s="8">
        <v>1.4478244769141047</v>
      </c>
      <c r="O959" s="70">
        <v>15969.32</v>
      </c>
      <c r="P959" s="8">
        <v>15038.430000000006</v>
      </c>
      <c r="Q959" s="8">
        <v>1.79332</v>
      </c>
      <c r="R959" s="8">
        <v>17315.64</v>
      </c>
      <c r="S959" s="8">
        <v>1.79332</v>
      </c>
      <c r="T959" s="81">
        <v>15969.32</v>
      </c>
      <c r="U959" s="80" t="str">
        <f t="shared" si="28"/>
        <v>62020</v>
      </c>
      <c r="V959" s="79" t="str">
        <f t="shared" si="29"/>
        <v>Acima de 120 dias</v>
      </c>
    </row>
    <row r="960" spans="1:22" x14ac:dyDescent="0.3">
      <c r="A960" s="4">
        <v>44316</v>
      </c>
      <c r="B960" s="8">
        <v>29894663000189</v>
      </c>
      <c r="C960" s="8" t="s">
        <v>96</v>
      </c>
      <c r="D960" s="4">
        <v>44040</v>
      </c>
      <c r="E960" s="8">
        <v>57</v>
      </c>
      <c r="F960" s="4">
        <v>44172</v>
      </c>
      <c r="G960" s="8">
        <v>-144</v>
      </c>
      <c r="H960" s="4">
        <v>46514</v>
      </c>
      <c r="I960" s="8">
        <v>2198</v>
      </c>
      <c r="J960" s="8">
        <v>308033712</v>
      </c>
      <c r="K960" s="8">
        <v>84</v>
      </c>
      <c r="N960" s="8">
        <v>1.4319802538787028</v>
      </c>
      <c r="O960" s="70">
        <v>2628.96</v>
      </c>
      <c r="P960" s="8">
        <v>2747.0100000000016</v>
      </c>
      <c r="Q960" s="8">
        <v>1.784492</v>
      </c>
      <c r="R960" s="8">
        <v>2880.48</v>
      </c>
      <c r="S960" s="8">
        <v>1.784492</v>
      </c>
      <c r="T960" s="81">
        <v>2628.96</v>
      </c>
      <c r="U960" s="80" t="str">
        <f t="shared" si="28"/>
        <v>72020</v>
      </c>
      <c r="V960" s="79" t="str">
        <f t="shared" si="29"/>
        <v>Acima de 120 dias</v>
      </c>
    </row>
    <row r="961" spans="1:22" x14ac:dyDescent="0.3">
      <c r="A961" s="4">
        <v>44316</v>
      </c>
      <c r="B961" s="8">
        <v>29894663000189</v>
      </c>
      <c r="C961" s="8" t="s">
        <v>96</v>
      </c>
      <c r="D961" s="4">
        <v>44074</v>
      </c>
      <c r="E961" s="8">
        <v>286</v>
      </c>
      <c r="F961" s="4">
        <v>44262</v>
      </c>
      <c r="G961" s="8">
        <v>-54</v>
      </c>
      <c r="H961" s="4">
        <v>46575</v>
      </c>
      <c r="I961" s="8">
        <v>2259</v>
      </c>
      <c r="J961" s="8">
        <v>308043697</v>
      </c>
      <c r="K961" s="8">
        <v>84</v>
      </c>
      <c r="N961" s="8">
        <v>1.4074218739738424</v>
      </c>
      <c r="O961" s="70">
        <v>12592.34</v>
      </c>
      <c r="P961" s="8">
        <v>14007.670000000002</v>
      </c>
      <c r="Q961" s="8">
        <v>1.7535780000000001</v>
      </c>
      <c r="R961" s="8">
        <v>13892.18</v>
      </c>
      <c r="S961" s="8">
        <v>1.7535780000000001</v>
      </c>
      <c r="T961" s="81">
        <v>12592.34</v>
      </c>
      <c r="U961" s="80" t="str">
        <f t="shared" si="28"/>
        <v>82020</v>
      </c>
      <c r="V961" s="79" t="str">
        <f t="shared" si="29"/>
        <v>31 a 60 dias</v>
      </c>
    </row>
    <row r="962" spans="1:22" x14ac:dyDescent="0.3">
      <c r="A962" s="4">
        <v>44316</v>
      </c>
      <c r="B962" s="8">
        <v>29894663000189</v>
      </c>
      <c r="C962" s="8" t="s">
        <v>96</v>
      </c>
      <c r="D962" s="4">
        <v>44040</v>
      </c>
      <c r="E962" s="8">
        <v>168.59</v>
      </c>
      <c r="F962" s="4">
        <v>44081</v>
      </c>
      <c r="G962" s="8">
        <v>-235</v>
      </c>
      <c r="H962" s="4">
        <v>46575</v>
      </c>
      <c r="I962" s="8">
        <v>2259</v>
      </c>
      <c r="J962" s="8">
        <v>308048606</v>
      </c>
      <c r="K962" s="8">
        <v>84</v>
      </c>
      <c r="N962" s="8">
        <v>1.4016960000000001</v>
      </c>
      <c r="O962" s="70">
        <v>8447.43</v>
      </c>
      <c r="P962" s="8">
        <v>8311.24</v>
      </c>
      <c r="Q962" s="8">
        <v>1.7472529999999999</v>
      </c>
      <c r="R962" s="8">
        <v>9214.31</v>
      </c>
      <c r="S962" s="8">
        <v>1.7472529999999999</v>
      </c>
      <c r="T962" s="81">
        <v>8447.43</v>
      </c>
      <c r="U962" s="80" t="str">
        <f t="shared" ref="U962:U1025" si="30">MONTH(D962)&amp;YEAR(D962)</f>
        <v>72020</v>
      </c>
      <c r="V962" s="79" t="str">
        <f t="shared" si="29"/>
        <v>Acima de 120 dias</v>
      </c>
    </row>
    <row r="963" spans="1:22" x14ac:dyDescent="0.3">
      <c r="A963" s="4">
        <v>44316</v>
      </c>
      <c r="B963" s="8">
        <v>29894663000189</v>
      </c>
      <c r="C963" s="8" t="s">
        <v>96</v>
      </c>
      <c r="D963" s="4">
        <v>44074</v>
      </c>
      <c r="E963" s="8">
        <v>250</v>
      </c>
      <c r="F963" s="4">
        <v>44142</v>
      </c>
      <c r="G963" s="8">
        <v>-174</v>
      </c>
      <c r="H963" s="4">
        <v>46575</v>
      </c>
      <c r="I963" s="8">
        <v>2259</v>
      </c>
      <c r="J963" s="8">
        <v>308056932</v>
      </c>
      <c r="K963" s="8">
        <v>84</v>
      </c>
      <c r="N963" s="8">
        <v>1.4315782954949272</v>
      </c>
      <c r="O963" s="70">
        <v>11929.96</v>
      </c>
      <c r="P963" s="8">
        <v>12146.61000000001</v>
      </c>
      <c r="Q963" s="8">
        <v>1.7793460000000001</v>
      </c>
      <c r="R963" s="8">
        <v>13058.51</v>
      </c>
      <c r="S963" s="8">
        <v>1.7793460000000001</v>
      </c>
      <c r="T963" s="81">
        <v>11929.96</v>
      </c>
      <c r="U963" s="80" t="str">
        <f t="shared" si="30"/>
        <v>82020</v>
      </c>
      <c r="V963" s="79" t="str">
        <f t="shared" ref="V963:V1026" si="31">_xlfn.IFS(G963&lt;-120,"Acima de 120 dias",G963&lt;=-90,"91 a 120 dias",G963&lt;=-61,"61 a 90 dias",G963&lt;=-31,"31 a 60 dias",G963&gt;=-30,"1 a 30 dias")</f>
        <v>Acima de 120 dias</v>
      </c>
    </row>
    <row r="964" spans="1:22" x14ac:dyDescent="0.3">
      <c r="A964" s="4">
        <v>44316</v>
      </c>
      <c r="B964" s="8">
        <v>29894663000189</v>
      </c>
      <c r="C964" s="8" t="s">
        <v>96</v>
      </c>
      <c r="D964" s="4">
        <v>44134</v>
      </c>
      <c r="E964" s="8">
        <v>283.02</v>
      </c>
      <c r="F964" s="4">
        <v>44323</v>
      </c>
      <c r="G964" s="8">
        <v>7</v>
      </c>
      <c r="H964" s="4">
        <v>46667</v>
      </c>
      <c r="I964" s="8">
        <v>2351</v>
      </c>
      <c r="J964" s="8">
        <v>308087450</v>
      </c>
      <c r="K964" s="8">
        <v>84</v>
      </c>
      <c r="N964" s="8">
        <v>1.4120680000000001</v>
      </c>
      <c r="O964" s="70">
        <v>12097.41</v>
      </c>
      <c r="P964" s="8">
        <v>13921.329999999996</v>
      </c>
      <c r="Q964" s="8">
        <v>1.759234</v>
      </c>
      <c r="R964" s="8">
        <v>13451.25</v>
      </c>
      <c r="S964" s="8">
        <v>1.759234</v>
      </c>
      <c r="T964" s="81">
        <v>12097.41</v>
      </c>
      <c r="U964" s="80" t="str">
        <f t="shared" si="30"/>
        <v>102020</v>
      </c>
      <c r="V964" s="79" t="str">
        <f t="shared" si="31"/>
        <v>1 a 30 dias</v>
      </c>
    </row>
    <row r="965" spans="1:22" x14ac:dyDescent="0.3">
      <c r="A965" s="4">
        <v>44316</v>
      </c>
      <c r="B965" s="8">
        <v>29894663000189</v>
      </c>
      <c r="C965" s="8" t="s">
        <v>96</v>
      </c>
      <c r="D965" s="4">
        <v>43936</v>
      </c>
      <c r="E965" s="8">
        <v>124.26</v>
      </c>
      <c r="F965" s="4">
        <v>44081</v>
      </c>
      <c r="G965" s="8">
        <v>-235</v>
      </c>
      <c r="H965" s="4">
        <v>46090</v>
      </c>
      <c r="I965" s="8">
        <v>1774</v>
      </c>
      <c r="J965" s="8">
        <v>308108062</v>
      </c>
      <c r="K965" s="8">
        <v>72</v>
      </c>
      <c r="N965" s="8">
        <v>1.3599999999999999</v>
      </c>
      <c r="O965" s="70">
        <v>5731.13</v>
      </c>
      <c r="P965" s="8">
        <v>5620.2699999999995</v>
      </c>
      <c r="Q965" s="8">
        <v>1.6349389999999999</v>
      </c>
      <c r="R965" s="8">
        <v>6063.59</v>
      </c>
      <c r="S965" s="8">
        <v>1.6349389999999999</v>
      </c>
      <c r="T965" s="81">
        <v>5731.13</v>
      </c>
      <c r="U965" s="80" t="str">
        <f t="shared" si="30"/>
        <v>42020</v>
      </c>
      <c r="V965" s="79" t="str">
        <f t="shared" si="31"/>
        <v>Acima de 120 dias</v>
      </c>
    </row>
    <row r="966" spans="1:22" x14ac:dyDescent="0.3">
      <c r="A966" s="4">
        <v>44316</v>
      </c>
      <c r="B966" s="8">
        <v>29894663000189</v>
      </c>
      <c r="C966" s="8" t="s">
        <v>96</v>
      </c>
      <c r="D966" s="4">
        <v>44001</v>
      </c>
      <c r="E966" s="8">
        <v>87.73</v>
      </c>
      <c r="F966" s="4">
        <v>44142</v>
      </c>
      <c r="G966" s="8">
        <v>-174</v>
      </c>
      <c r="H966" s="4">
        <v>46119</v>
      </c>
      <c r="I966" s="8">
        <v>1803</v>
      </c>
      <c r="J966" s="8">
        <v>308121990</v>
      </c>
      <c r="K966" s="8">
        <v>72</v>
      </c>
      <c r="N966" s="8">
        <v>1.3599999999999999</v>
      </c>
      <c r="O966" s="70">
        <v>3851.9700000000003</v>
      </c>
      <c r="P966" s="8">
        <v>3942.0699999999993</v>
      </c>
      <c r="Q966" s="8">
        <v>1.6986829999999999</v>
      </c>
      <c r="R966" s="8">
        <v>4144.7</v>
      </c>
      <c r="S966" s="8">
        <v>1.6986829999999999</v>
      </c>
      <c r="T966" s="81">
        <v>3851.9700000000003</v>
      </c>
      <c r="U966" s="80" t="str">
        <f t="shared" si="30"/>
        <v>62020</v>
      </c>
      <c r="V966" s="79" t="str">
        <f t="shared" si="31"/>
        <v>Acima de 120 dias</v>
      </c>
    </row>
    <row r="967" spans="1:22" x14ac:dyDescent="0.3">
      <c r="A967" s="4">
        <v>44316</v>
      </c>
      <c r="B967" s="8">
        <v>29894663000189</v>
      </c>
      <c r="C967" s="8" t="s">
        <v>96</v>
      </c>
      <c r="D967" s="4">
        <v>44134</v>
      </c>
      <c r="E967" s="8">
        <v>50.15</v>
      </c>
      <c r="F967" s="4">
        <v>44234</v>
      </c>
      <c r="G967" s="8">
        <v>-82</v>
      </c>
      <c r="H967" s="4">
        <v>46699</v>
      </c>
      <c r="I967" s="8">
        <v>2383</v>
      </c>
      <c r="J967" s="8">
        <v>308125539</v>
      </c>
      <c r="K967" s="8">
        <v>84</v>
      </c>
      <c r="N967" s="8">
        <v>1.4103700000000001</v>
      </c>
      <c r="O967" s="70">
        <v>2314.6999999999998</v>
      </c>
      <c r="P967" s="8">
        <v>2433.4599999999996</v>
      </c>
      <c r="Q967" s="8">
        <v>1.7468570000000001</v>
      </c>
      <c r="R967" s="8">
        <v>2551.7999999999997</v>
      </c>
      <c r="S967" s="8">
        <v>1.7468570000000001</v>
      </c>
      <c r="T967" s="81">
        <v>2314.6999999999998</v>
      </c>
      <c r="U967" s="80" t="str">
        <f t="shared" si="30"/>
        <v>102020</v>
      </c>
      <c r="V967" s="79" t="str">
        <f t="shared" si="31"/>
        <v>61 a 90 dias</v>
      </c>
    </row>
    <row r="968" spans="1:22" x14ac:dyDescent="0.3">
      <c r="A968" s="4">
        <v>44316</v>
      </c>
      <c r="B968" s="8">
        <v>29894663000189</v>
      </c>
      <c r="C968" s="8" t="s">
        <v>96</v>
      </c>
      <c r="D968" s="4">
        <v>44099</v>
      </c>
      <c r="E968" s="8">
        <v>52</v>
      </c>
      <c r="F968" s="4">
        <v>44234</v>
      </c>
      <c r="G968" s="8">
        <v>-82</v>
      </c>
      <c r="H968" s="4">
        <v>46638</v>
      </c>
      <c r="I968" s="8">
        <v>2322</v>
      </c>
      <c r="J968" s="8">
        <v>308125815</v>
      </c>
      <c r="K968" s="8">
        <v>84</v>
      </c>
      <c r="N968" s="8">
        <v>1.4145160000000001</v>
      </c>
      <c r="O968" s="70">
        <v>2364.69</v>
      </c>
      <c r="P968" s="8">
        <v>2550.2499999999995</v>
      </c>
      <c r="Q968" s="8">
        <v>1.7602409999999999</v>
      </c>
      <c r="R968" s="8">
        <v>2608.21</v>
      </c>
      <c r="S968" s="8">
        <v>1.7602409999999999</v>
      </c>
      <c r="T968" s="81">
        <v>2364.69</v>
      </c>
      <c r="U968" s="80" t="str">
        <f t="shared" si="30"/>
        <v>92020</v>
      </c>
      <c r="V968" s="79" t="str">
        <f t="shared" si="31"/>
        <v>61 a 90 dias</v>
      </c>
    </row>
    <row r="969" spans="1:22" x14ac:dyDescent="0.3">
      <c r="A969" s="4">
        <v>44316</v>
      </c>
      <c r="B969" s="8">
        <v>29894663000189</v>
      </c>
      <c r="C969" s="8" t="s">
        <v>96</v>
      </c>
      <c r="D969" s="4">
        <v>43978</v>
      </c>
      <c r="E969" s="8">
        <v>62.98</v>
      </c>
      <c r="F969" s="4">
        <v>44234</v>
      </c>
      <c r="G969" s="8">
        <v>-82</v>
      </c>
      <c r="H969" s="4">
        <v>46484</v>
      </c>
      <c r="I969" s="8">
        <v>2168</v>
      </c>
      <c r="J969" s="8">
        <v>308125833</v>
      </c>
      <c r="K969" s="8">
        <v>84</v>
      </c>
      <c r="N969" s="8">
        <v>1.4299866800703693</v>
      </c>
      <c r="O969" s="70">
        <v>2762.9700000000003</v>
      </c>
      <c r="P969" s="8">
        <v>3054.7900000000009</v>
      </c>
      <c r="Q969" s="8">
        <v>1.782324</v>
      </c>
      <c r="R969" s="8">
        <v>3036.02</v>
      </c>
      <c r="S969" s="8">
        <v>1.782324</v>
      </c>
      <c r="T969" s="81">
        <v>2762.9700000000003</v>
      </c>
      <c r="U969" s="80" t="str">
        <f t="shared" si="30"/>
        <v>52020</v>
      </c>
      <c r="V969" s="79" t="str">
        <f t="shared" si="31"/>
        <v>61 a 90 dias</v>
      </c>
    </row>
    <row r="970" spans="1:22" x14ac:dyDescent="0.3">
      <c r="A970" s="4">
        <v>44316</v>
      </c>
      <c r="B970" s="8">
        <v>29894663000189</v>
      </c>
      <c r="C970" s="8" t="s">
        <v>96</v>
      </c>
      <c r="D970" s="4">
        <v>44134</v>
      </c>
      <c r="E970" s="8">
        <v>52.15</v>
      </c>
      <c r="F970" s="4">
        <v>44234</v>
      </c>
      <c r="G970" s="8">
        <v>-82</v>
      </c>
      <c r="H970" s="4">
        <v>46699</v>
      </c>
      <c r="I970" s="8">
        <v>2383</v>
      </c>
      <c r="J970" s="8">
        <v>308126465</v>
      </c>
      <c r="K970" s="8">
        <v>84</v>
      </c>
      <c r="N970" s="8">
        <v>1.4158330000000001</v>
      </c>
      <c r="O970" s="70">
        <v>2403.06</v>
      </c>
      <c r="P970" s="8">
        <v>2525.7500000000009</v>
      </c>
      <c r="Q970" s="8">
        <v>1.7527250000000001</v>
      </c>
      <c r="R970" s="8">
        <v>2649.27</v>
      </c>
      <c r="S970" s="8">
        <v>1.7527250000000001</v>
      </c>
      <c r="T970" s="81">
        <v>2403.06</v>
      </c>
      <c r="U970" s="80" t="str">
        <f t="shared" si="30"/>
        <v>102020</v>
      </c>
      <c r="V970" s="79" t="str">
        <f t="shared" si="31"/>
        <v>61 a 90 dias</v>
      </c>
    </row>
    <row r="971" spans="1:22" x14ac:dyDescent="0.3">
      <c r="A971" s="4">
        <v>44316</v>
      </c>
      <c r="B971" s="8">
        <v>29894663000189</v>
      </c>
      <c r="C971" s="8" t="s">
        <v>96</v>
      </c>
      <c r="D971" s="4">
        <v>44134</v>
      </c>
      <c r="E971" s="8">
        <v>58.88</v>
      </c>
      <c r="F971" s="4">
        <v>44323</v>
      </c>
      <c r="G971" s="8">
        <v>7</v>
      </c>
      <c r="H971" s="4">
        <v>46335</v>
      </c>
      <c r="I971" s="8">
        <v>2019</v>
      </c>
      <c r="J971" s="8">
        <v>308133819</v>
      </c>
      <c r="K971" s="8">
        <v>72</v>
      </c>
      <c r="N971" s="8">
        <v>1.3781949999999998</v>
      </c>
      <c r="O971" s="70">
        <v>2337.8200000000002</v>
      </c>
      <c r="P971" s="8">
        <v>2652.1300000000006</v>
      </c>
      <c r="Q971" s="8">
        <v>1.7546679999999999</v>
      </c>
      <c r="R971" s="8">
        <v>2589.4500000000003</v>
      </c>
      <c r="S971" s="8">
        <v>1.7546679999999999</v>
      </c>
      <c r="T971" s="81">
        <v>2337.8200000000002</v>
      </c>
      <c r="U971" s="80" t="str">
        <f t="shared" si="30"/>
        <v>102020</v>
      </c>
      <c r="V971" s="79" t="str">
        <f t="shared" si="31"/>
        <v>1 a 30 dias</v>
      </c>
    </row>
    <row r="972" spans="1:22" x14ac:dyDescent="0.3">
      <c r="A972" s="4">
        <v>44316</v>
      </c>
      <c r="B972" s="8">
        <v>29894663000189</v>
      </c>
      <c r="C972" s="8" t="s">
        <v>96</v>
      </c>
      <c r="D972" s="4">
        <v>44040</v>
      </c>
      <c r="E972" s="8">
        <v>340.47</v>
      </c>
      <c r="F972" s="4">
        <v>44234</v>
      </c>
      <c r="G972" s="8">
        <v>-82</v>
      </c>
      <c r="H972" s="4">
        <v>46545</v>
      </c>
      <c r="I972" s="8">
        <v>2229</v>
      </c>
      <c r="J972" s="8">
        <v>308138579</v>
      </c>
      <c r="K972" s="8">
        <v>84</v>
      </c>
      <c r="N972" s="8">
        <v>1.4040510086211433</v>
      </c>
      <c r="O972" s="70">
        <v>15253.869999999999</v>
      </c>
      <c r="P972" s="8">
        <v>16666.529999999995</v>
      </c>
      <c r="Q972" s="8">
        <v>1.749814</v>
      </c>
      <c r="R972" s="8">
        <v>16774.91</v>
      </c>
      <c r="S972" s="8">
        <v>1.749814</v>
      </c>
      <c r="T972" s="81">
        <v>15253.869999999999</v>
      </c>
      <c r="U972" s="80" t="str">
        <f t="shared" si="30"/>
        <v>72020</v>
      </c>
      <c r="V972" s="79" t="str">
        <f t="shared" si="31"/>
        <v>61 a 90 dias</v>
      </c>
    </row>
    <row r="973" spans="1:22" x14ac:dyDescent="0.3">
      <c r="A973" s="4">
        <v>44316</v>
      </c>
      <c r="B973" s="8">
        <v>29894663000189</v>
      </c>
      <c r="C973" s="8" t="s">
        <v>96</v>
      </c>
      <c r="D973" s="4">
        <v>44040</v>
      </c>
      <c r="E973" s="8">
        <v>313.5</v>
      </c>
      <c r="F973" s="4">
        <v>44293</v>
      </c>
      <c r="G973" s="8">
        <v>-23</v>
      </c>
      <c r="H973" s="4">
        <v>46545</v>
      </c>
      <c r="I973" s="8">
        <v>2229</v>
      </c>
      <c r="J973" s="8">
        <v>308144238</v>
      </c>
      <c r="K973" s="8">
        <v>84</v>
      </c>
      <c r="N973" s="8">
        <v>1.4311445046477993</v>
      </c>
      <c r="O973" s="70">
        <v>13311.56</v>
      </c>
      <c r="P973" s="8">
        <v>15208.290000000003</v>
      </c>
      <c r="Q973" s="8">
        <v>1.778651</v>
      </c>
      <c r="R973" s="8">
        <v>14701.71</v>
      </c>
      <c r="S973" s="8">
        <v>1.778651</v>
      </c>
      <c r="T973" s="81">
        <v>13311.56</v>
      </c>
      <c r="U973" s="80" t="str">
        <f t="shared" si="30"/>
        <v>72020</v>
      </c>
      <c r="V973" s="79" t="str">
        <f t="shared" si="31"/>
        <v>1 a 30 dias</v>
      </c>
    </row>
    <row r="974" spans="1:22" x14ac:dyDescent="0.3">
      <c r="A974" s="4">
        <v>44316</v>
      </c>
      <c r="B974" s="8">
        <v>29894663000189</v>
      </c>
      <c r="C974" s="8" t="s">
        <v>96</v>
      </c>
      <c r="D974" s="4">
        <v>44074</v>
      </c>
      <c r="E974" s="8">
        <v>243.51</v>
      </c>
      <c r="F974" s="4">
        <v>44323</v>
      </c>
      <c r="G974" s="8">
        <v>7</v>
      </c>
      <c r="H974" s="4">
        <v>46575</v>
      </c>
      <c r="I974" s="8">
        <v>2259</v>
      </c>
      <c r="J974" s="8">
        <v>308147999</v>
      </c>
      <c r="K974" s="8">
        <v>84</v>
      </c>
      <c r="N974" s="8">
        <v>1.3599999999999999</v>
      </c>
      <c r="O974" s="70">
        <v>10428.89</v>
      </c>
      <c r="P974" s="8">
        <v>12117.12</v>
      </c>
      <c r="Q974" s="8">
        <v>1.688647</v>
      </c>
      <c r="R974" s="8">
        <v>11506.48</v>
      </c>
      <c r="S974" s="8">
        <v>1.688647</v>
      </c>
      <c r="T974" s="81">
        <v>10428.89</v>
      </c>
      <c r="U974" s="80" t="str">
        <f t="shared" si="30"/>
        <v>82020</v>
      </c>
      <c r="V974" s="79" t="str">
        <f t="shared" si="31"/>
        <v>1 a 30 dias</v>
      </c>
    </row>
    <row r="975" spans="1:22" x14ac:dyDescent="0.3">
      <c r="A975" s="4">
        <v>44316</v>
      </c>
      <c r="B975" s="8">
        <v>29894663000189</v>
      </c>
      <c r="C975" s="8" t="s">
        <v>96</v>
      </c>
      <c r="D975" s="4">
        <v>44134</v>
      </c>
      <c r="E975" s="8">
        <v>52</v>
      </c>
      <c r="F975" s="4">
        <v>44172</v>
      </c>
      <c r="G975" s="8">
        <v>-144</v>
      </c>
      <c r="H975" s="4">
        <v>46699</v>
      </c>
      <c r="I975" s="8">
        <v>2383</v>
      </c>
      <c r="J975" s="8">
        <v>308152508</v>
      </c>
      <c r="K975" s="8">
        <v>84</v>
      </c>
      <c r="N975" s="8">
        <v>1.416973</v>
      </c>
      <c r="O975" s="70">
        <v>2499.4</v>
      </c>
      <c r="P975" s="8">
        <v>2517.4300000000007</v>
      </c>
      <c r="Q975" s="8">
        <v>1.7538149999999999</v>
      </c>
      <c r="R975" s="8">
        <v>2744.75</v>
      </c>
      <c r="S975" s="8">
        <v>1.7538149999999999</v>
      </c>
      <c r="T975" s="81">
        <v>2499.4</v>
      </c>
      <c r="U975" s="80" t="str">
        <f t="shared" si="30"/>
        <v>102020</v>
      </c>
      <c r="V975" s="79" t="str">
        <f t="shared" si="31"/>
        <v>Acima de 120 dias</v>
      </c>
    </row>
    <row r="976" spans="1:22" x14ac:dyDescent="0.3">
      <c r="A976" s="4">
        <v>44316</v>
      </c>
      <c r="B976" s="8">
        <v>29894663000189</v>
      </c>
      <c r="C976" s="8" t="s">
        <v>96</v>
      </c>
      <c r="D976" s="4">
        <v>44099</v>
      </c>
      <c r="E976" s="8">
        <v>45.2</v>
      </c>
      <c r="F976" s="4">
        <v>44172</v>
      </c>
      <c r="G976" s="8">
        <v>-144</v>
      </c>
      <c r="H976" s="4">
        <v>46575</v>
      </c>
      <c r="I976" s="8">
        <v>2259</v>
      </c>
      <c r="J976" s="8">
        <v>308157101</v>
      </c>
      <c r="K976" s="8">
        <v>84</v>
      </c>
      <c r="N976" s="8">
        <v>1.427721</v>
      </c>
      <c r="O976" s="70">
        <v>2111.4699999999998</v>
      </c>
      <c r="P976" s="8">
        <v>2179.5000000000014</v>
      </c>
      <c r="Q976" s="8">
        <v>1.779836</v>
      </c>
      <c r="R976" s="8">
        <v>2318.23</v>
      </c>
      <c r="S976" s="8">
        <v>1.779836</v>
      </c>
      <c r="T976" s="81">
        <v>2111.4699999999998</v>
      </c>
      <c r="U976" s="80" t="str">
        <f t="shared" si="30"/>
        <v>92020</v>
      </c>
      <c r="V976" s="79" t="str">
        <f t="shared" si="31"/>
        <v>Acima de 120 dias</v>
      </c>
    </row>
    <row r="977" spans="1:22" x14ac:dyDescent="0.3">
      <c r="A977" s="4">
        <v>44316</v>
      </c>
      <c r="B977" s="8">
        <v>29894663000189</v>
      </c>
      <c r="C977" s="8" t="s">
        <v>96</v>
      </c>
      <c r="D977" s="4">
        <v>44074</v>
      </c>
      <c r="E977" s="8">
        <v>227.45</v>
      </c>
      <c r="F977" s="4">
        <v>44172</v>
      </c>
      <c r="G977" s="8">
        <v>-144</v>
      </c>
      <c r="H977" s="4">
        <v>46608</v>
      </c>
      <c r="I977" s="8">
        <v>2292</v>
      </c>
      <c r="J977" s="8">
        <v>308173682</v>
      </c>
      <c r="K977" s="8">
        <v>84</v>
      </c>
      <c r="N977" s="8">
        <v>1.4440140000000001</v>
      </c>
      <c r="O977" s="70">
        <v>10649.630000000001</v>
      </c>
      <c r="P977" s="8">
        <v>11073.36</v>
      </c>
      <c r="Q977" s="8">
        <v>1.7925089999999999</v>
      </c>
      <c r="R977" s="8">
        <v>11690.25</v>
      </c>
      <c r="S977" s="8">
        <v>1.7925089999999999</v>
      </c>
      <c r="T977" s="81">
        <v>10649.630000000001</v>
      </c>
      <c r="U977" s="80" t="str">
        <f t="shared" si="30"/>
        <v>82020</v>
      </c>
      <c r="V977" s="79" t="str">
        <f t="shared" si="31"/>
        <v>Acima de 120 dias</v>
      </c>
    </row>
    <row r="978" spans="1:22" x14ac:dyDescent="0.3">
      <c r="A978" s="4">
        <v>44316</v>
      </c>
      <c r="B978" s="8">
        <v>29894663000189</v>
      </c>
      <c r="C978" s="8" t="s">
        <v>96</v>
      </c>
      <c r="D978" s="4">
        <v>44074</v>
      </c>
      <c r="E978" s="8">
        <v>133</v>
      </c>
      <c r="F978" s="4">
        <v>44323</v>
      </c>
      <c r="G978" s="8">
        <v>7</v>
      </c>
      <c r="H978" s="4">
        <v>46699</v>
      </c>
      <c r="I978" s="8">
        <v>2383</v>
      </c>
      <c r="J978" s="8">
        <v>308179325</v>
      </c>
      <c r="K978" s="8">
        <v>84</v>
      </c>
      <c r="N978" s="8">
        <v>1.40917</v>
      </c>
      <c r="O978" s="70">
        <v>5727.13</v>
      </c>
      <c r="P978" s="8">
        <v>6278.1499999999969</v>
      </c>
      <c r="Q978" s="8">
        <v>1.7541690000000001</v>
      </c>
      <c r="R978" s="8">
        <v>6370.94</v>
      </c>
      <c r="S978" s="8">
        <v>1.7541690000000001</v>
      </c>
      <c r="T978" s="81">
        <v>5727.13</v>
      </c>
      <c r="U978" s="80" t="str">
        <f t="shared" si="30"/>
        <v>82020</v>
      </c>
      <c r="V978" s="79" t="str">
        <f t="shared" si="31"/>
        <v>1 a 30 dias</v>
      </c>
    </row>
    <row r="979" spans="1:22" x14ac:dyDescent="0.3">
      <c r="A979" s="4">
        <v>44316</v>
      </c>
      <c r="B979" s="8">
        <v>29894663000189</v>
      </c>
      <c r="C979" s="8" t="s">
        <v>96</v>
      </c>
      <c r="D979" s="4">
        <v>44074</v>
      </c>
      <c r="E979" s="8">
        <v>128.19999999999999</v>
      </c>
      <c r="F979" s="4">
        <v>44262</v>
      </c>
      <c r="G979" s="8">
        <v>-54</v>
      </c>
      <c r="H979" s="4">
        <v>46514</v>
      </c>
      <c r="I979" s="8">
        <v>2198</v>
      </c>
      <c r="J979" s="8">
        <v>308228246</v>
      </c>
      <c r="K979" s="8">
        <v>84</v>
      </c>
      <c r="N979" s="8">
        <v>1.3599999999999999</v>
      </c>
      <c r="O979" s="70">
        <v>5707.14</v>
      </c>
      <c r="P979" s="8">
        <v>6295.5599999999995</v>
      </c>
      <c r="Q979" s="8">
        <v>1.666685</v>
      </c>
      <c r="R979" s="8">
        <v>6220.35</v>
      </c>
      <c r="S979" s="8">
        <v>1.666685</v>
      </c>
      <c r="T979" s="81">
        <v>5707.14</v>
      </c>
      <c r="U979" s="80" t="str">
        <f t="shared" si="30"/>
        <v>82020</v>
      </c>
      <c r="V979" s="79" t="str">
        <f t="shared" si="31"/>
        <v>31 a 60 dias</v>
      </c>
    </row>
    <row r="980" spans="1:22" x14ac:dyDescent="0.3">
      <c r="A980" s="4">
        <v>44316</v>
      </c>
      <c r="B980" s="8">
        <v>29894663000189</v>
      </c>
      <c r="C980" s="8" t="s">
        <v>96</v>
      </c>
      <c r="D980" s="4">
        <v>44134</v>
      </c>
      <c r="E980" s="8">
        <v>52.25</v>
      </c>
      <c r="F980" s="4">
        <v>44262</v>
      </c>
      <c r="G980" s="8">
        <v>-54</v>
      </c>
      <c r="H980" s="4">
        <v>46699</v>
      </c>
      <c r="I980" s="8">
        <v>2383</v>
      </c>
      <c r="J980" s="8">
        <v>308233117</v>
      </c>
      <c r="K980" s="8">
        <v>84</v>
      </c>
      <c r="N980" s="8">
        <v>1.421991</v>
      </c>
      <c r="O980" s="70">
        <v>2351.08</v>
      </c>
      <c r="P980" s="8">
        <v>2525.1600000000012</v>
      </c>
      <c r="Q980" s="8">
        <v>1.75919</v>
      </c>
      <c r="R980" s="8">
        <v>2597.2600000000002</v>
      </c>
      <c r="S980" s="8">
        <v>1.75919</v>
      </c>
      <c r="T980" s="81">
        <v>2351.08</v>
      </c>
      <c r="U980" s="80" t="str">
        <f t="shared" si="30"/>
        <v>102020</v>
      </c>
      <c r="V980" s="79" t="str">
        <f t="shared" si="31"/>
        <v>31 a 60 dias</v>
      </c>
    </row>
    <row r="981" spans="1:22" x14ac:dyDescent="0.3">
      <c r="A981" s="4">
        <v>44316</v>
      </c>
      <c r="B981" s="8">
        <v>29894663000189</v>
      </c>
      <c r="C981" s="8" t="s">
        <v>96</v>
      </c>
      <c r="D981" s="4">
        <v>44001</v>
      </c>
      <c r="E981" s="8">
        <v>285.76</v>
      </c>
      <c r="F981" s="4">
        <v>44262</v>
      </c>
      <c r="G981" s="8">
        <v>-54</v>
      </c>
      <c r="H981" s="4">
        <v>46545</v>
      </c>
      <c r="I981" s="8">
        <v>2229</v>
      </c>
      <c r="J981" s="8">
        <v>308244276</v>
      </c>
      <c r="K981" s="8">
        <v>84</v>
      </c>
      <c r="N981" s="8">
        <v>1.4531590000000001</v>
      </c>
      <c r="O981" s="70">
        <v>12351.320000000002</v>
      </c>
      <c r="P981" s="8">
        <v>13789.259999999995</v>
      </c>
      <c r="Q981" s="8">
        <v>1.798999</v>
      </c>
      <c r="R981" s="8">
        <v>13600.53</v>
      </c>
      <c r="S981" s="8">
        <v>1.798999</v>
      </c>
      <c r="T981" s="81">
        <v>12351.320000000002</v>
      </c>
      <c r="U981" s="80" t="str">
        <f t="shared" si="30"/>
        <v>62020</v>
      </c>
      <c r="V981" s="79" t="str">
        <f t="shared" si="31"/>
        <v>31 a 60 dias</v>
      </c>
    </row>
    <row r="982" spans="1:22" x14ac:dyDescent="0.3">
      <c r="A982" s="4">
        <v>44316</v>
      </c>
      <c r="B982" s="8">
        <v>29894663000189</v>
      </c>
      <c r="C982" s="8" t="s">
        <v>96</v>
      </c>
      <c r="D982" s="4">
        <v>44074</v>
      </c>
      <c r="E982" s="8">
        <v>561.29999999999995</v>
      </c>
      <c r="F982" s="4">
        <v>44142</v>
      </c>
      <c r="G982" s="8">
        <v>-174</v>
      </c>
      <c r="H982" s="4">
        <v>45845</v>
      </c>
      <c r="I982" s="8">
        <v>1529</v>
      </c>
      <c r="J982" s="8">
        <v>308253169</v>
      </c>
      <c r="K982" s="8">
        <v>60</v>
      </c>
      <c r="N982" s="8">
        <v>1.3599999999999999</v>
      </c>
      <c r="O982" s="70">
        <v>22589.57</v>
      </c>
      <c r="P982" s="8">
        <v>22796.780000000006</v>
      </c>
      <c r="Q982" s="8">
        <v>1.7176689999999999</v>
      </c>
      <c r="R982" s="8">
        <v>24136.059999999998</v>
      </c>
      <c r="S982" s="8">
        <v>1.7176689999999999</v>
      </c>
      <c r="T982" s="81">
        <v>22589.57</v>
      </c>
      <c r="U982" s="80" t="str">
        <f t="shared" si="30"/>
        <v>82020</v>
      </c>
      <c r="V982" s="79" t="str">
        <f t="shared" si="31"/>
        <v>Acima de 120 dias</v>
      </c>
    </row>
    <row r="983" spans="1:22" x14ac:dyDescent="0.3">
      <c r="A983" s="4">
        <v>44316</v>
      </c>
      <c r="B983" s="8">
        <v>29894663000189</v>
      </c>
      <c r="C983" s="8" t="s">
        <v>96</v>
      </c>
      <c r="D983" s="4">
        <v>44040</v>
      </c>
      <c r="E983" s="8">
        <v>197.8</v>
      </c>
      <c r="F983" s="4">
        <v>44234</v>
      </c>
      <c r="G983" s="8">
        <v>-82</v>
      </c>
      <c r="H983" s="4">
        <v>46608</v>
      </c>
      <c r="I983" s="8">
        <v>2292</v>
      </c>
      <c r="J983" s="8">
        <v>308263805</v>
      </c>
      <c r="K983" s="8">
        <v>84</v>
      </c>
      <c r="N983" s="8">
        <v>1.3989069999999999</v>
      </c>
      <c r="O983" s="70">
        <v>9008.3200000000015</v>
      </c>
      <c r="P983" s="8">
        <v>9623.7699999999932</v>
      </c>
      <c r="Q983" s="8">
        <v>1.733673</v>
      </c>
      <c r="R983" s="8">
        <v>9898.44</v>
      </c>
      <c r="S983" s="8">
        <v>1.733673</v>
      </c>
      <c r="T983" s="81">
        <v>9008.3200000000015</v>
      </c>
      <c r="U983" s="80" t="str">
        <f t="shared" si="30"/>
        <v>72020</v>
      </c>
      <c r="V983" s="79" t="str">
        <f t="shared" si="31"/>
        <v>61 a 90 dias</v>
      </c>
    </row>
    <row r="984" spans="1:22" x14ac:dyDescent="0.3">
      <c r="A984" s="4">
        <v>44316</v>
      </c>
      <c r="B984" s="8">
        <v>29894663000189</v>
      </c>
      <c r="C984" s="8" t="s">
        <v>96</v>
      </c>
      <c r="D984" s="4">
        <v>44074</v>
      </c>
      <c r="E984" s="8">
        <v>155.16999999999999</v>
      </c>
      <c r="F984" s="4">
        <v>44323</v>
      </c>
      <c r="G984" s="8">
        <v>7</v>
      </c>
      <c r="H984" s="4">
        <v>46608</v>
      </c>
      <c r="I984" s="8">
        <v>2292</v>
      </c>
      <c r="J984" s="8">
        <v>308266763</v>
      </c>
      <c r="K984" s="8">
        <v>84</v>
      </c>
      <c r="N984" s="8">
        <v>1.4491179999999999</v>
      </c>
      <c r="O984" s="70">
        <v>6479.2</v>
      </c>
      <c r="P984" s="8">
        <v>7541.5400000000018</v>
      </c>
      <c r="Q984" s="8">
        <v>1.7979400000000001</v>
      </c>
      <c r="R984" s="8">
        <v>7188.1900000000005</v>
      </c>
      <c r="S984" s="8">
        <v>1.7979400000000001</v>
      </c>
      <c r="T984" s="81">
        <v>6479.2</v>
      </c>
      <c r="U984" s="80" t="str">
        <f t="shared" si="30"/>
        <v>82020</v>
      </c>
      <c r="V984" s="79" t="str">
        <f t="shared" si="31"/>
        <v>1 a 30 dias</v>
      </c>
    </row>
    <row r="985" spans="1:22" x14ac:dyDescent="0.3">
      <c r="A985" s="4">
        <v>44316</v>
      </c>
      <c r="B985" s="8">
        <v>29894663000189</v>
      </c>
      <c r="C985" s="8" t="s">
        <v>96</v>
      </c>
      <c r="D985" s="4">
        <v>44099</v>
      </c>
      <c r="E985" s="8">
        <v>232.76</v>
      </c>
      <c r="F985" s="4">
        <v>44323</v>
      </c>
      <c r="G985" s="8">
        <v>7</v>
      </c>
      <c r="H985" s="4">
        <v>46638</v>
      </c>
      <c r="I985" s="8">
        <v>2322</v>
      </c>
      <c r="J985" s="8">
        <v>308274430</v>
      </c>
      <c r="K985" s="8">
        <v>84</v>
      </c>
      <c r="N985" s="8">
        <v>1.3599999999999999</v>
      </c>
      <c r="O985" s="70">
        <v>10955.53</v>
      </c>
      <c r="P985" s="8">
        <v>11628.159999999998</v>
      </c>
      <c r="Q985" s="8">
        <v>1.419834</v>
      </c>
      <c r="R985" s="8">
        <v>11164.19</v>
      </c>
      <c r="S985" s="8">
        <v>1.419834</v>
      </c>
      <c r="T985" s="81">
        <v>10955.53</v>
      </c>
      <c r="U985" s="80" t="str">
        <f t="shared" si="30"/>
        <v>92020</v>
      </c>
      <c r="V985" s="79" t="str">
        <f t="shared" si="31"/>
        <v>1 a 30 dias</v>
      </c>
    </row>
    <row r="986" spans="1:22" x14ac:dyDescent="0.3">
      <c r="A986" s="4">
        <v>44316</v>
      </c>
      <c r="B986" s="8">
        <v>29894663000189</v>
      </c>
      <c r="C986" s="8" t="s">
        <v>96</v>
      </c>
      <c r="D986" s="4">
        <v>43903</v>
      </c>
      <c r="E986" s="8">
        <v>41.81</v>
      </c>
      <c r="F986" s="4">
        <v>43989</v>
      </c>
      <c r="G986" s="8">
        <v>-327</v>
      </c>
      <c r="H986" s="4">
        <v>46062</v>
      </c>
      <c r="I986" s="8">
        <v>1746</v>
      </c>
      <c r="J986" s="8">
        <v>308305993</v>
      </c>
      <c r="K986" s="8">
        <v>72</v>
      </c>
      <c r="N986" s="8">
        <v>1.4950000000000001</v>
      </c>
      <c r="O986" s="70">
        <v>1896.52</v>
      </c>
      <c r="P986" s="8">
        <v>1814.1499999999996</v>
      </c>
      <c r="Q986" s="8">
        <v>2.0380859999999998</v>
      </c>
      <c r="R986" s="8">
        <v>2092.0500000000002</v>
      </c>
      <c r="S986" s="8">
        <v>2.0380859999999998</v>
      </c>
      <c r="T986" s="81">
        <v>1896.52</v>
      </c>
      <c r="U986" s="80" t="str">
        <f t="shared" si="30"/>
        <v>32020</v>
      </c>
      <c r="V986" s="79" t="str">
        <f t="shared" si="31"/>
        <v>Acima de 120 dias</v>
      </c>
    </row>
    <row r="987" spans="1:22" x14ac:dyDescent="0.3">
      <c r="A987" s="4">
        <v>44316</v>
      </c>
      <c r="B987" s="8">
        <v>29894663000189</v>
      </c>
      <c r="C987" s="8" t="s">
        <v>96</v>
      </c>
      <c r="D987" s="4">
        <v>43978</v>
      </c>
      <c r="E987" s="8">
        <v>86.36</v>
      </c>
      <c r="F987" s="4">
        <v>44142</v>
      </c>
      <c r="G987" s="8">
        <v>-174</v>
      </c>
      <c r="H987" s="4">
        <v>46119</v>
      </c>
      <c r="I987" s="8">
        <v>1803</v>
      </c>
      <c r="J987" s="8">
        <v>308318517</v>
      </c>
      <c r="K987" s="8">
        <v>72</v>
      </c>
      <c r="N987" s="8">
        <v>1.4949999999999999</v>
      </c>
      <c r="O987" s="70">
        <v>3571.61</v>
      </c>
      <c r="P987" s="8">
        <v>3773.4099999999985</v>
      </c>
      <c r="Q987" s="8">
        <v>1.9904390000000001</v>
      </c>
      <c r="R987" s="8">
        <v>3961.1</v>
      </c>
      <c r="S987" s="8">
        <v>1.9904390000000001</v>
      </c>
      <c r="T987" s="81">
        <v>3571.61</v>
      </c>
      <c r="U987" s="80" t="str">
        <f t="shared" si="30"/>
        <v>52020</v>
      </c>
      <c r="V987" s="79" t="str">
        <f t="shared" si="31"/>
        <v>Acima de 120 dias</v>
      </c>
    </row>
    <row r="988" spans="1:22" x14ac:dyDescent="0.3">
      <c r="A988" s="4">
        <v>44316</v>
      </c>
      <c r="B988" s="8">
        <v>29894663000189</v>
      </c>
      <c r="C988" s="8" t="s">
        <v>96</v>
      </c>
      <c r="D988" s="4">
        <v>43978</v>
      </c>
      <c r="E988" s="8">
        <v>51.65</v>
      </c>
      <c r="F988" s="4">
        <v>44172</v>
      </c>
      <c r="G988" s="8">
        <v>-144</v>
      </c>
      <c r="H988" s="4">
        <v>46484</v>
      </c>
      <c r="I988" s="8">
        <v>2168</v>
      </c>
      <c r="J988" s="8">
        <v>308324013</v>
      </c>
      <c r="K988" s="8">
        <v>84</v>
      </c>
      <c r="N988" s="8">
        <v>1.4337874559116688</v>
      </c>
      <c r="O988" s="70">
        <v>2366.92</v>
      </c>
      <c r="P988" s="8">
        <v>2502.1299999999992</v>
      </c>
      <c r="Q988" s="8">
        <v>1.786181</v>
      </c>
      <c r="R988" s="8">
        <v>2590.5300000000002</v>
      </c>
      <c r="S988" s="8">
        <v>1.786181</v>
      </c>
      <c r="T988" s="81">
        <v>2366.92</v>
      </c>
      <c r="U988" s="80" t="str">
        <f t="shared" si="30"/>
        <v>52020</v>
      </c>
      <c r="V988" s="79" t="str">
        <f t="shared" si="31"/>
        <v>Acima de 120 dias</v>
      </c>
    </row>
    <row r="989" spans="1:22" x14ac:dyDescent="0.3">
      <c r="A989" s="4">
        <v>44316</v>
      </c>
      <c r="B989" s="8">
        <v>29894663000189</v>
      </c>
      <c r="C989" s="8" t="s">
        <v>96</v>
      </c>
      <c r="D989" s="4">
        <v>44001</v>
      </c>
      <c r="E989" s="8">
        <v>52</v>
      </c>
      <c r="F989" s="4">
        <v>44050</v>
      </c>
      <c r="G989" s="8">
        <v>-266</v>
      </c>
      <c r="H989" s="4">
        <v>46514</v>
      </c>
      <c r="I989" s="8">
        <v>2198</v>
      </c>
      <c r="J989" s="8">
        <v>308325780</v>
      </c>
      <c r="K989" s="8">
        <v>84</v>
      </c>
      <c r="N989" s="8">
        <v>1.4216636076439459</v>
      </c>
      <c r="O989" s="70">
        <v>2617.7399999999998</v>
      </c>
      <c r="P989" s="8">
        <v>2520.4099999999994</v>
      </c>
      <c r="Q989" s="8">
        <v>1.7655620000000001</v>
      </c>
      <c r="R989" s="8">
        <v>2843.09</v>
      </c>
      <c r="S989" s="8">
        <v>1.7655620000000001</v>
      </c>
      <c r="T989" s="81">
        <v>2617.7399999999998</v>
      </c>
      <c r="U989" s="80" t="str">
        <f t="shared" si="30"/>
        <v>62020</v>
      </c>
      <c r="V989" s="79" t="str">
        <f t="shared" si="31"/>
        <v>Acima de 120 dias</v>
      </c>
    </row>
    <row r="990" spans="1:22" x14ac:dyDescent="0.3">
      <c r="A990" s="4">
        <v>44316</v>
      </c>
      <c r="B990" s="8">
        <v>29894663000189</v>
      </c>
      <c r="C990" s="8" t="s">
        <v>96</v>
      </c>
      <c r="D990" s="4">
        <v>44134</v>
      </c>
      <c r="E990" s="8">
        <v>165.5</v>
      </c>
      <c r="F990" s="4">
        <v>44323</v>
      </c>
      <c r="G990" s="8">
        <v>7</v>
      </c>
      <c r="H990" s="4">
        <v>46699</v>
      </c>
      <c r="I990" s="8">
        <v>2383</v>
      </c>
      <c r="J990" s="8">
        <v>308330030</v>
      </c>
      <c r="K990" s="8">
        <v>84</v>
      </c>
      <c r="N990" s="8">
        <v>1.415724</v>
      </c>
      <c r="O990" s="70">
        <v>7130.21</v>
      </c>
      <c r="P990" s="8">
        <v>8015.7100000000019</v>
      </c>
      <c r="Q990" s="8">
        <v>1.7525409999999999</v>
      </c>
      <c r="R990" s="8">
        <v>7911.39</v>
      </c>
      <c r="S990" s="8">
        <v>1.7525409999999999</v>
      </c>
      <c r="T990" s="81">
        <v>7130.21</v>
      </c>
      <c r="U990" s="80" t="str">
        <f t="shared" si="30"/>
        <v>102020</v>
      </c>
      <c r="V990" s="79" t="str">
        <f t="shared" si="31"/>
        <v>1 a 30 dias</v>
      </c>
    </row>
    <row r="991" spans="1:22" x14ac:dyDescent="0.3">
      <c r="A991" s="4">
        <v>44316</v>
      </c>
      <c r="B991" s="8">
        <v>29894663000189</v>
      </c>
      <c r="C991" s="8" t="s">
        <v>96</v>
      </c>
      <c r="D991" s="4">
        <v>44040</v>
      </c>
      <c r="E991" s="8">
        <v>303.77</v>
      </c>
      <c r="F991" s="4">
        <v>44111</v>
      </c>
      <c r="G991" s="8">
        <v>-205</v>
      </c>
      <c r="H991" s="4">
        <v>46545</v>
      </c>
      <c r="I991" s="8">
        <v>2229</v>
      </c>
      <c r="J991" s="8">
        <v>308342852</v>
      </c>
      <c r="K991" s="8">
        <v>84</v>
      </c>
      <c r="N991" s="8">
        <v>1.450257221031457</v>
      </c>
      <c r="O991" s="70">
        <v>14648.52</v>
      </c>
      <c r="P991" s="8">
        <v>14643.109999999999</v>
      </c>
      <c r="Q991" s="8">
        <v>1.7990010000000001</v>
      </c>
      <c r="R991" s="8">
        <v>15988.619999999999</v>
      </c>
      <c r="S991" s="8">
        <v>1.7990010000000001</v>
      </c>
      <c r="T991" s="81">
        <v>14648.52</v>
      </c>
      <c r="U991" s="80" t="str">
        <f t="shared" si="30"/>
        <v>72020</v>
      </c>
      <c r="V991" s="79" t="str">
        <f t="shared" si="31"/>
        <v>Acima de 120 dias</v>
      </c>
    </row>
    <row r="992" spans="1:22" x14ac:dyDescent="0.3">
      <c r="A992" s="4">
        <v>44316</v>
      </c>
      <c r="B992" s="8">
        <v>29894663000189</v>
      </c>
      <c r="C992" s="8" t="s">
        <v>96</v>
      </c>
      <c r="D992" s="4">
        <v>44074</v>
      </c>
      <c r="E992" s="8">
        <v>46.25</v>
      </c>
      <c r="F992" s="4">
        <v>44262</v>
      </c>
      <c r="G992" s="8">
        <v>-54</v>
      </c>
      <c r="H992" s="4">
        <v>46575</v>
      </c>
      <c r="I992" s="8">
        <v>2259</v>
      </c>
      <c r="J992" s="8">
        <v>308355348</v>
      </c>
      <c r="K992" s="8">
        <v>84</v>
      </c>
      <c r="N992" s="8">
        <v>1.4354558848723644</v>
      </c>
      <c r="O992" s="70">
        <v>2016.98</v>
      </c>
      <c r="P992" s="8">
        <v>2244.2800000000007</v>
      </c>
      <c r="Q992" s="8">
        <v>1.7883880000000001</v>
      </c>
      <c r="R992" s="8">
        <v>2228.3200000000002</v>
      </c>
      <c r="S992" s="8">
        <v>1.7883880000000001</v>
      </c>
      <c r="T992" s="81">
        <v>2016.98</v>
      </c>
      <c r="U992" s="80" t="str">
        <f t="shared" si="30"/>
        <v>82020</v>
      </c>
      <c r="V992" s="79" t="str">
        <f t="shared" si="31"/>
        <v>31 a 60 dias</v>
      </c>
    </row>
    <row r="993" spans="1:22" x14ac:dyDescent="0.3">
      <c r="A993" s="4">
        <v>44316</v>
      </c>
      <c r="B993" s="8">
        <v>29894663000189</v>
      </c>
      <c r="C993" s="8" t="s">
        <v>96</v>
      </c>
      <c r="D993" s="4">
        <v>44074</v>
      </c>
      <c r="E993" s="8">
        <v>208.64</v>
      </c>
      <c r="F993" s="4">
        <v>44142</v>
      </c>
      <c r="G993" s="8">
        <v>-174</v>
      </c>
      <c r="H993" s="4">
        <v>46575</v>
      </c>
      <c r="I993" s="8">
        <v>2259</v>
      </c>
      <c r="J993" s="8">
        <v>308361652</v>
      </c>
      <c r="K993" s="8">
        <v>84</v>
      </c>
      <c r="N993" s="8">
        <v>1.4403087800311796</v>
      </c>
      <c r="O993" s="70">
        <v>9933.2199999999993</v>
      </c>
      <c r="P993" s="8">
        <v>10107.850000000002</v>
      </c>
      <c r="Q993" s="8">
        <v>1.7886219999999999</v>
      </c>
      <c r="R993" s="8">
        <v>10872.63</v>
      </c>
      <c r="S993" s="8">
        <v>1.7886219999999999</v>
      </c>
      <c r="T993" s="81">
        <v>9933.2199999999993</v>
      </c>
      <c r="U993" s="80" t="str">
        <f t="shared" si="30"/>
        <v>82020</v>
      </c>
      <c r="V993" s="79" t="str">
        <f t="shared" si="31"/>
        <v>Acima de 120 dias</v>
      </c>
    </row>
    <row r="994" spans="1:22" x14ac:dyDescent="0.3">
      <c r="A994" s="4">
        <v>44316</v>
      </c>
      <c r="B994" s="8">
        <v>29894663000189</v>
      </c>
      <c r="C994" s="8" t="s">
        <v>96</v>
      </c>
      <c r="D994" s="4">
        <v>44074</v>
      </c>
      <c r="E994" s="8">
        <v>53.62</v>
      </c>
      <c r="F994" s="4">
        <v>44262</v>
      </c>
      <c r="G994" s="8">
        <v>-54</v>
      </c>
      <c r="H994" s="4">
        <v>46608</v>
      </c>
      <c r="I994" s="8">
        <v>2292</v>
      </c>
      <c r="J994" s="8">
        <v>308363793</v>
      </c>
      <c r="K994" s="8">
        <v>84</v>
      </c>
      <c r="N994" s="8">
        <v>1.4246079999999999</v>
      </c>
      <c r="O994" s="70">
        <v>2359.31</v>
      </c>
      <c r="P994" s="8">
        <v>2627.4399999999996</v>
      </c>
      <c r="Q994" s="8">
        <v>1.777722</v>
      </c>
      <c r="R994" s="8">
        <v>2609.88</v>
      </c>
      <c r="S994" s="8">
        <v>1.777722</v>
      </c>
      <c r="T994" s="81">
        <v>2359.31</v>
      </c>
      <c r="U994" s="80" t="str">
        <f t="shared" si="30"/>
        <v>82020</v>
      </c>
      <c r="V994" s="79" t="str">
        <f t="shared" si="31"/>
        <v>31 a 60 dias</v>
      </c>
    </row>
    <row r="995" spans="1:22" x14ac:dyDescent="0.3">
      <c r="A995" s="4">
        <v>44316</v>
      </c>
      <c r="B995" s="8">
        <v>29894663000189</v>
      </c>
      <c r="C995" s="8" t="s">
        <v>96</v>
      </c>
      <c r="D995" s="4">
        <v>44074</v>
      </c>
      <c r="E995" s="8">
        <v>296.82</v>
      </c>
      <c r="F995" s="4">
        <v>44234</v>
      </c>
      <c r="G995" s="8">
        <v>-82</v>
      </c>
      <c r="H995" s="4">
        <v>46608</v>
      </c>
      <c r="I995" s="8">
        <v>2292</v>
      </c>
      <c r="J995" s="8">
        <v>308365488</v>
      </c>
      <c r="K995" s="8">
        <v>84</v>
      </c>
      <c r="N995" s="8">
        <v>1.3599999999999999</v>
      </c>
      <c r="O995" s="70">
        <v>14894.810000000001</v>
      </c>
      <c r="P995" s="8">
        <v>14864.61</v>
      </c>
      <c r="Q995" s="8">
        <v>1.388606</v>
      </c>
      <c r="R995" s="8">
        <v>15022.29</v>
      </c>
      <c r="S995" s="8">
        <v>1.388606</v>
      </c>
      <c r="T995" s="81">
        <v>14894.810000000001</v>
      </c>
      <c r="U995" s="80" t="str">
        <f t="shared" si="30"/>
        <v>82020</v>
      </c>
      <c r="V995" s="79" t="str">
        <f t="shared" si="31"/>
        <v>61 a 90 dias</v>
      </c>
    </row>
    <row r="996" spans="1:22" x14ac:dyDescent="0.3">
      <c r="A996" s="4">
        <v>44316</v>
      </c>
      <c r="B996" s="8">
        <v>29894663000189</v>
      </c>
      <c r="C996" s="8" t="s">
        <v>96</v>
      </c>
      <c r="D996" s="4">
        <v>44099</v>
      </c>
      <c r="E996" s="8">
        <v>351.9</v>
      </c>
      <c r="F996" s="4">
        <v>44172</v>
      </c>
      <c r="G996" s="8">
        <v>-144</v>
      </c>
      <c r="H996" s="4">
        <v>46638</v>
      </c>
      <c r="I996" s="8">
        <v>2322</v>
      </c>
      <c r="J996" s="8">
        <v>308383419</v>
      </c>
      <c r="K996" s="8">
        <v>84</v>
      </c>
      <c r="N996" s="8">
        <v>1.3599999999999999</v>
      </c>
      <c r="O996" s="70">
        <v>17011.37</v>
      </c>
      <c r="P996" s="8">
        <v>17580.149999999994</v>
      </c>
      <c r="Q996" s="8">
        <v>1.691805</v>
      </c>
      <c r="R996" s="8">
        <v>18638.11</v>
      </c>
      <c r="S996" s="8">
        <v>1.691805</v>
      </c>
      <c r="T996" s="81">
        <v>17011.37</v>
      </c>
      <c r="U996" s="80" t="str">
        <f t="shared" si="30"/>
        <v>92020</v>
      </c>
      <c r="V996" s="79" t="str">
        <f t="shared" si="31"/>
        <v>Acima de 120 dias</v>
      </c>
    </row>
    <row r="997" spans="1:22" x14ac:dyDescent="0.3">
      <c r="A997" s="4">
        <v>44316</v>
      </c>
      <c r="B997" s="8">
        <v>29894663000189</v>
      </c>
      <c r="C997" s="8" t="s">
        <v>96</v>
      </c>
      <c r="D997" s="4">
        <v>44001</v>
      </c>
      <c r="E997" s="8">
        <v>63</v>
      </c>
      <c r="F997" s="4">
        <v>44019</v>
      </c>
      <c r="G997" s="8">
        <v>-297</v>
      </c>
      <c r="H997" s="4">
        <v>46514</v>
      </c>
      <c r="I997" s="8">
        <v>2198</v>
      </c>
      <c r="J997" s="8">
        <v>308430019</v>
      </c>
      <c r="K997" s="8">
        <v>84</v>
      </c>
      <c r="N997" s="8">
        <v>1.4495773324984342</v>
      </c>
      <c r="O997" s="70">
        <v>3210.11</v>
      </c>
      <c r="P997" s="8">
        <v>3025.1499999999996</v>
      </c>
      <c r="Q997" s="8">
        <v>1.7989919999999999</v>
      </c>
      <c r="R997" s="8">
        <v>3483.73</v>
      </c>
      <c r="S997" s="8">
        <v>1.7989919999999999</v>
      </c>
      <c r="T997" s="81">
        <v>3210.11</v>
      </c>
      <c r="U997" s="80" t="str">
        <f t="shared" si="30"/>
        <v>62020</v>
      </c>
      <c r="V997" s="79" t="str">
        <f t="shared" si="31"/>
        <v>Acima de 120 dias</v>
      </c>
    </row>
    <row r="998" spans="1:22" x14ac:dyDescent="0.3">
      <c r="A998" s="4">
        <v>44316</v>
      </c>
      <c r="B998" s="8">
        <v>29894663000189</v>
      </c>
      <c r="C998" s="8" t="s">
        <v>96</v>
      </c>
      <c r="D998" s="4">
        <v>43978</v>
      </c>
      <c r="E998" s="8">
        <v>142.53</v>
      </c>
      <c r="F998" s="4">
        <v>44050</v>
      </c>
      <c r="G998" s="8">
        <v>-266</v>
      </c>
      <c r="H998" s="4">
        <v>46514</v>
      </c>
      <c r="I998" s="8">
        <v>2198</v>
      </c>
      <c r="J998" s="8">
        <v>308430330</v>
      </c>
      <c r="K998" s="8">
        <v>84</v>
      </c>
      <c r="N998" s="8">
        <v>1.4477469999999999</v>
      </c>
      <c r="O998" s="70">
        <v>7125.0700000000006</v>
      </c>
      <c r="P998" s="8">
        <v>6914.8300000000017</v>
      </c>
      <c r="Q998" s="8">
        <v>1.795895</v>
      </c>
      <c r="R998" s="8">
        <v>7742.5700000000006</v>
      </c>
      <c r="S998" s="8">
        <v>1.795895</v>
      </c>
      <c r="T998" s="81">
        <v>7125.0700000000006</v>
      </c>
      <c r="U998" s="80" t="str">
        <f t="shared" si="30"/>
        <v>52020</v>
      </c>
      <c r="V998" s="79" t="str">
        <f t="shared" si="31"/>
        <v>Acima de 120 dias</v>
      </c>
    </row>
    <row r="999" spans="1:22" x14ac:dyDescent="0.3">
      <c r="A999" s="4">
        <v>44316</v>
      </c>
      <c r="B999" s="8">
        <v>29894663000189</v>
      </c>
      <c r="C999" s="8" t="s">
        <v>96</v>
      </c>
      <c r="D999" s="4">
        <v>43978</v>
      </c>
      <c r="E999" s="8">
        <v>279.83</v>
      </c>
      <c r="F999" s="4">
        <v>44019</v>
      </c>
      <c r="G999" s="8">
        <v>-297</v>
      </c>
      <c r="H999" s="4">
        <v>46514</v>
      </c>
      <c r="I999" s="8">
        <v>2198</v>
      </c>
      <c r="J999" s="8">
        <v>308434620</v>
      </c>
      <c r="K999" s="8">
        <v>84</v>
      </c>
      <c r="N999" s="8">
        <v>1.4477359999999999</v>
      </c>
      <c r="O999" s="70">
        <v>14268.830000000002</v>
      </c>
      <c r="P999" s="8">
        <v>13575.999999999993</v>
      </c>
      <c r="Q999" s="8">
        <v>1.795868</v>
      </c>
      <c r="R999" s="8">
        <v>15480.920000000002</v>
      </c>
      <c r="S999" s="8">
        <v>1.795868</v>
      </c>
      <c r="T999" s="81">
        <v>14268.830000000002</v>
      </c>
      <c r="U999" s="80" t="str">
        <f t="shared" si="30"/>
        <v>52020</v>
      </c>
      <c r="V999" s="79" t="str">
        <f t="shared" si="31"/>
        <v>Acima de 120 dias</v>
      </c>
    </row>
    <row r="1000" spans="1:22" x14ac:dyDescent="0.3">
      <c r="A1000" s="4">
        <v>44316</v>
      </c>
      <c r="B1000" s="8">
        <v>29894663000189</v>
      </c>
      <c r="C1000" s="8" t="s">
        <v>96</v>
      </c>
      <c r="D1000" s="4">
        <v>44074</v>
      </c>
      <c r="E1000" s="8">
        <v>570</v>
      </c>
      <c r="F1000" s="4">
        <v>44081</v>
      </c>
      <c r="G1000" s="8">
        <v>-235</v>
      </c>
      <c r="H1000" s="4">
        <v>45419</v>
      </c>
      <c r="I1000" s="8">
        <v>1103</v>
      </c>
      <c r="J1000" s="8">
        <v>308439845</v>
      </c>
      <c r="K1000" s="8">
        <v>48</v>
      </c>
      <c r="N1000" s="8">
        <v>1.3599999999999999</v>
      </c>
      <c r="O1000" s="70">
        <v>20099.98</v>
      </c>
      <c r="P1000" s="8">
        <v>19216.63</v>
      </c>
      <c r="Q1000" s="8">
        <v>1.798999</v>
      </c>
      <c r="R1000" s="8">
        <v>21240.98</v>
      </c>
      <c r="S1000" s="8">
        <v>1.798999</v>
      </c>
      <c r="T1000" s="81">
        <v>20099.98</v>
      </c>
      <c r="U1000" s="80" t="str">
        <f t="shared" si="30"/>
        <v>82020</v>
      </c>
      <c r="V1000" s="79" t="str">
        <f t="shared" si="31"/>
        <v>Acima de 120 dias</v>
      </c>
    </row>
    <row r="1001" spans="1:22" x14ac:dyDescent="0.3">
      <c r="A1001" s="4">
        <v>44316</v>
      </c>
      <c r="B1001" s="8">
        <v>29894663000189</v>
      </c>
      <c r="C1001" s="8" t="s">
        <v>96</v>
      </c>
      <c r="D1001" s="4">
        <v>44040</v>
      </c>
      <c r="E1001" s="8">
        <v>81.64</v>
      </c>
      <c r="F1001" s="4">
        <v>44172</v>
      </c>
      <c r="G1001" s="8">
        <v>-144</v>
      </c>
      <c r="H1001" s="4">
        <v>46545</v>
      </c>
      <c r="I1001" s="8">
        <v>2229</v>
      </c>
      <c r="J1001" s="8">
        <v>308442515</v>
      </c>
      <c r="K1001" s="8">
        <v>84</v>
      </c>
      <c r="N1001" s="8">
        <v>1.3599999999999999</v>
      </c>
      <c r="O1001" s="70">
        <v>3962.1400000000003</v>
      </c>
      <c r="P1001" s="8">
        <v>4055.94</v>
      </c>
      <c r="Q1001" s="8">
        <v>1.609186</v>
      </c>
      <c r="R1001" s="8">
        <v>4236.16</v>
      </c>
      <c r="S1001" s="8">
        <v>1.609186</v>
      </c>
      <c r="T1001" s="81">
        <v>3962.1400000000003</v>
      </c>
      <c r="U1001" s="80" t="str">
        <f t="shared" si="30"/>
        <v>72020</v>
      </c>
      <c r="V1001" s="79" t="str">
        <f t="shared" si="31"/>
        <v>Acima de 120 dias</v>
      </c>
    </row>
    <row r="1002" spans="1:22" x14ac:dyDescent="0.3">
      <c r="A1002" s="4">
        <v>44316</v>
      </c>
      <c r="B1002" s="8">
        <v>29894663000189</v>
      </c>
      <c r="C1002" s="8" t="s">
        <v>96</v>
      </c>
      <c r="D1002" s="4">
        <v>44040</v>
      </c>
      <c r="E1002" s="8">
        <v>128.21</v>
      </c>
      <c r="F1002" s="4">
        <v>44293</v>
      </c>
      <c r="G1002" s="8">
        <v>-23</v>
      </c>
      <c r="H1002" s="4">
        <v>46575</v>
      </c>
      <c r="I1002" s="8">
        <v>2259</v>
      </c>
      <c r="J1002" s="8">
        <v>308457395</v>
      </c>
      <c r="K1002" s="8">
        <v>84</v>
      </c>
      <c r="N1002" s="8">
        <v>1.4407589999999999</v>
      </c>
      <c r="O1002" s="70">
        <v>5462.45</v>
      </c>
      <c r="P1002" s="8">
        <v>6238.08</v>
      </c>
      <c r="Q1002" s="8">
        <v>1.7888310000000001</v>
      </c>
      <c r="R1002" s="8">
        <v>6039.42</v>
      </c>
      <c r="S1002" s="8">
        <v>1.7888310000000001</v>
      </c>
      <c r="T1002" s="81">
        <v>5462.45</v>
      </c>
      <c r="U1002" s="80" t="str">
        <f t="shared" si="30"/>
        <v>72020</v>
      </c>
      <c r="V1002" s="79" t="str">
        <f t="shared" si="31"/>
        <v>1 a 30 dias</v>
      </c>
    </row>
    <row r="1003" spans="1:22" x14ac:dyDescent="0.3">
      <c r="A1003" s="4">
        <v>44316</v>
      </c>
      <c r="B1003" s="8">
        <v>29894663000189</v>
      </c>
      <c r="C1003" s="8" t="s">
        <v>96</v>
      </c>
      <c r="D1003" s="4">
        <v>44074</v>
      </c>
      <c r="E1003" s="8">
        <v>186.5</v>
      </c>
      <c r="F1003" s="4">
        <v>44234</v>
      </c>
      <c r="G1003" s="8">
        <v>-82</v>
      </c>
      <c r="H1003" s="4">
        <v>46608</v>
      </c>
      <c r="I1003" s="8">
        <v>2292</v>
      </c>
      <c r="J1003" s="8">
        <v>308462875</v>
      </c>
      <c r="K1003" s="8">
        <v>84</v>
      </c>
      <c r="N1003" s="8">
        <v>1.3762909999999999</v>
      </c>
      <c r="O1003" s="70">
        <v>8524.82</v>
      </c>
      <c r="P1003" s="8">
        <v>9288.5599999999922</v>
      </c>
      <c r="Q1003" s="8">
        <v>1.720261</v>
      </c>
      <c r="R1003" s="8">
        <v>9394.32</v>
      </c>
      <c r="S1003" s="8">
        <v>1.720261</v>
      </c>
      <c r="T1003" s="81">
        <v>8524.82</v>
      </c>
      <c r="U1003" s="80" t="str">
        <f t="shared" si="30"/>
        <v>82020</v>
      </c>
      <c r="V1003" s="79" t="str">
        <f t="shared" si="31"/>
        <v>61 a 90 dias</v>
      </c>
    </row>
    <row r="1004" spans="1:22" x14ac:dyDescent="0.3">
      <c r="A1004" s="4">
        <v>44316</v>
      </c>
      <c r="B1004" s="8">
        <v>29894663000189</v>
      </c>
      <c r="C1004" s="8" t="s">
        <v>96</v>
      </c>
      <c r="D1004" s="4">
        <v>44074</v>
      </c>
      <c r="E1004" s="8">
        <v>70</v>
      </c>
      <c r="F1004" s="4">
        <v>44234</v>
      </c>
      <c r="G1004" s="8">
        <v>-82</v>
      </c>
      <c r="H1004" s="4">
        <v>46608</v>
      </c>
      <c r="I1004" s="8">
        <v>2292</v>
      </c>
      <c r="J1004" s="8">
        <v>308470951</v>
      </c>
      <c r="K1004" s="8">
        <v>84</v>
      </c>
      <c r="N1004" s="8">
        <v>1.432426</v>
      </c>
      <c r="O1004" s="70">
        <v>3147.95</v>
      </c>
      <c r="P1004" s="8">
        <v>3421.1500000000005</v>
      </c>
      <c r="Q1004" s="8">
        <v>1.7802359999999999</v>
      </c>
      <c r="R1004" s="8">
        <v>3469.3</v>
      </c>
      <c r="S1004" s="8">
        <v>1.7802359999999999</v>
      </c>
      <c r="T1004" s="81">
        <v>3147.95</v>
      </c>
      <c r="U1004" s="80" t="str">
        <f t="shared" si="30"/>
        <v>82020</v>
      </c>
      <c r="V1004" s="79" t="str">
        <f t="shared" si="31"/>
        <v>61 a 90 dias</v>
      </c>
    </row>
    <row r="1005" spans="1:22" x14ac:dyDescent="0.3">
      <c r="A1005" s="4">
        <v>44316</v>
      </c>
      <c r="B1005" s="8">
        <v>29894663000189</v>
      </c>
      <c r="C1005" s="8" t="s">
        <v>96</v>
      </c>
      <c r="D1005" s="4">
        <v>44074</v>
      </c>
      <c r="E1005" s="8">
        <v>47.75</v>
      </c>
      <c r="F1005" s="4">
        <v>44172</v>
      </c>
      <c r="G1005" s="8">
        <v>-144</v>
      </c>
      <c r="H1005" s="4">
        <v>46638</v>
      </c>
      <c r="I1005" s="8">
        <v>2322</v>
      </c>
      <c r="J1005" s="8">
        <v>308476460</v>
      </c>
      <c r="K1005" s="8">
        <v>84</v>
      </c>
      <c r="N1005" s="8">
        <v>1.4080969999999999</v>
      </c>
      <c r="O1005" s="70">
        <v>2276.8000000000002</v>
      </c>
      <c r="P1005" s="8">
        <v>2319.7100000000009</v>
      </c>
      <c r="Q1005" s="8">
        <v>1.743695</v>
      </c>
      <c r="R1005" s="8">
        <v>2494.96</v>
      </c>
      <c r="S1005" s="8">
        <v>1.743695</v>
      </c>
      <c r="T1005" s="81">
        <v>2276.8000000000002</v>
      </c>
      <c r="U1005" s="80" t="str">
        <f t="shared" si="30"/>
        <v>82020</v>
      </c>
      <c r="V1005" s="79" t="str">
        <f t="shared" si="31"/>
        <v>Acima de 120 dias</v>
      </c>
    </row>
    <row r="1006" spans="1:22" x14ac:dyDescent="0.3">
      <c r="A1006" s="4">
        <v>44316</v>
      </c>
      <c r="B1006" s="8">
        <v>29894663000189</v>
      </c>
      <c r="C1006" s="8" t="s">
        <v>96</v>
      </c>
      <c r="D1006" s="4">
        <v>44099</v>
      </c>
      <c r="E1006" s="8">
        <v>197.44</v>
      </c>
      <c r="F1006" s="4">
        <v>44172</v>
      </c>
      <c r="G1006" s="8">
        <v>-144</v>
      </c>
      <c r="H1006" s="4">
        <v>46638</v>
      </c>
      <c r="I1006" s="8">
        <v>2322</v>
      </c>
      <c r="J1006" s="8">
        <v>308487825</v>
      </c>
      <c r="K1006" s="8">
        <v>84</v>
      </c>
      <c r="N1006" s="8">
        <v>1.4483889999999999</v>
      </c>
      <c r="O1006" s="70">
        <v>9285.44</v>
      </c>
      <c r="P1006" s="8">
        <v>9573.4500000000025</v>
      </c>
      <c r="Q1006" s="8">
        <v>1.7963229999999999</v>
      </c>
      <c r="R1006" s="8">
        <v>10200.83</v>
      </c>
      <c r="S1006" s="8">
        <v>1.7963229999999999</v>
      </c>
      <c r="T1006" s="81">
        <v>9285.44</v>
      </c>
      <c r="U1006" s="80" t="str">
        <f t="shared" si="30"/>
        <v>92020</v>
      </c>
      <c r="V1006" s="79" t="str">
        <f t="shared" si="31"/>
        <v>Acima de 120 dias</v>
      </c>
    </row>
    <row r="1007" spans="1:22" x14ac:dyDescent="0.3">
      <c r="A1007" s="4">
        <v>44316</v>
      </c>
      <c r="B1007" s="8">
        <v>29894663000189</v>
      </c>
      <c r="C1007" s="8" t="s">
        <v>96</v>
      </c>
      <c r="D1007" s="4">
        <v>44074</v>
      </c>
      <c r="E1007" s="8">
        <v>227.6</v>
      </c>
      <c r="F1007" s="4">
        <v>44323</v>
      </c>
      <c r="G1007" s="8">
        <v>7</v>
      </c>
      <c r="H1007" s="4">
        <v>46575</v>
      </c>
      <c r="I1007" s="8">
        <v>2259</v>
      </c>
      <c r="J1007" s="8">
        <v>308529092</v>
      </c>
      <c r="K1007" s="8">
        <v>84</v>
      </c>
      <c r="N1007" s="8">
        <v>1.4045421322551357</v>
      </c>
      <c r="O1007" s="70">
        <v>9574.31</v>
      </c>
      <c r="P1007" s="8">
        <v>11158.029999999997</v>
      </c>
      <c r="Q1007" s="8">
        <v>1.750494</v>
      </c>
      <c r="R1007" s="8">
        <v>10609.52</v>
      </c>
      <c r="S1007" s="8">
        <v>1.750494</v>
      </c>
      <c r="T1007" s="81">
        <v>9574.31</v>
      </c>
      <c r="U1007" s="80" t="str">
        <f t="shared" si="30"/>
        <v>82020</v>
      </c>
      <c r="V1007" s="79" t="str">
        <f t="shared" si="31"/>
        <v>1 a 30 dias</v>
      </c>
    </row>
    <row r="1008" spans="1:22" x14ac:dyDescent="0.3">
      <c r="A1008" s="4">
        <v>44316</v>
      </c>
      <c r="B1008" s="8">
        <v>29894663000189</v>
      </c>
      <c r="C1008" s="8" t="s">
        <v>96</v>
      </c>
      <c r="D1008" s="4">
        <v>43978</v>
      </c>
      <c r="E1008" s="8">
        <v>116.89</v>
      </c>
      <c r="F1008" s="4">
        <v>44234</v>
      </c>
      <c r="G1008" s="8">
        <v>-82</v>
      </c>
      <c r="H1008" s="4">
        <v>46545</v>
      </c>
      <c r="I1008" s="8">
        <v>2229</v>
      </c>
      <c r="J1008" s="8">
        <v>308539787</v>
      </c>
      <c r="K1008" s="8">
        <v>84</v>
      </c>
      <c r="N1008" s="8">
        <v>1.3599999999999999</v>
      </c>
      <c r="O1008" s="70">
        <v>5384.52</v>
      </c>
      <c r="P1008" s="8">
        <v>5761.9799999999987</v>
      </c>
      <c r="Q1008" s="8">
        <v>1.6463140000000001</v>
      </c>
      <c r="R1008" s="8">
        <v>5831.5300000000007</v>
      </c>
      <c r="S1008" s="8">
        <v>1.6463140000000001</v>
      </c>
      <c r="T1008" s="81">
        <v>5384.52</v>
      </c>
      <c r="U1008" s="80" t="str">
        <f t="shared" si="30"/>
        <v>52020</v>
      </c>
      <c r="V1008" s="79" t="str">
        <f t="shared" si="31"/>
        <v>61 a 90 dias</v>
      </c>
    </row>
    <row r="1009" spans="1:22" x14ac:dyDescent="0.3">
      <c r="A1009" s="4">
        <v>44316</v>
      </c>
      <c r="B1009" s="8">
        <v>29894663000189</v>
      </c>
      <c r="C1009" s="8" t="s">
        <v>96</v>
      </c>
      <c r="D1009" s="4">
        <v>44134</v>
      </c>
      <c r="E1009" s="8">
        <v>72</v>
      </c>
      <c r="F1009" s="4">
        <v>44262</v>
      </c>
      <c r="G1009" s="8">
        <v>-54</v>
      </c>
      <c r="H1009" s="4">
        <v>46699</v>
      </c>
      <c r="I1009" s="8">
        <v>2383</v>
      </c>
      <c r="J1009" s="8">
        <v>308541440</v>
      </c>
      <c r="K1009" s="8">
        <v>84</v>
      </c>
      <c r="N1009" s="8">
        <v>1.406871</v>
      </c>
      <c r="O1009" s="70">
        <v>3254.75</v>
      </c>
      <c r="P1009" s="8">
        <v>3497.8999999999992</v>
      </c>
      <c r="Q1009" s="8">
        <v>1.743055</v>
      </c>
      <c r="R1009" s="8">
        <v>3595.43</v>
      </c>
      <c r="S1009" s="8">
        <v>1.743055</v>
      </c>
      <c r="T1009" s="81">
        <v>3254.75</v>
      </c>
      <c r="U1009" s="80" t="str">
        <f t="shared" si="30"/>
        <v>102020</v>
      </c>
      <c r="V1009" s="79" t="str">
        <f t="shared" si="31"/>
        <v>31 a 60 dias</v>
      </c>
    </row>
    <row r="1010" spans="1:22" x14ac:dyDescent="0.3">
      <c r="A1010" s="4">
        <v>44316</v>
      </c>
      <c r="B1010" s="8">
        <v>29894663000189</v>
      </c>
      <c r="C1010" s="8" t="s">
        <v>96</v>
      </c>
      <c r="D1010" s="4">
        <v>44099</v>
      </c>
      <c r="E1010" s="8">
        <v>180</v>
      </c>
      <c r="F1010" s="4">
        <v>44234</v>
      </c>
      <c r="G1010" s="8">
        <v>-82</v>
      </c>
      <c r="H1010" s="4">
        <v>46638</v>
      </c>
      <c r="I1010" s="8">
        <v>2322</v>
      </c>
      <c r="J1010" s="8">
        <v>308570962</v>
      </c>
      <c r="K1010" s="8">
        <v>84</v>
      </c>
      <c r="N1010" s="8">
        <v>1.3599999999999999</v>
      </c>
      <c r="O1010" s="70">
        <v>8983.24</v>
      </c>
      <c r="P1010" s="8">
        <v>8992.3900000000012</v>
      </c>
      <c r="Q1010" s="8">
        <v>1.430871</v>
      </c>
      <c r="R1010" s="8">
        <v>9173.58</v>
      </c>
      <c r="S1010" s="8">
        <v>1.430871</v>
      </c>
      <c r="T1010" s="81">
        <v>8983.24</v>
      </c>
      <c r="U1010" s="80" t="str">
        <f t="shared" si="30"/>
        <v>92020</v>
      </c>
      <c r="V1010" s="79" t="str">
        <f t="shared" si="31"/>
        <v>61 a 90 dias</v>
      </c>
    </row>
    <row r="1011" spans="1:22" x14ac:dyDescent="0.3">
      <c r="A1011" s="4">
        <v>44316</v>
      </c>
      <c r="B1011" s="8">
        <v>29894663000189</v>
      </c>
      <c r="C1011" s="8" t="s">
        <v>96</v>
      </c>
      <c r="D1011" s="4">
        <v>44099</v>
      </c>
      <c r="E1011" s="8">
        <v>142.28</v>
      </c>
      <c r="F1011" s="4">
        <v>44234</v>
      </c>
      <c r="G1011" s="8">
        <v>-82</v>
      </c>
      <c r="H1011" s="4">
        <v>46638</v>
      </c>
      <c r="I1011" s="8">
        <v>2322</v>
      </c>
      <c r="J1011" s="8">
        <v>308578278</v>
      </c>
      <c r="K1011" s="8">
        <v>84</v>
      </c>
      <c r="N1011" s="8">
        <v>1.414323</v>
      </c>
      <c r="O1011" s="70">
        <v>6470.55</v>
      </c>
      <c r="P1011" s="8">
        <v>6978.3300000000027</v>
      </c>
      <c r="Q1011" s="8">
        <v>1.759981</v>
      </c>
      <c r="R1011" s="8">
        <v>7136.7</v>
      </c>
      <c r="S1011" s="8">
        <v>1.759981</v>
      </c>
      <c r="T1011" s="81">
        <v>6470.55</v>
      </c>
      <c r="U1011" s="80" t="str">
        <f t="shared" si="30"/>
        <v>92020</v>
      </c>
      <c r="V1011" s="79" t="str">
        <f t="shared" si="31"/>
        <v>61 a 90 dias</v>
      </c>
    </row>
    <row r="1012" spans="1:22" x14ac:dyDescent="0.3">
      <c r="A1012" s="4">
        <v>44316</v>
      </c>
      <c r="B1012" s="8">
        <v>29894663000189</v>
      </c>
      <c r="C1012" s="8" t="s">
        <v>96</v>
      </c>
      <c r="D1012" s="4">
        <v>43903</v>
      </c>
      <c r="E1012" s="8">
        <v>40.46</v>
      </c>
      <c r="F1012" s="4">
        <v>44081</v>
      </c>
      <c r="G1012" s="8">
        <v>-235</v>
      </c>
      <c r="H1012" s="4">
        <v>46062</v>
      </c>
      <c r="I1012" s="8">
        <v>1746</v>
      </c>
      <c r="J1012" s="8">
        <v>308606451</v>
      </c>
      <c r="K1012" s="8">
        <v>72</v>
      </c>
      <c r="N1012" s="8">
        <v>1.4950000000000001</v>
      </c>
      <c r="O1012" s="70">
        <v>1711.5300000000002</v>
      </c>
      <c r="P1012" s="8">
        <v>1755.5500000000004</v>
      </c>
      <c r="Q1012" s="8">
        <v>2.0454780000000001</v>
      </c>
      <c r="R1012" s="8">
        <v>1903.1399999999999</v>
      </c>
      <c r="S1012" s="8">
        <v>2.0454780000000001</v>
      </c>
      <c r="T1012" s="81">
        <v>1711.5300000000002</v>
      </c>
      <c r="U1012" s="80" t="str">
        <f t="shared" si="30"/>
        <v>32020</v>
      </c>
      <c r="V1012" s="79" t="str">
        <f t="shared" si="31"/>
        <v>Acima de 120 dias</v>
      </c>
    </row>
    <row r="1013" spans="1:22" x14ac:dyDescent="0.3">
      <c r="A1013" s="4">
        <v>44316</v>
      </c>
      <c r="B1013" s="8">
        <v>29894663000189</v>
      </c>
      <c r="C1013" s="8" t="s">
        <v>96</v>
      </c>
      <c r="D1013" s="4">
        <v>43936</v>
      </c>
      <c r="E1013" s="8">
        <v>236</v>
      </c>
      <c r="F1013" s="4">
        <v>44323</v>
      </c>
      <c r="G1013" s="8">
        <v>7</v>
      </c>
      <c r="H1013" s="4">
        <v>46090</v>
      </c>
      <c r="I1013" s="8">
        <v>1774</v>
      </c>
      <c r="J1013" s="8">
        <v>308609007</v>
      </c>
      <c r="K1013" s="8">
        <v>72</v>
      </c>
      <c r="N1013" s="8">
        <v>1.3599999999999999</v>
      </c>
      <c r="O1013" s="70">
        <v>9003.94</v>
      </c>
      <c r="P1013" s="8">
        <v>10674.300000000003</v>
      </c>
      <c r="Q1013" s="8">
        <v>1.63164</v>
      </c>
      <c r="R1013" s="8">
        <v>9628.24</v>
      </c>
      <c r="S1013" s="8">
        <v>1.63164</v>
      </c>
      <c r="T1013" s="81">
        <v>9003.94</v>
      </c>
      <c r="U1013" s="80" t="str">
        <f t="shared" si="30"/>
        <v>42020</v>
      </c>
      <c r="V1013" s="79" t="str">
        <f t="shared" si="31"/>
        <v>1 a 30 dias</v>
      </c>
    </row>
    <row r="1014" spans="1:22" x14ac:dyDescent="0.3">
      <c r="A1014" s="4">
        <v>44316</v>
      </c>
      <c r="B1014" s="8">
        <v>29894663000189</v>
      </c>
      <c r="C1014" s="8" t="s">
        <v>96</v>
      </c>
      <c r="D1014" s="4">
        <v>44040</v>
      </c>
      <c r="E1014" s="8">
        <v>473.21</v>
      </c>
      <c r="F1014" s="4">
        <v>44142</v>
      </c>
      <c r="G1014" s="8">
        <v>-174</v>
      </c>
      <c r="H1014" s="4">
        <v>46119</v>
      </c>
      <c r="I1014" s="8">
        <v>1803</v>
      </c>
      <c r="J1014" s="8">
        <v>308613268</v>
      </c>
      <c r="K1014" s="8">
        <v>72</v>
      </c>
      <c r="N1014" s="8">
        <v>1.3599999999999999</v>
      </c>
      <c r="O1014" s="70">
        <v>21184.07</v>
      </c>
      <c r="P1014" s="8">
        <v>21162.339999999989</v>
      </c>
      <c r="Q1014" s="8">
        <v>1.607032</v>
      </c>
      <c r="R1014" s="8">
        <v>22356.300000000003</v>
      </c>
      <c r="S1014" s="8">
        <v>1.607032</v>
      </c>
      <c r="T1014" s="81">
        <v>21184.07</v>
      </c>
      <c r="U1014" s="80" t="str">
        <f t="shared" si="30"/>
        <v>72020</v>
      </c>
      <c r="V1014" s="79" t="str">
        <f t="shared" si="31"/>
        <v>Acima de 120 dias</v>
      </c>
    </row>
    <row r="1015" spans="1:22" x14ac:dyDescent="0.3">
      <c r="A1015" s="4">
        <v>44316</v>
      </c>
      <c r="B1015" s="8">
        <v>29894663000189</v>
      </c>
      <c r="C1015" s="8" t="s">
        <v>96</v>
      </c>
      <c r="D1015" s="4">
        <v>43978</v>
      </c>
      <c r="E1015" s="8">
        <v>435.26</v>
      </c>
      <c r="F1015" s="4">
        <v>44019</v>
      </c>
      <c r="G1015" s="8">
        <v>-297</v>
      </c>
      <c r="H1015" s="4">
        <v>46514</v>
      </c>
      <c r="I1015" s="8">
        <v>2198</v>
      </c>
      <c r="J1015" s="8">
        <v>308636383</v>
      </c>
      <c r="K1015" s="8">
        <v>84</v>
      </c>
      <c r="N1015" s="8">
        <v>1.4400440000000001</v>
      </c>
      <c r="O1015" s="70">
        <v>22235.24</v>
      </c>
      <c r="P1015" s="8">
        <v>21171.319999999996</v>
      </c>
      <c r="Q1015" s="8">
        <v>1.7877000000000001</v>
      </c>
      <c r="R1015" s="8">
        <v>24124.55</v>
      </c>
      <c r="S1015" s="8">
        <v>1.7877000000000001</v>
      </c>
      <c r="T1015" s="81">
        <v>22235.24</v>
      </c>
      <c r="U1015" s="80" t="str">
        <f t="shared" si="30"/>
        <v>52020</v>
      </c>
      <c r="V1015" s="79" t="str">
        <f t="shared" si="31"/>
        <v>Acima de 120 dias</v>
      </c>
    </row>
    <row r="1016" spans="1:22" x14ac:dyDescent="0.3">
      <c r="A1016" s="4">
        <v>44316</v>
      </c>
      <c r="B1016" s="8">
        <v>29894663000189</v>
      </c>
      <c r="C1016" s="8" t="s">
        <v>96</v>
      </c>
      <c r="D1016" s="4">
        <v>44040</v>
      </c>
      <c r="E1016" s="8">
        <v>189</v>
      </c>
      <c r="F1016" s="4">
        <v>44262</v>
      </c>
      <c r="G1016" s="8">
        <v>-54</v>
      </c>
      <c r="H1016" s="4">
        <v>46545</v>
      </c>
      <c r="I1016" s="8">
        <v>2229</v>
      </c>
      <c r="J1016" s="8">
        <v>308637591</v>
      </c>
      <c r="K1016" s="8">
        <v>84</v>
      </c>
      <c r="N1016" s="8">
        <v>1.4305654703592152</v>
      </c>
      <c r="O1016" s="70">
        <v>8215.380000000001</v>
      </c>
      <c r="P1016" s="8">
        <v>9170.4099999999962</v>
      </c>
      <c r="Q1016" s="8">
        <v>1.778043</v>
      </c>
      <c r="R1016" s="8">
        <v>9053.7000000000007</v>
      </c>
      <c r="S1016" s="8">
        <v>1.778043</v>
      </c>
      <c r="T1016" s="81">
        <v>8215.380000000001</v>
      </c>
      <c r="U1016" s="80" t="str">
        <f t="shared" si="30"/>
        <v>72020</v>
      </c>
      <c r="V1016" s="79" t="str">
        <f t="shared" si="31"/>
        <v>31 a 60 dias</v>
      </c>
    </row>
    <row r="1017" spans="1:22" x14ac:dyDescent="0.3">
      <c r="A1017" s="4">
        <v>44316</v>
      </c>
      <c r="B1017" s="8">
        <v>29894663000189</v>
      </c>
      <c r="C1017" s="8" t="s">
        <v>96</v>
      </c>
      <c r="D1017" s="4">
        <v>44134</v>
      </c>
      <c r="E1017" s="8">
        <v>52.15</v>
      </c>
      <c r="F1017" s="4">
        <v>44323</v>
      </c>
      <c r="G1017" s="8">
        <v>7</v>
      </c>
      <c r="H1017" s="4">
        <v>46699</v>
      </c>
      <c r="I1017" s="8">
        <v>2383</v>
      </c>
      <c r="J1017" s="8">
        <v>308651787</v>
      </c>
      <c r="K1017" s="8">
        <v>84</v>
      </c>
      <c r="N1017" s="8">
        <v>1.4169529999999999</v>
      </c>
      <c r="O1017" s="70">
        <v>2245.9</v>
      </c>
      <c r="P1017" s="8">
        <v>2524.7199999999998</v>
      </c>
      <c r="Q1017" s="8">
        <v>1.7537970000000001</v>
      </c>
      <c r="R1017" s="8">
        <v>2491.88</v>
      </c>
      <c r="S1017" s="8">
        <v>1.7537970000000001</v>
      </c>
      <c r="T1017" s="81">
        <v>2245.9</v>
      </c>
      <c r="U1017" s="80" t="str">
        <f t="shared" si="30"/>
        <v>102020</v>
      </c>
      <c r="V1017" s="79" t="str">
        <f t="shared" si="31"/>
        <v>1 a 30 dias</v>
      </c>
    </row>
    <row r="1018" spans="1:22" x14ac:dyDescent="0.3">
      <c r="A1018" s="4">
        <v>44316</v>
      </c>
      <c r="B1018" s="8">
        <v>29894663000189</v>
      </c>
      <c r="C1018" s="8" t="s">
        <v>96</v>
      </c>
      <c r="D1018" s="4">
        <v>44074</v>
      </c>
      <c r="E1018" s="8">
        <v>139.96</v>
      </c>
      <c r="F1018" s="4">
        <v>44262</v>
      </c>
      <c r="G1018" s="8">
        <v>-54</v>
      </c>
      <c r="H1018" s="4">
        <v>46608</v>
      </c>
      <c r="I1018" s="8">
        <v>2292</v>
      </c>
      <c r="J1018" s="8">
        <v>308659946</v>
      </c>
      <c r="K1018" s="8">
        <v>84</v>
      </c>
      <c r="N1018" s="8">
        <v>1.3599999999999999</v>
      </c>
      <c r="O1018" s="70">
        <v>6843</v>
      </c>
      <c r="P1018" s="8">
        <v>7009.1699999999983</v>
      </c>
      <c r="Q1018" s="8">
        <v>1.408544</v>
      </c>
      <c r="R1018" s="8">
        <v>6943.53</v>
      </c>
      <c r="S1018" s="8">
        <v>1.408544</v>
      </c>
      <c r="T1018" s="81">
        <v>6843</v>
      </c>
      <c r="U1018" s="80" t="str">
        <f t="shared" si="30"/>
        <v>82020</v>
      </c>
      <c r="V1018" s="79" t="str">
        <f t="shared" si="31"/>
        <v>31 a 60 dias</v>
      </c>
    </row>
    <row r="1019" spans="1:22" x14ac:dyDescent="0.3">
      <c r="A1019" s="4">
        <v>44316</v>
      </c>
      <c r="B1019" s="8">
        <v>29894663000189</v>
      </c>
      <c r="C1019" s="8" t="s">
        <v>96</v>
      </c>
      <c r="D1019" s="4">
        <v>43978</v>
      </c>
      <c r="E1019" s="8">
        <v>173.1</v>
      </c>
      <c r="F1019" s="4">
        <v>44142</v>
      </c>
      <c r="G1019" s="8">
        <v>-174</v>
      </c>
      <c r="H1019" s="4">
        <v>46514</v>
      </c>
      <c r="I1019" s="8">
        <v>2198</v>
      </c>
      <c r="J1019" s="8">
        <v>308729987</v>
      </c>
      <c r="K1019" s="8">
        <v>84</v>
      </c>
      <c r="N1019" s="8">
        <v>1.4477679999999999</v>
      </c>
      <c r="O1019" s="70">
        <v>8134.01</v>
      </c>
      <c r="P1019" s="8">
        <v>8397.9600000000009</v>
      </c>
      <c r="Q1019" s="8">
        <v>1.7958959999999999</v>
      </c>
      <c r="R1019" s="8">
        <v>8883.84</v>
      </c>
      <c r="S1019" s="8">
        <v>1.7958959999999999</v>
      </c>
      <c r="T1019" s="81">
        <v>8134.01</v>
      </c>
      <c r="U1019" s="80" t="str">
        <f t="shared" si="30"/>
        <v>52020</v>
      </c>
      <c r="V1019" s="79" t="str">
        <f t="shared" si="31"/>
        <v>Acima de 120 dias</v>
      </c>
    </row>
    <row r="1020" spans="1:22" x14ac:dyDescent="0.3">
      <c r="A1020" s="4">
        <v>44316</v>
      </c>
      <c r="B1020" s="8">
        <v>29894663000189</v>
      </c>
      <c r="C1020" s="8" t="s">
        <v>96</v>
      </c>
      <c r="D1020" s="4">
        <v>44001</v>
      </c>
      <c r="E1020" s="8">
        <v>199.8</v>
      </c>
      <c r="F1020" s="4">
        <v>44262</v>
      </c>
      <c r="G1020" s="8">
        <v>-54</v>
      </c>
      <c r="H1020" s="4">
        <v>46514</v>
      </c>
      <c r="I1020" s="8">
        <v>2198</v>
      </c>
      <c r="J1020" s="8">
        <v>308732822</v>
      </c>
      <c r="K1020" s="8">
        <v>84</v>
      </c>
      <c r="N1020" s="8">
        <v>1.4407370410259861</v>
      </c>
      <c r="O1020" s="70">
        <v>8612.66</v>
      </c>
      <c r="P1020" s="8">
        <v>9622.3799999999974</v>
      </c>
      <c r="Q1020" s="8">
        <v>1.7857909999999999</v>
      </c>
      <c r="R1020" s="8">
        <v>9473.82</v>
      </c>
      <c r="S1020" s="8">
        <v>1.7857909999999999</v>
      </c>
      <c r="T1020" s="81">
        <v>8612.66</v>
      </c>
      <c r="U1020" s="80" t="str">
        <f t="shared" si="30"/>
        <v>62020</v>
      </c>
      <c r="V1020" s="79" t="str">
        <f t="shared" si="31"/>
        <v>31 a 60 dias</v>
      </c>
    </row>
    <row r="1021" spans="1:22" x14ac:dyDescent="0.3">
      <c r="A1021" s="4">
        <v>44316</v>
      </c>
      <c r="B1021" s="8">
        <v>29894663000189</v>
      </c>
      <c r="C1021" s="8" t="s">
        <v>96</v>
      </c>
      <c r="D1021" s="4">
        <v>44040</v>
      </c>
      <c r="E1021" s="8">
        <v>58.46</v>
      </c>
      <c r="F1021" s="4">
        <v>44050</v>
      </c>
      <c r="G1021" s="8">
        <v>-266</v>
      </c>
      <c r="H1021" s="4">
        <v>46545</v>
      </c>
      <c r="I1021" s="8">
        <v>2229</v>
      </c>
      <c r="J1021" s="8">
        <v>308734034</v>
      </c>
      <c r="K1021" s="8">
        <v>84</v>
      </c>
      <c r="N1021" s="8">
        <v>1.3599999999999999</v>
      </c>
      <c r="O1021" s="70">
        <v>3129.0699999999997</v>
      </c>
      <c r="P1021" s="8">
        <v>2904.2699999999991</v>
      </c>
      <c r="Q1021" s="8">
        <v>1.532305</v>
      </c>
      <c r="R1021" s="8">
        <v>3267.25</v>
      </c>
      <c r="S1021" s="8">
        <v>1.532305</v>
      </c>
      <c r="T1021" s="81">
        <v>3129.0699999999997</v>
      </c>
      <c r="U1021" s="80" t="str">
        <f t="shared" si="30"/>
        <v>72020</v>
      </c>
      <c r="V1021" s="79" t="str">
        <f t="shared" si="31"/>
        <v>Acima de 120 dias</v>
      </c>
    </row>
    <row r="1022" spans="1:22" x14ac:dyDescent="0.3">
      <c r="A1022" s="4">
        <v>44316</v>
      </c>
      <c r="B1022" s="8">
        <v>29894663000189</v>
      </c>
      <c r="C1022" s="8" t="s">
        <v>96</v>
      </c>
      <c r="D1022" s="4">
        <v>44074</v>
      </c>
      <c r="E1022" s="8">
        <v>249.5</v>
      </c>
      <c r="F1022" s="4">
        <v>44234</v>
      </c>
      <c r="G1022" s="8">
        <v>-82</v>
      </c>
      <c r="H1022" s="4">
        <v>46545</v>
      </c>
      <c r="I1022" s="8">
        <v>2229</v>
      </c>
      <c r="J1022" s="8">
        <v>308738355</v>
      </c>
      <c r="K1022" s="8">
        <v>84</v>
      </c>
      <c r="N1022" s="8">
        <v>1.3599999999999999</v>
      </c>
      <c r="O1022" s="70">
        <v>11593.44</v>
      </c>
      <c r="P1022" s="8">
        <v>12334.260000000006</v>
      </c>
      <c r="Q1022" s="8">
        <v>1.614382</v>
      </c>
      <c r="R1022" s="8">
        <v>12447.32</v>
      </c>
      <c r="S1022" s="8">
        <v>1.614382</v>
      </c>
      <c r="T1022" s="81">
        <v>11593.44</v>
      </c>
      <c r="U1022" s="80" t="str">
        <f t="shared" si="30"/>
        <v>82020</v>
      </c>
      <c r="V1022" s="79" t="str">
        <f t="shared" si="31"/>
        <v>61 a 90 dias</v>
      </c>
    </row>
    <row r="1023" spans="1:22" x14ac:dyDescent="0.3">
      <c r="A1023" s="4">
        <v>44316</v>
      </c>
      <c r="B1023" s="8">
        <v>29894663000189</v>
      </c>
      <c r="C1023" s="8" t="s">
        <v>96</v>
      </c>
      <c r="D1023" s="4">
        <v>44099</v>
      </c>
      <c r="E1023" s="8">
        <v>104.45</v>
      </c>
      <c r="F1023" s="4">
        <v>44262</v>
      </c>
      <c r="G1023" s="8">
        <v>-54</v>
      </c>
      <c r="H1023" s="4">
        <v>46575</v>
      </c>
      <c r="I1023" s="8">
        <v>2259</v>
      </c>
      <c r="J1023" s="8">
        <v>308751394</v>
      </c>
      <c r="K1023" s="8">
        <v>84</v>
      </c>
      <c r="N1023" s="8">
        <v>1.3599999999999999</v>
      </c>
      <c r="O1023" s="70">
        <v>4667.9800000000005</v>
      </c>
      <c r="P1023" s="8">
        <v>5151.0099999999993</v>
      </c>
      <c r="Q1023" s="8">
        <v>1.699613</v>
      </c>
      <c r="R1023" s="8">
        <v>5144.4400000000005</v>
      </c>
      <c r="S1023" s="8">
        <v>1.699613</v>
      </c>
      <c r="T1023" s="81">
        <v>4667.9800000000005</v>
      </c>
      <c r="U1023" s="80" t="str">
        <f t="shared" si="30"/>
        <v>92020</v>
      </c>
      <c r="V1023" s="79" t="str">
        <f t="shared" si="31"/>
        <v>31 a 60 dias</v>
      </c>
    </row>
    <row r="1024" spans="1:22" x14ac:dyDescent="0.3">
      <c r="A1024" s="4">
        <v>44316</v>
      </c>
      <c r="B1024" s="8">
        <v>29894663000189</v>
      </c>
      <c r="C1024" s="8" t="s">
        <v>96</v>
      </c>
      <c r="D1024" s="4">
        <v>44074</v>
      </c>
      <c r="E1024" s="8">
        <v>147</v>
      </c>
      <c r="F1024" s="4">
        <v>44142</v>
      </c>
      <c r="G1024" s="8">
        <v>-174</v>
      </c>
      <c r="H1024" s="4">
        <v>46608</v>
      </c>
      <c r="I1024" s="8">
        <v>2292</v>
      </c>
      <c r="J1024" s="8">
        <v>308754449</v>
      </c>
      <c r="K1024" s="8">
        <v>84</v>
      </c>
      <c r="N1024" s="8">
        <v>1.4058170000000001</v>
      </c>
      <c r="O1024" s="70">
        <v>7102.65</v>
      </c>
      <c r="P1024" s="8">
        <v>7248.8099999999995</v>
      </c>
      <c r="Q1024" s="8">
        <v>1.7518069999999999</v>
      </c>
      <c r="R1024" s="8">
        <v>7782.62</v>
      </c>
      <c r="S1024" s="8">
        <v>1.7518069999999999</v>
      </c>
      <c r="T1024" s="81">
        <v>7102.65</v>
      </c>
      <c r="U1024" s="80" t="str">
        <f t="shared" si="30"/>
        <v>82020</v>
      </c>
      <c r="V1024" s="79" t="str">
        <f t="shared" si="31"/>
        <v>Acima de 120 dias</v>
      </c>
    </row>
    <row r="1025" spans="1:22" x14ac:dyDescent="0.3">
      <c r="A1025" s="4">
        <v>44316</v>
      </c>
      <c r="B1025" s="8">
        <v>29894663000189</v>
      </c>
      <c r="C1025" s="8" t="s">
        <v>96</v>
      </c>
      <c r="D1025" s="4">
        <v>44001</v>
      </c>
      <c r="E1025" s="8">
        <v>723.3</v>
      </c>
      <c r="F1025" s="4">
        <v>44142</v>
      </c>
      <c r="G1025" s="8">
        <v>-174</v>
      </c>
      <c r="H1025" s="4">
        <v>46484</v>
      </c>
      <c r="I1025" s="8">
        <v>2168</v>
      </c>
      <c r="J1025" s="8">
        <v>308826766</v>
      </c>
      <c r="K1025" s="8">
        <v>84</v>
      </c>
      <c r="N1025" s="8">
        <v>1.4399195058269338</v>
      </c>
      <c r="O1025" s="70">
        <v>33882.519999999997</v>
      </c>
      <c r="P1025" s="8">
        <v>34625.469999999979</v>
      </c>
      <c r="Q1025" s="8">
        <v>1.784672</v>
      </c>
      <c r="R1025" s="8">
        <v>36942.33</v>
      </c>
      <c r="S1025" s="8">
        <v>1.784672</v>
      </c>
      <c r="T1025" s="81">
        <v>33882.519999999997</v>
      </c>
      <c r="U1025" s="80" t="str">
        <f t="shared" si="30"/>
        <v>62020</v>
      </c>
      <c r="V1025" s="79" t="str">
        <f t="shared" si="31"/>
        <v>Acima de 120 dias</v>
      </c>
    </row>
    <row r="1026" spans="1:22" x14ac:dyDescent="0.3">
      <c r="A1026" s="4">
        <v>44316</v>
      </c>
      <c r="B1026" s="8">
        <v>29894663000189</v>
      </c>
      <c r="C1026" s="8" t="s">
        <v>96</v>
      </c>
      <c r="D1026" s="4">
        <v>43978</v>
      </c>
      <c r="E1026" s="8">
        <v>88.38</v>
      </c>
      <c r="F1026" s="4">
        <v>44019</v>
      </c>
      <c r="G1026" s="8">
        <v>-297</v>
      </c>
      <c r="H1026" s="4">
        <v>46514</v>
      </c>
      <c r="I1026" s="8">
        <v>2198</v>
      </c>
      <c r="J1026" s="8">
        <v>308830960</v>
      </c>
      <c r="K1026" s="8">
        <v>84</v>
      </c>
      <c r="N1026" s="8">
        <v>1.3599999999999999</v>
      </c>
      <c r="O1026" s="70">
        <v>4666.8999999999996</v>
      </c>
      <c r="P1026" s="8">
        <v>4416.68</v>
      </c>
      <c r="Q1026" s="8">
        <v>1.6432119999999999</v>
      </c>
      <c r="R1026" s="8">
        <v>4995.3100000000004</v>
      </c>
      <c r="S1026" s="8">
        <v>1.6432119999999999</v>
      </c>
      <c r="T1026" s="81">
        <v>4666.8999999999996</v>
      </c>
      <c r="U1026" s="80" t="str">
        <f t="shared" ref="U1026:U1089" si="32">MONTH(D1026)&amp;YEAR(D1026)</f>
        <v>52020</v>
      </c>
      <c r="V1026" s="79" t="str">
        <f t="shared" si="31"/>
        <v>Acima de 120 dias</v>
      </c>
    </row>
    <row r="1027" spans="1:22" x14ac:dyDescent="0.3">
      <c r="A1027" s="4">
        <v>44316</v>
      </c>
      <c r="B1027" s="8">
        <v>29894663000189</v>
      </c>
      <c r="C1027" s="8" t="s">
        <v>96</v>
      </c>
      <c r="D1027" s="4">
        <v>44001</v>
      </c>
      <c r="E1027" s="8">
        <v>249.44</v>
      </c>
      <c r="F1027" s="4">
        <v>44172</v>
      </c>
      <c r="G1027" s="8">
        <v>-144</v>
      </c>
      <c r="H1027" s="4">
        <v>46514</v>
      </c>
      <c r="I1027" s="8">
        <v>2198</v>
      </c>
      <c r="J1027" s="8">
        <v>308835592</v>
      </c>
      <c r="K1027" s="8">
        <v>84</v>
      </c>
      <c r="N1027" s="8">
        <v>1.4377081028510348</v>
      </c>
      <c r="O1027" s="70">
        <v>11510.25</v>
      </c>
      <c r="P1027" s="8">
        <v>12025.270000000002</v>
      </c>
      <c r="Q1027" s="8">
        <v>1.7825789999999999</v>
      </c>
      <c r="R1027" s="8">
        <v>12586.039999999999</v>
      </c>
      <c r="S1027" s="8">
        <v>1.7825789999999999</v>
      </c>
      <c r="T1027" s="81">
        <v>11510.25</v>
      </c>
      <c r="U1027" s="80" t="str">
        <f t="shared" si="32"/>
        <v>62020</v>
      </c>
      <c r="V1027" s="79" t="str">
        <f t="shared" ref="V1027:V1090" si="33">_xlfn.IFS(G1027&lt;-120,"Acima de 120 dias",G1027&lt;=-90,"91 a 120 dias",G1027&lt;=-61,"61 a 90 dias",G1027&lt;=-31,"31 a 60 dias",G1027&gt;=-30,"1 a 30 dias")</f>
        <v>Acima de 120 dias</v>
      </c>
    </row>
    <row r="1028" spans="1:22" x14ac:dyDescent="0.3">
      <c r="A1028" s="4">
        <v>44316</v>
      </c>
      <c r="B1028" s="8">
        <v>29894663000189</v>
      </c>
      <c r="C1028" s="8" t="s">
        <v>96</v>
      </c>
      <c r="D1028" s="4">
        <v>44134</v>
      </c>
      <c r="E1028" s="8">
        <v>156.87</v>
      </c>
      <c r="F1028" s="4">
        <v>44323</v>
      </c>
      <c r="G1028" s="8">
        <v>7</v>
      </c>
      <c r="H1028" s="4">
        <v>46699</v>
      </c>
      <c r="I1028" s="8">
        <v>2383</v>
      </c>
      <c r="J1028" s="8">
        <v>308837143</v>
      </c>
      <c r="K1028" s="8">
        <v>84</v>
      </c>
      <c r="N1028" s="8">
        <v>1.4214610000000001</v>
      </c>
      <c r="O1028" s="70">
        <v>6745.99</v>
      </c>
      <c r="P1028" s="8">
        <v>7582.6899999999987</v>
      </c>
      <c r="Q1028" s="8">
        <v>1.7586109999999999</v>
      </c>
      <c r="R1028" s="8">
        <v>7485.2</v>
      </c>
      <c r="S1028" s="8">
        <v>1.7586109999999999</v>
      </c>
      <c r="T1028" s="81">
        <v>6745.99</v>
      </c>
      <c r="U1028" s="80" t="str">
        <f t="shared" si="32"/>
        <v>102020</v>
      </c>
      <c r="V1028" s="79" t="str">
        <f t="shared" si="33"/>
        <v>1 a 30 dias</v>
      </c>
    </row>
    <row r="1029" spans="1:22" x14ac:dyDescent="0.3">
      <c r="A1029" s="4">
        <v>44316</v>
      </c>
      <c r="B1029" s="8">
        <v>29894663000189</v>
      </c>
      <c r="C1029" s="8" t="s">
        <v>96</v>
      </c>
      <c r="D1029" s="4">
        <v>44074</v>
      </c>
      <c r="E1029" s="8">
        <v>186.56</v>
      </c>
      <c r="F1029" s="4">
        <v>44172</v>
      </c>
      <c r="G1029" s="8">
        <v>-144</v>
      </c>
      <c r="H1029" s="4">
        <v>46545</v>
      </c>
      <c r="I1029" s="8">
        <v>2229</v>
      </c>
      <c r="J1029" s="8">
        <v>308838692</v>
      </c>
      <c r="K1029" s="8">
        <v>84</v>
      </c>
      <c r="N1029" s="8">
        <v>1.4007918706803861</v>
      </c>
      <c r="O1029" s="70">
        <v>8739.2999999999993</v>
      </c>
      <c r="P1029" s="8">
        <v>9099.029999999997</v>
      </c>
      <c r="Q1029" s="8">
        <v>1.746337</v>
      </c>
      <c r="R1029" s="8">
        <v>9573.36</v>
      </c>
      <c r="S1029" s="8">
        <v>1.746337</v>
      </c>
      <c r="T1029" s="81">
        <v>8739.2999999999993</v>
      </c>
      <c r="U1029" s="80" t="str">
        <f t="shared" si="32"/>
        <v>82020</v>
      </c>
      <c r="V1029" s="79" t="str">
        <f t="shared" si="33"/>
        <v>Acima de 120 dias</v>
      </c>
    </row>
    <row r="1030" spans="1:22" x14ac:dyDescent="0.3">
      <c r="A1030" s="4">
        <v>44316</v>
      </c>
      <c r="B1030" s="8">
        <v>29894663000189</v>
      </c>
      <c r="C1030" s="8" t="s">
        <v>96</v>
      </c>
      <c r="D1030" s="4">
        <v>44074</v>
      </c>
      <c r="E1030" s="8">
        <v>87.13</v>
      </c>
      <c r="F1030" s="4">
        <v>44323</v>
      </c>
      <c r="G1030" s="8">
        <v>7</v>
      </c>
      <c r="H1030" s="4">
        <v>46545</v>
      </c>
      <c r="I1030" s="8">
        <v>2229</v>
      </c>
      <c r="J1030" s="8">
        <v>308843115</v>
      </c>
      <c r="K1030" s="8">
        <v>84</v>
      </c>
      <c r="N1030" s="8">
        <v>1.4331059182860895</v>
      </c>
      <c r="O1030" s="70">
        <v>3610.34</v>
      </c>
      <c r="P1030" s="8">
        <v>4204.579999999999</v>
      </c>
      <c r="Q1030" s="8">
        <v>1.780729</v>
      </c>
      <c r="R1030" s="8">
        <v>3996.54</v>
      </c>
      <c r="S1030" s="8">
        <v>1.780729</v>
      </c>
      <c r="T1030" s="81">
        <v>3610.34</v>
      </c>
      <c r="U1030" s="80" t="str">
        <f t="shared" si="32"/>
        <v>82020</v>
      </c>
      <c r="V1030" s="79" t="str">
        <f t="shared" si="33"/>
        <v>1 a 30 dias</v>
      </c>
    </row>
    <row r="1031" spans="1:22" x14ac:dyDescent="0.3">
      <c r="A1031" s="4">
        <v>44316</v>
      </c>
      <c r="B1031" s="8">
        <v>29894663000189</v>
      </c>
      <c r="C1031" s="8" t="s">
        <v>96</v>
      </c>
      <c r="D1031" s="4">
        <v>44138</v>
      </c>
      <c r="E1031" s="8">
        <v>203.4</v>
      </c>
      <c r="F1031" s="4">
        <v>44262</v>
      </c>
      <c r="G1031" s="8">
        <v>-54</v>
      </c>
      <c r="H1031" s="4">
        <v>46575</v>
      </c>
      <c r="I1031" s="8">
        <v>2259</v>
      </c>
      <c r="J1031" s="8">
        <v>308854843</v>
      </c>
      <c r="K1031" s="8">
        <v>84</v>
      </c>
      <c r="N1031" s="8">
        <v>1.4389799999999999</v>
      </c>
      <c r="O1031" s="70">
        <v>8871.8000000000011</v>
      </c>
      <c r="P1031" s="8">
        <v>9748.48</v>
      </c>
      <c r="Q1031" s="8">
        <v>1.7878810000000001</v>
      </c>
      <c r="R1031" s="8">
        <v>9789.7800000000007</v>
      </c>
      <c r="S1031" s="8">
        <v>1.7878810000000001</v>
      </c>
      <c r="T1031" s="81">
        <v>8871.8000000000011</v>
      </c>
      <c r="U1031" s="80" t="str">
        <f t="shared" si="32"/>
        <v>112020</v>
      </c>
      <c r="V1031" s="79" t="str">
        <f t="shared" si="33"/>
        <v>31 a 60 dias</v>
      </c>
    </row>
    <row r="1032" spans="1:22" x14ac:dyDescent="0.3">
      <c r="A1032" s="4">
        <v>44316</v>
      </c>
      <c r="B1032" s="8">
        <v>29894663000189</v>
      </c>
      <c r="C1032" s="8" t="s">
        <v>96</v>
      </c>
      <c r="D1032" s="4">
        <v>44074</v>
      </c>
      <c r="E1032" s="8">
        <v>250.21</v>
      </c>
      <c r="F1032" s="4">
        <v>44081</v>
      </c>
      <c r="G1032" s="8">
        <v>-235</v>
      </c>
      <c r="H1032" s="4">
        <v>46575</v>
      </c>
      <c r="I1032" s="8">
        <v>2259</v>
      </c>
      <c r="J1032" s="8">
        <v>308856643</v>
      </c>
      <c r="K1032" s="8">
        <v>84</v>
      </c>
      <c r="N1032" s="8">
        <v>1.4299119573295442</v>
      </c>
      <c r="O1032" s="70">
        <v>12445.75</v>
      </c>
      <c r="P1032" s="8">
        <v>12163.53</v>
      </c>
      <c r="Q1032" s="8">
        <v>1.777563</v>
      </c>
      <c r="R1032" s="8">
        <v>13575.71</v>
      </c>
      <c r="S1032" s="8">
        <v>1.777563</v>
      </c>
      <c r="T1032" s="81">
        <v>12445.75</v>
      </c>
      <c r="U1032" s="80" t="str">
        <f t="shared" si="32"/>
        <v>82020</v>
      </c>
      <c r="V1032" s="79" t="str">
        <f t="shared" si="33"/>
        <v>Acima de 120 dias</v>
      </c>
    </row>
    <row r="1033" spans="1:22" x14ac:dyDescent="0.3">
      <c r="A1033" s="4">
        <v>44316</v>
      </c>
      <c r="B1033" s="8">
        <v>29894663000189</v>
      </c>
      <c r="C1033" s="8" t="s">
        <v>96</v>
      </c>
      <c r="D1033" s="4">
        <v>44040</v>
      </c>
      <c r="E1033" s="8">
        <v>236.3</v>
      </c>
      <c r="F1033" s="4">
        <v>44203</v>
      </c>
      <c r="G1033" s="8">
        <v>-113</v>
      </c>
      <c r="H1033" s="4">
        <v>46575</v>
      </c>
      <c r="I1033" s="8">
        <v>2259</v>
      </c>
      <c r="J1033" s="8">
        <v>308857953</v>
      </c>
      <c r="K1033" s="8">
        <v>84</v>
      </c>
      <c r="N1033" s="8">
        <v>1.443395</v>
      </c>
      <c r="O1033" s="70">
        <v>10768.77</v>
      </c>
      <c r="P1033" s="8">
        <v>11487.080000000004</v>
      </c>
      <c r="Q1033" s="8">
        <v>1.7916609999999999</v>
      </c>
      <c r="R1033" s="8">
        <v>11831.34</v>
      </c>
      <c r="S1033" s="8">
        <v>1.7916609999999999</v>
      </c>
      <c r="T1033" s="81">
        <v>10768.77</v>
      </c>
      <c r="U1033" s="80" t="str">
        <f t="shared" si="32"/>
        <v>72020</v>
      </c>
      <c r="V1033" s="79" t="str">
        <f t="shared" si="33"/>
        <v>91 a 120 dias</v>
      </c>
    </row>
    <row r="1034" spans="1:22" x14ac:dyDescent="0.3">
      <c r="A1034" s="4">
        <v>44316</v>
      </c>
      <c r="B1034" s="8">
        <v>29894663000189</v>
      </c>
      <c r="C1034" s="8" t="s">
        <v>96</v>
      </c>
      <c r="D1034" s="4">
        <v>43936</v>
      </c>
      <c r="E1034" s="8">
        <v>423</v>
      </c>
      <c r="F1034" s="4">
        <v>44050</v>
      </c>
      <c r="G1034" s="8">
        <v>-266</v>
      </c>
      <c r="H1034" s="4">
        <v>46090</v>
      </c>
      <c r="I1034" s="8">
        <v>1774</v>
      </c>
      <c r="J1034" s="8">
        <v>308915575</v>
      </c>
      <c r="K1034" s="8">
        <v>72</v>
      </c>
      <c r="N1034" s="8">
        <v>1.4949999999999999</v>
      </c>
      <c r="O1034" s="70">
        <v>18962.599999999999</v>
      </c>
      <c r="P1034" s="8">
        <v>18377.229999999996</v>
      </c>
      <c r="Q1034" s="8">
        <v>1.8958189999999999</v>
      </c>
      <c r="R1034" s="8">
        <v>20496.620000000003</v>
      </c>
      <c r="S1034" s="8">
        <v>1.8958189999999999</v>
      </c>
      <c r="T1034" s="81">
        <v>18962.599999999999</v>
      </c>
      <c r="U1034" s="80" t="str">
        <f t="shared" si="32"/>
        <v>42020</v>
      </c>
      <c r="V1034" s="79" t="str">
        <f t="shared" si="33"/>
        <v>Acima de 120 dias</v>
      </c>
    </row>
    <row r="1035" spans="1:22" x14ac:dyDescent="0.3">
      <c r="A1035" s="4">
        <v>44316</v>
      </c>
      <c r="B1035" s="8">
        <v>29894663000189</v>
      </c>
      <c r="C1035" s="8" t="s">
        <v>96</v>
      </c>
      <c r="D1035" s="4">
        <v>43978</v>
      </c>
      <c r="E1035" s="8">
        <v>42.78</v>
      </c>
      <c r="F1035" s="4">
        <v>44203</v>
      </c>
      <c r="G1035" s="8">
        <v>-113</v>
      </c>
      <c r="H1035" s="4">
        <v>46119</v>
      </c>
      <c r="I1035" s="8">
        <v>1803</v>
      </c>
      <c r="J1035" s="8">
        <v>308920906</v>
      </c>
      <c r="K1035" s="8">
        <v>72</v>
      </c>
      <c r="N1035" s="8">
        <v>1.4949999999999999</v>
      </c>
      <c r="O1035" s="70">
        <v>1667.89</v>
      </c>
      <c r="P1035" s="8">
        <v>1869.2499999999998</v>
      </c>
      <c r="Q1035" s="8">
        <v>2.0354939999999999</v>
      </c>
      <c r="R1035" s="8">
        <v>1876.64</v>
      </c>
      <c r="S1035" s="8">
        <v>2.0354939999999999</v>
      </c>
      <c r="T1035" s="81">
        <v>1667.89</v>
      </c>
      <c r="U1035" s="80" t="str">
        <f t="shared" si="32"/>
        <v>52020</v>
      </c>
      <c r="V1035" s="79" t="str">
        <f t="shared" si="33"/>
        <v>91 a 120 dias</v>
      </c>
    </row>
    <row r="1036" spans="1:22" x14ac:dyDescent="0.3">
      <c r="A1036" s="4">
        <v>44316</v>
      </c>
      <c r="B1036" s="8">
        <v>29894663000189</v>
      </c>
      <c r="C1036" s="8" t="s">
        <v>96</v>
      </c>
      <c r="D1036" s="4">
        <v>43978</v>
      </c>
      <c r="E1036" s="8">
        <v>32.11</v>
      </c>
      <c r="F1036" s="4">
        <v>44203</v>
      </c>
      <c r="G1036" s="8">
        <v>-113</v>
      </c>
      <c r="H1036" s="4">
        <v>46119</v>
      </c>
      <c r="I1036" s="8">
        <v>1803</v>
      </c>
      <c r="J1036" s="8">
        <v>308922293</v>
      </c>
      <c r="K1036" s="8">
        <v>72</v>
      </c>
      <c r="N1036" s="8">
        <v>1.3939948902915535</v>
      </c>
      <c r="O1036" s="70">
        <v>1318.6299999999999</v>
      </c>
      <c r="P1036" s="8">
        <v>1445.2599999999998</v>
      </c>
      <c r="Q1036" s="8">
        <v>1.791617</v>
      </c>
      <c r="R1036" s="8">
        <v>1441.4099999999999</v>
      </c>
      <c r="S1036" s="8">
        <v>1.791617</v>
      </c>
      <c r="T1036" s="81">
        <v>1318.6299999999999</v>
      </c>
      <c r="U1036" s="80" t="str">
        <f t="shared" si="32"/>
        <v>52020</v>
      </c>
      <c r="V1036" s="79" t="str">
        <f t="shared" si="33"/>
        <v>91 a 120 dias</v>
      </c>
    </row>
    <row r="1037" spans="1:22" x14ac:dyDescent="0.3">
      <c r="A1037" s="4">
        <v>44316</v>
      </c>
      <c r="B1037" s="8">
        <v>29894663000189</v>
      </c>
      <c r="C1037" s="8" t="s">
        <v>96</v>
      </c>
      <c r="D1037" s="4">
        <v>43978</v>
      </c>
      <c r="E1037" s="8">
        <v>307.27999999999997</v>
      </c>
      <c r="F1037" s="4">
        <v>44081</v>
      </c>
      <c r="G1037" s="8">
        <v>-235</v>
      </c>
      <c r="H1037" s="4">
        <v>45754</v>
      </c>
      <c r="I1037" s="8">
        <v>1438</v>
      </c>
      <c r="J1037" s="8">
        <v>308922715</v>
      </c>
      <c r="K1037" s="8">
        <v>60</v>
      </c>
      <c r="N1037" s="8">
        <v>1.3599999999999999</v>
      </c>
      <c r="O1037" s="70">
        <v>12598.390000000001</v>
      </c>
      <c r="P1037" s="8">
        <v>12453.639999999998</v>
      </c>
      <c r="Q1037" s="8">
        <v>1.7110799999999999</v>
      </c>
      <c r="R1037" s="8">
        <v>13355.85</v>
      </c>
      <c r="S1037" s="8">
        <v>1.7110799999999999</v>
      </c>
      <c r="T1037" s="81">
        <v>12598.390000000001</v>
      </c>
      <c r="U1037" s="80" t="str">
        <f t="shared" si="32"/>
        <v>52020</v>
      </c>
      <c r="V1037" s="79" t="str">
        <f t="shared" si="33"/>
        <v>Acima de 120 dias</v>
      </c>
    </row>
    <row r="1038" spans="1:22" x14ac:dyDescent="0.3">
      <c r="A1038" s="4">
        <v>44316</v>
      </c>
      <c r="B1038" s="8">
        <v>29894663000189</v>
      </c>
      <c r="C1038" s="8" t="s">
        <v>96</v>
      </c>
      <c r="D1038" s="4">
        <v>43978</v>
      </c>
      <c r="E1038" s="8">
        <v>279.67</v>
      </c>
      <c r="F1038" s="4">
        <v>44142</v>
      </c>
      <c r="G1038" s="8">
        <v>-174</v>
      </c>
      <c r="H1038" s="4">
        <v>46514</v>
      </c>
      <c r="I1038" s="8">
        <v>2198</v>
      </c>
      <c r="J1038" s="8">
        <v>308933443</v>
      </c>
      <c r="K1038" s="8">
        <v>84</v>
      </c>
      <c r="N1038" s="8">
        <v>1.4416359999999999</v>
      </c>
      <c r="O1038" s="70">
        <v>13162.710000000001</v>
      </c>
      <c r="P1038" s="8">
        <v>13595.97</v>
      </c>
      <c r="Q1038" s="8">
        <v>1.7893969999999999</v>
      </c>
      <c r="R1038" s="8">
        <v>14376.28</v>
      </c>
      <c r="S1038" s="8">
        <v>1.7893969999999999</v>
      </c>
      <c r="T1038" s="81">
        <v>13162.710000000001</v>
      </c>
      <c r="U1038" s="80" t="str">
        <f t="shared" si="32"/>
        <v>52020</v>
      </c>
      <c r="V1038" s="79" t="str">
        <f t="shared" si="33"/>
        <v>Acima de 120 dias</v>
      </c>
    </row>
    <row r="1039" spans="1:22" x14ac:dyDescent="0.3">
      <c r="A1039" s="4">
        <v>44316</v>
      </c>
      <c r="B1039" s="8">
        <v>29894663000189</v>
      </c>
      <c r="C1039" s="8" t="s">
        <v>96</v>
      </c>
      <c r="D1039" s="4">
        <v>44001</v>
      </c>
      <c r="E1039" s="8">
        <v>313.5</v>
      </c>
      <c r="F1039" s="4">
        <v>44262</v>
      </c>
      <c r="G1039" s="8">
        <v>-54</v>
      </c>
      <c r="H1039" s="4">
        <v>45419</v>
      </c>
      <c r="I1039" s="8">
        <v>1103</v>
      </c>
      <c r="J1039" s="8">
        <v>308933993</v>
      </c>
      <c r="K1039" s="8">
        <v>48</v>
      </c>
      <c r="N1039" s="8">
        <v>1.3599999999999999</v>
      </c>
      <c r="O1039" s="70">
        <v>9173.98</v>
      </c>
      <c r="P1039" s="8">
        <v>10845.02</v>
      </c>
      <c r="Q1039" s="8">
        <v>1.798996</v>
      </c>
      <c r="R1039" s="8">
        <v>9801.56</v>
      </c>
      <c r="S1039" s="8">
        <v>1.798996</v>
      </c>
      <c r="T1039" s="81">
        <v>9173.98</v>
      </c>
      <c r="U1039" s="80" t="str">
        <f t="shared" si="32"/>
        <v>62020</v>
      </c>
      <c r="V1039" s="79" t="str">
        <f t="shared" si="33"/>
        <v>31 a 60 dias</v>
      </c>
    </row>
    <row r="1040" spans="1:22" x14ac:dyDescent="0.3">
      <c r="A1040" s="4">
        <v>44316</v>
      </c>
      <c r="B1040" s="8">
        <v>29894663000189</v>
      </c>
      <c r="C1040" s="8" t="s">
        <v>96</v>
      </c>
      <c r="D1040" s="4">
        <v>44040</v>
      </c>
      <c r="E1040" s="8">
        <v>160</v>
      </c>
      <c r="F1040" s="4">
        <v>44323</v>
      </c>
      <c r="G1040" s="8">
        <v>7</v>
      </c>
      <c r="H1040" s="4">
        <v>46545</v>
      </c>
      <c r="I1040" s="8">
        <v>2229</v>
      </c>
      <c r="J1040" s="8">
        <v>308945776</v>
      </c>
      <c r="K1040" s="8">
        <v>84</v>
      </c>
      <c r="N1040" s="8">
        <v>1.4502303188931742</v>
      </c>
      <c r="O1040" s="70">
        <v>6595.61</v>
      </c>
      <c r="P1040" s="8">
        <v>7712.819999999997</v>
      </c>
      <c r="Q1040" s="8">
        <v>1.7989999999999999</v>
      </c>
      <c r="R1040" s="8">
        <v>7301.43</v>
      </c>
      <c r="S1040" s="8">
        <v>1.7989999999999999</v>
      </c>
      <c r="T1040" s="81">
        <v>6595.61</v>
      </c>
      <c r="U1040" s="80" t="str">
        <f t="shared" si="32"/>
        <v>72020</v>
      </c>
      <c r="V1040" s="79" t="str">
        <f t="shared" si="33"/>
        <v>1 a 30 dias</v>
      </c>
    </row>
    <row r="1041" spans="1:22" x14ac:dyDescent="0.3">
      <c r="A1041" s="4">
        <v>44316</v>
      </c>
      <c r="B1041" s="8">
        <v>29894663000189</v>
      </c>
      <c r="C1041" s="8" t="s">
        <v>96</v>
      </c>
      <c r="D1041" s="4">
        <v>43978</v>
      </c>
      <c r="E1041" s="8">
        <v>936</v>
      </c>
      <c r="F1041" s="4">
        <v>44234</v>
      </c>
      <c r="G1041" s="8">
        <v>-82</v>
      </c>
      <c r="H1041" s="4">
        <v>45026</v>
      </c>
      <c r="I1041" s="8">
        <v>710</v>
      </c>
      <c r="J1041" s="8">
        <v>309018624</v>
      </c>
      <c r="K1041" s="8">
        <v>36</v>
      </c>
      <c r="N1041" s="8">
        <v>1.3599999999999999</v>
      </c>
      <c r="O1041" s="70">
        <v>21462.3</v>
      </c>
      <c r="P1041" s="8">
        <v>26064.99</v>
      </c>
      <c r="Q1041" s="8">
        <v>1.6776470000000001</v>
      </c>
      <c r="R1041" s="8">
        <v>22110.31</v>
      </c>
      <c r="S1041" s="8">
        <v>1.6776470000000001</v>
      </c>
      <c r="T1041" s="81">
        <v>21462.3</v>
      </c>
      <c r="U1041" s="80" t="str">
        <f t="shared" si="32"/>
        <v>52020</v>
      </c>
      <c r="V1041" s="79" t="str">
        <f t="shared" si="33"/>
        <v>61 a 90 dias</v>
      </c>
    </row>
    <row r="1042" spans="1:22" x14ac:dyDescent="0.3">
      <c r="A1042" s="4">
        <v>44316</v>
      </c>
      <c r="B1042" s="8">
        <v>29894663000189</v>
      </c>
      <c r="C1042" s="8" t="s">
        <v>96</v>
      </c>
      <c r="D1042" s="4">
        <v>43978</v>
      </c>
      <c r="E1042" s="8">
        <v>41.65</v>
      </c>
      <c r="F1042" s="4">
        <v>44172</v>
      </c>
      <c r="G1042" s="8">
        <v>-144</v>
      </c>
      <c r="H1042" s="4">
        <v>46119</v>
      </c>
      <c r="I1042" s="8">
        <v>1803</v>
      </c>
      <c r="J1042" s="8">
        <v>309020639</v>
      </c>
      <c r="K1042" s="8">
        <v>72</v>
      </c>
      <c r="N1042" s="8">
        <v>1.4949999999999999</v>
      </c>
      <c r="O1042" s="70">
        <v>1666.26</v>
      </c>
      <c r="P1042" s="8">
        <v>1819.8099999999993</v>
      </c>
      <c r="Q1042" s="8">
        <v>2.033121</v>
      </c>
      <c r="R1042" s="8">
        <v>1868.73</v>
      </c>
      <c r="S1042" s="8">
        <v>2.033121</v>
      </c>
      <c r="T1042" s="81">
        <v>1666.26</v>
      </c>
      <c r="U1042" s="80" t="str">
        <f t="shared" si="32"/>
        <v>52020</v>
      </c>
      <c r="V1042" s="79" t="str">
        <f t="shared" si="33"/>
        <v>Acima de 120 dias</v>
      </c>
    </row>
    <row r="1043" spans="1:22" x14ac:dyDescent="0.3">
      <c r="A1043" s="4">
        <v>44316</v>
      </c>
      <c r="B1043" s="8">
        <v>29894663000189</v>
      </c>
      <c r="C1043" s="8" t="s">
        <v>96</v>
      </c>
      <c r="D1043" s="4">
        <v>44001</v>
      </c>
      <c r="E1043" s="8">
        <v>153.1</v>
      </c>
      <c r="F1043" s="4">
        <v>44019</v>
      </c>
      <c r="G1043" s="8">
        <v>-297</v>
      </c>
      <c r="H1043" s="4">
        <v>46514</v>
      </c>
      <c r="I1043" s="8">
        <v>2198</v>
      </c>
      <c r="J1043" s="8">
        <v>309029966</v>
      </c>
      <c r="K1043" s="8">
        <v>84</v>
      </c>
      <c r="N1043" s="8">
        <v>1.3599999999999999</v>
      </c>
      <c r="O1043" s="70">
        <v>8653.89</v>
      </c>
      <c r="P1043" s="8">
        <v>7576.8</v>
      </c>
      <c r="Q1043" s="8">
        <v>1.3589279999999999</v>
      </c>
      <c r="R1043" s="8">
        <v>8653.33</v>
      </c>
      <c r="S1043" s="8">
        <v>1.3589279999999999</v>
      </c>
      <c r="T1043" s="81">
        <v>8653.89</v>
      </c>
      <c r="U1043" s="80" t="str">
        <f t="shared" si="32"/>
        <v>62020</v>
      </c>
      <c r="V1043" s="79" t="str">
        <f t="shared" si="33"/>
        <v>Acima de 120 dias</v>
      </c>
    </row>
    <row r="1044" spans="1:22" x14ac:dyDescent="0.3">
      <c r="A1044" s="4">
        <v>44316</v>
      </c>
      <c r="B1044" s="8">
        <v>29894663000189</v>
      </c>
      <c r="C1044" s="8" t="s">
        <v>96</v>
      </c>
      <c r="D1044" s="4">
        <v>44001</v>
      </c>
      <c r="E1044" s="8">
        <v>212.73</v>
      </c>
      <c r="F1044" s="4">
        <v>44234</v>
      </c>
      <c r="G1044" s="8">
        <v>-82</v>
      </c>
      <c r="H1044" s="4">
        <v>46514</v>
      </c>
      <c r="I1044" s="8">
        <v>2198</v>
      </c>
      <c r="J1044" s="8">
        <v>309032826</v>
      </c>
      <c r="K1044" s="8">
        <v>84</v>
      </c>
      <c r="N1044" s="8">
        <v>1.4407203270624582</v>
      </c>
      <c r="O1044" s="70">
        <v>9382.86</v>
      </c>
      <c r="P1044" s="8">
        <v>10245.17</v>
      </c>
      <c r="Q1044" s="8">
        <v>1.7857879999999999</v>
      </c>
      <c r="R1044" s="8">
        <v>10299.700000000001</v>
      </c>
      <c r="S1044" s="8">
        <v>1.7857879999999999</v>
      </c>
      <c r="T1044" s="81">
        <v>9382.86</v>
      </c>
      <c r="U1044" s="80" t="str">
        <f t="shared" si="32"/>
        <v>62020</v>
      </c>
      <c r="V1044" s="79" t="str">
        <f t="shared" si="33"/>
        <v>61 a 90 dias</v>
      </c>
    </row>
    <row r="1045" spans="1:22" x14ac:dyDescent="0.3">
      <c r="A1045" s="4">
        <v>44316</v>
      </c>
      <c r="B1045" s="8">
        <v>29894663000189</v>
      </c>
      <c r="C1045" s="8" t="s">
        <v>96</v>
      </c>
      <c r="D1045" s="4">
        <v>44001</v>
      </c>
      <c r="E1045" s="8">
        <v>116.95</v>
      </c>
      <c r="F1045" s="4">
        <v>44323</v>
      </c>
      <c r="G1045" s="8">
        <v>7</v>
      </c>
      <c r="H1045" s="4">
        <v>46514</v>
      </c>
      <c r="I1045" s="8">
        <v>2198</v>
      </c>
      <c r="J1045" s="8">
        <v>309036773</v>
      </c>
      <c r="K1045" s="8">
        <v>84</v>
      </c>
      <c r="N1045" s="8">
        <v>1.4378866684487921</v>
      </c>
      <c r="O1045" s="70">
        <v>4811.5599999999995</v>
      </c>
      <c r="P1045" s="8">
        <v>5637.7699999999986</v>
      </c>
      <c r="Q1045" s="8">
        <v>1.782756</v>
      </c>
      <c r="R1045" s="8">
        <v>5315.9299999999994</v>
      </c>
      <c r="S1045" s="8">
        <v>1.782756</v>
      </c>
      <c r="T1045" s="81">
        <v>4811.5599999999995</v>
      </c>
      <c r="U1045" s="80" t="str">
        <f t="shared" si="32"/>
        <v>62020</v>
      </c>
      <c r="V1045" s="79" t="str">
        <f t="shared" si="33"/>
        <v>1 a 30 dias</v>
      </c>
    </row>
    <row r="1046" spans="1:22" x14ac:dyDescent="0.3">
      <c r="A1046" s="4">
        <v>44316</v>
      </c>
      <c r="B1046" s="8">
        <v>29894663000189</v>
      </c>
      <c r="C1046" s="8" t="s">
        <v>96</v>
      </c>
      <c r="D1046" s="4">
        <v>44074</v>
      </c>
      <c r="E1046" s="8">
        <v>81.88</v>
      </c>
      <c r="F1046" s="4">
        <v>44203</v>
      </c>
      <c r="G1046" s="8">
        <v>-113</v>
      </c>
      <c r="H1046" s="4">
        <v>46575</v>
      </c>
      <c r="I1046" s="8">
        <v>2259</v>
      </c>
      <c r="J1046" s="8">
        <v>309053584</v>
      </c>
      <c r="K1046" s="8">
        <v>84</v>
      </c>
      <c r="N1046" s="8">
        <v>1.4350720135613493</v>
      </c>
      <c r="O1046" s="70">
        <v>3739.92</v>
      </c>
      <c r="P1046" s="8">
        <v>3973.6800000000007</v>
      </c>
      <c r="Q1046" s="8">
        <v>1.7830710000000001</v>
      </c>
      <c r="R1046" s="8">
        <v>4109.1499999999996</v>
      </c>
      <c r="S1046" s="8">
        <v>1.7830710000000001</v>
      </c>
      <c r="T1046" s="81">
        <v>3739.92</v>
      </c>
      <c r="U1046" s="80" t="str">
        <f t="shared" si="32"/>
        <v>82020</v>
      </c>
      <c r="V1046" s="79" t="str">
        <f t="shared" si="33"/>
        <v>91 a 120 dias</v>
      </c>
    </row>
    <row r="1047" spans="1:22" x14ac:dyDescent="0.3">
      <c r="A1047" s="4">
        <v>44316</v>
      </c>
      <c r="B1047" s="8">
        <v>29894663000189</v>
      </c>
      <c r="C1047" s="8" t="s">
        <v>96</v>
      </c>
      <c r="D1047" s="4">
        <v>44074</v>
      </c>
      <c r="E1047" s="8">
        <v>100</v>
      </c>
      <c r="F1047" s="4">
        <v>44172</v>
      </c>
      <c r="G1047" s="8">
        <v>-144</v>
      </c>
      <c r="H1047" s="4">
        <v>46638</v>
      </c>
      <c r="I1047" s="8">
        <v>2322</v>
      </c>
      <c r="J1047" s="8">
        <v>309078116</v>
      </c>
      <c r="K1047" s="8">
        <v>84</v>
      </c>
      <c r="N1047" s="8">
        <v>1.4021189999999999</v>
      </c>
      <c r="O1047" s="70">
        <v>4776.32</v>
      </c>
      <c r="P1047" s="8">
        <v>4868.09</v>
      </c>
      <c r="Q1047" s="8">
        <v>1.7372399999999999</v>
      </c>
      <c r="R1047" s="8">
        <v>5233.87</v>
      </c>
      <c r="S1047" s="8">
        <v>1.7372399999999999</v>
      </c>
      <c r="T1047" s="81">
        <v>4776.32</v>
      </c>
      <c r="U1047" s="80" t="str">
        <f t="shared" si="32"/>
        <v>82020</v>
      </c>
      <c r="V1047" s="79" t="str">
        <f t="shared" si="33"/>
        <v>Acima de 120 dias</v>
      </c>
    </row>
    <row r="1048" spans="1:22" x14ac:dyDescent="0.3">
      <c r="A1048" s="4">
        <v>44316</v>
      </c>
      <c r="B1048" s="8">
        <v>29894663000189</v>
      </c>
      <c r="C1048" s="8" t="s">
        <v>96</v>
      </c>
      <c r="D1048" s="4">
        <v>43936</v>
      </c>
      <c r="E1048" s="8">
        <v>85.56</v>
      </c>
      <c r="F1048" s="4">
        <v>44081</v>
      </c>
      <c r="G1048" s="8">
        <v>-235</v>
      </c>
      <c r="H1048" s="4">
        <v>46090</v>
      </c>
      <c r="I1048" s="8">
        <v>1774</v>
      </c>
      <c r="J1048" s="8">
        <v>309115611</v>
      </c>
      <c r="K1048" s="8">
        <v>72</v>
      </c>
      <c r="N1048" s="8">
        <v>1.3599999999999999</v>
      </c>
      <c r="O1048" s="70">
        <v>3980.87</v>
      </c>
      <c r="P1048" s="8">
        <v>3869.8599999999992</v>
      </c>
      <c r="Q1048" s="8">
        <v>1.591378</v>
      </c>
      <c r="R1048" s="8">
        <v>4175.13</v>
      </c>
      <c r="S1048" s="8">
        <v>1.591378</v>
      </c>
      <c r="T1048" s="81">
        <v>3980.87</v>
      </c>
      <c r="U1048" s="80" t="str">
        <f t="shared" si="32"/>
        <v>42020</v>
      </c>
      <c r="V1048" s="79" t="str">
        <f t="shared" si="33"/>
        <v>Acima de 120 dias</v>
      </c>
    </row>
    <row r="1049" spans="1:22" x14ac:dyDescent="0.3">
      <c r="A1049" s="4">
        <v>44316</v>
      </c>
      <c r="B1049" s="8">
        <v>29894663000189</v>
      </c>
      <c r="C1049" s="8" t="s">
        <v>96</v>
      </c>
      <c r="D1049" s="4">
        <v>43978</v>
      </c>
      <c r="E1049" s="8">
        <v>54.4</v>
      </c>
      <c r="F1049" s="4">
        <v>44262</v>
      </c>
      <c r="G1049" s="8">
        <v>-54</v>
      </c>
      <c r="H1049" s="4">
        <v>46119</v>
      </c>
      <c r="I1049" s="8">
        <v>1803</v>
      </c>
      <c r="J1049" s="8">
        <v>309117537</v>
      </c>
      <c r="K1049" s="8">
        <v>72</v>
      </c>
      <c r="N1049" s="8">
        <v>1.3599999999999999</v>
      </c>
      <c r="O1049" s="70">
        <v>2251.71</v>
      </c>
      <c r="P1049" s="8">
        <v>2473.35</v>
      </c>
      <c r="Q1049" s="8">
        <v>1.5422149999999999</v>
      </c>
      <c r="R1049" s="8">
        <v>2352.48</v>
      </c>
      <c r="S1049" s="8">
        <v>1.5422149999999999</v>
      </c>
      <c r="T1049" s="81">
        <v>2251.71</v>
      </c>
      <c r="U1049" s="80" t="str">
        <f t="shared" si="32"/>
        <v>52020</v>
      </c>
      <c r="V1049" s="79" t="str">
        <f t="shared" si="33"/>
        <v>31 a 60 dias</v>
      </c>
    </row>
    <row r="1050" spans="1:22" x14ac:dyDescent="0.3">
      <c r="A1050" s="4">
        <v>44316</v>
      </c>
      <c r="B1050" s="8">
        <v>29894663000189</v>
      </c>
      <c r="C1050" s="8" t="s">
        <v>96</v>
      </c>
      <c r="D1050" s="4">
        <v>43978</v>
      </c>
      <c r="E1050" s="8">
        <v>206.45</v>
      </c>
      <c r="F1050" s="4">
        <v>43989</v>
      </c>
      <c r="G1050" s="8">
        <v>-327</v>
      </c>
      <c r="H1050" s="4">
        <v>46119</v>
      </c>
      <c r="I1050" s="8">
        <v>1803</v>
      </c>
      <c r="J1050" s="8">
        <v>309119370</v>
      </c>
      <c r="K1050" s="8">
        <v>72</v>
      </c>
      <c r="N1050" s="8">
        <v>1.5008591305567902</v>
      </c>
      <c r="O1050" s="70">
        <v>9458.31</v>
      </c>
      <c r="P1050" s="8">
        <v>9005.2299999999977</v>
      </c>
      <c r="Q1050" s="8">
        <v>2.0567600000000001</v>
      </c>
      <c r="R1050" s="8">
        <v>10489.59</v>
      </c>
      <c r="S1050" s="8">
        <v>2.0567600000000001</v>
      </c>
      <c r="T1050" s="81">
        <v>9458.31</v>
      </c>
      <c r="U1050" s="80" t="str">
        <f t="shared" si="32"/>
        <v>52020</v>
      </c>
      <c r="V1050" s="79" t="str">
        <f t="shared" si="33"/>
        <v>Acima de 120 dias</v>
      </c>
    </row>
    <row r="1051" spans="1:22" x14ac:dyDescent="0.3">
      <c r="A1051" s="4">
        <v>44316</v>
      </c>
      <c r="B1051" s="8">
        <v>29894663000189</v>
      </c>
      <c r="C1051" s="8" t="s">
        <v>96</v>
      </c>
      <c r="D1051" s="4">
        <v>44074</v>
      </c>
      <c r="E1051" s="8">
        <v>121</v>
      </c>
      <c r="F1051" s="4">
        <v>44234</v>
      </c>
      <c r="G1051" s="8">
        <v>-82</v>
      </c>
      <c r="H1051" s="4">
        <v>46638</v>
      </c>
      <c r="I1051" s="8">
        <v>2322</v>
      </c>
      <c r="J1051" s="8">
        <v>309127272</v>
      </c>
      <c r="K1051" s="8">
        <v>84</v>
      </c>
      <c r="N1051" s="8">
        <v>1.4056259999999998</v>
      </c>
      <c r="O1051" s="70">
        <v>5531.49</v>
      </c>
      <c r="P1051" s="8">
        <v>5883.1999999999971</v>
      </c>
      <c r="Q1051" s="8">
        <v>1.7410509999999999</v>
      </c>
      <c r="R1051" s="8">
        <v>6084.77</v>
      </c>
      <c r="S1051" s="8">
        <v>1.7410509999999999</v>
      </c>
      <c r="T1051" s="81">
        <v>5531.49</v>
      </c>
      <c r="U1051" s="80" t="str">
        <f t="shared" si="32"/>
        <v>82020</v>
      </c>
      <c r="V1051" s="79" t="str">
        <f t="shared" si="33"/>
        <v>61 a 90 dias</v>
      </c>
    </row>
    <row r="1052" spans="1:22" x14ac:dyDescent="0.3">
      <c r="A1052" s="4">
        <v>44316</v>
      </c>
      <c r="B1052" s="8">
        <v>29894663000189</v>
      </c>
      <c r="C1052" s="8" t="s">
        <v>96</v>
      </c>
      <c r="D1052" s="4">
        <v>44040</v>
      </c>
      <c r="E1052" s="8">
        <v>78.930000000000007</v>
      </c>
      <c r="F1052" s="4">
        <v>44262</v>
      </c>
      <c r="G1052" s="8">
        <v>-54</v>
      </c>
      <c r="H1052" s="4">
        <v>46545</v>
      </c>
      <c r="I1052" s="8">
        <v>2229</v>
      </c>
      <c r="J1052" s="8">
        <v>309143296</v>
      </c>
      <c r="K1052" s="8">
        <v>84</v>
      </c>
      <c r="N1052" s="8">
        <v>1.4297727457722911</v>
      </c>
      <c r="O1052" s="70">
        <v>3431.71</v>
      </c>
      <c r="P1052" s="8">
        <v>3830.7599999999993</v>
      </c>
      <c r="Q1052" s="8">
        <v>1.777172</v>
      </c>
      <c r="R1052" s="8">
        <v>3781.88</v>
      </c>
      <c r="S1052" s="8">
        <v>1.777172</v>
      </c>
      <c r="T1052" s="81">
        <v>3431.71</v>
      </c>
      <c r="U1052" s="80" t="str">
        <f t="shared" si="32"/>
        <v>72020</v>
      </c>
      <c r="V1052" s="79" t="str">
        <f t="shared" si="33"/>
        <v>31 a 60 dias</v>
      </c>
    </row>
    <row r="1053" spans="1:22" x14ac:dyDescent="0.3">
      <c r="A1053" s="4">
        <v>44316</v>
      </c>
      <c r="B1053" s="8">
        <v>29894663000189</v>
      </c>
      <c r="C1053" s="8" t="s">
        <v>96</v>
      </c>
      <c r="D1053" s="4">
        <v>44099</v>
      </c>
      <c r="E1053" s="8">
        <v>226.5</v>
      </c>
      <c r="F1053" s="4">
        <v>44323</v>
      </c>
      <c r="G1053" s="8">
        <v>7</v>
      </c>
      <c r="H1053" s="4">
        <v>46667</v>
      </c>
      <c r="I1053" s="8">
        <v>2351</v>
      </c>
      <c r="J1053" s="8">
        <v>309151404</v>
      </c>
      <c r="K1053" s="8">
        <v>84</v>
      </c>
      <c r="N1053" s="8">
        <v>1.3997249999999999</v>
      </c>
      <c r="O1053" s="70">
        <v>9754.67</v>
      </c>
      <c r="P1053" s="8">
        <v>11007.58</v>
      </c>
      <c r="Q1053" s="8">
        <v>1.733932</v>
      </c>
      <c r="R1053" s="8">
        <v>10806.77</v>
      </c>
      <c r="S1053" s="8">
        <v>1.733932</v>
      </c>
      <c r="T1053" s="81">
        <v>9754.67</v>
      </c>
      <c r="U1053" s="80" t="str">
        <f t="shared" si="32"/>
        <v>92020</v>
      </c>
      <c r="V1053" s="79" t="str">
        <f t="shared" si="33"/>
        <v>1 a 30 dias</v>
      </c>
    </row>
    <row r="1054" spans="1:22" x14ac:dyDescent="0.3">
      <c r="A1054" s="4">
        <v>44316</v>
      </c>
      <c r="B1054" s="8">
        <v>29894663000189</v>
      </c>
      <c r="C1054" s="8" t="s">
        <v>96</v>
      </c>
      <c r="D1054" s="4">
        <v>44074</v>
      </c>
      <c r="E1054" s="8">
        <v>114.83</v>
      </c>
      <c r="F1054" s="4">
        <v>44323</v>
      </c>
      <c r="G1054" s="8">
        <v>7</v>
      </c>
      <c r="H1054" s="4">
        <v>46575</v>
      </c>
      <c r="I1054" s="8">
        <v>2259</v>
      </c>
      <c r="J1054" s="8">
        <v>309156601</v>
      </c>
      <c r="K1054" s="8">
        <v>84</v>
      </c>
      <c r="N1054" s="8">
        <v>1.4397991265672376</v>
      </c>
      <c r="O1054" s="70">
        <v>4778.62</v>
      </c>
      <c r="P1054" s="8">
        <v>5564.0299999999988</v>
      </c>
      <c r="Q1054" s="8">
        <v>1.7881039999999999</v>
      </c>
      <c r="R1054" s="8">
        <v>5295.88</v>
      </c>
      <c r="S1054" s="8">
        <v>1.7881039999999999</v>
      </c>
      <c r="T1054" s="81">
        <v>4778.62</v>
      </c>
      <c r="U1054" s="80" t="str">
        <f t="shared" si="32"/>
        <v>82020</v>
      </c>
      <c r="V1054" s="79" t="str">
        <f t="shared" si="33"/>
        <v>1 a 30 dias</v>
      </c>
    </row>
    <row r="1055" spans="1:22" x14ac:dyDescent="0.3">
      <c r="A1055" s="4">
        <v>44316</v>
      </c>
      <c r="B1055" s="8">
        <v>29894663000189</v>
      </c>
      <c r="C1055" s="8" t="s">
        <v>96</v>
      </c>
      <c r="D1055" s="4">
        <v>44099</v>
      </c>
      <c r="E1055" s="8">
        <v>69.42</v>
      </c>
      <c r="F1055" s="4">
        <v>44262</v>
      </c>
      <c r="G1055" s="8">
        <v>-54</v>
      </c>
      <c r="H1055" s="4">
        <v>46608</v>
      </c>
      <c r="I1055" s="8">
        <v>2292</v>
      </c>
      <c r="J1055" s="8">
        <v>309159224</v>
      </c>
      <c r="K1055" s="8">
        <v>84</v>
      </c>
      <c r="N1055" s="8">
        <v>1.3663480000000001</v>
      </c>
      <c r="O1055" s="70">
        <v>3113.58</v>
      </c>
      <c r="P1055" s="8">
        <v>3438.6000000000013</v>
      </c>
      <c r="Q1055" s="8">
        <v>1.708944</v>
      </c>
      <c r="R1055" s="8">
        <v>3437.51</v>
      </c>
      <c r="S1055" s="8">
        <v>1.708944</v>
      </c>
      <c r="T1055" s="81">
        <v>3113.58</v>
      </c>
      <c r="U1055" s="80" t="str">
        <f t="shared" si="32"/>
        <v>92020</v>
      </c>
      <c r="V1055" s="79" t="str">
        <f t="shared" si="33"/>
        <v>31 a 60 dias</v>
      </c>
    </row>
    <row r="1056" spans="1:22" x14ac:dyDescent="0.3">
      <c r="A1056" s="4">
        <v>44316</v>
      </c>
      <c r="B1056" s="8">
        <v>29894663000189</v>
      </c>
      <c r="C1056" s="8" t="s">
        <v>96</v>
      </c>
      <c r="D1056" s="4">
        <v>44074</v>
      </c>
      <c r="E1056" s="8">
        <v>276.39999999999998</v>
      </c>
      <c r="F1056" s="4">
        <v>44234</v>
      </c>
      <c r="G1056" s="8">
        <v>-82</v>
      </c>
      <c r="H1056" s="4">
        <v>46575</v>
      </c>
      <c r="I1056" s="8">
        <v>2259</v>
      </c>
      <c r="J1056" s="8">
        <v>309160639</v>
      </c>
      <c r="K1056" s="8">
        <v>84</v>
      </c>
      <c r="N1056" s="8">
        <v>1.4428085689970702</v>
      </c>
      <c r="O1056" s="70">
        <v>12321.18</v>
      </c>
      <c r="P1056" s="8">
        <v>13379.469999999996</v>
      </c>
      <c r="Q1056" s="8">
        <v>1.7912699999999999</v>
      </c>
      <c r="R1056" s="8">
        <v>13564.98</v>
      </c>
      <c r="S1056" s="8">
        <v>1.7912699999999999</v>
      </c>
      <c r="T1056" s="81">
        <v>12321.18</v>
      </c>
      <c r="U1056" s="80" t="str">
        <f t="shared" si="32"/>
        <v>82020</v>
      </c>
      <c r="V1056" s="79" t="str">
        <f t="shared" si="33"/>
        <v>61 a 90 dias</v>
      </c>
    </row>
    <row r="1057" spans="1:22" x14ac:dyDescent="0.3">
      <c r="A1057" s="4">
        <v>44316</v>
      </c>
      <c r="B1057" s="8">
        <v>29894663000189</v>
      </c>
      <c r="C1057" s="8" t="s">
        <v>96</v>
      </c>
      <c r="D1057" s="4">
        <v>44074</v>
      </c>
      <c r="E1057" s="8">
        <v>148</v>
      </c>
      <c r="F1057" s="4">
        <v>44262</v>
      </c>
      <c r="G1057" s="8">
        <v>-54</v>
      </c>
      <c r="H1057" s="4">
        <v>46608</v>
      </c>
      <c r="I1057" s="8">
        <v>2292</v>
      </c>
      <c r="J1057" s="8">
        <v>309165784</v>
      </c>
      <c r="K1057" s="8">
        <v>84</v>
      </c>
      <c r="N1057" s="8">
        <v>1.3599999999999999</v>
      </c>
      <c r="O1057" s="70">
        <v>7287.3</v>
      </c>
      <c r="P1057" s="8">
        <v>7411.83</v>
      </c>
      <c r="Q1057" s="8">
        <v>1.38462</v>
      </c>
      <c r="R1057" s="8">
        <v>7342.38</v>
      </c>
      <c r="S1057" s="8">
        <v>1.38462</v>
      </c>
      <c r="T1057" s="81">
        <v>7287.3</v>
      </c>
      <c r="U1057" s="80" t="str">
        <f t="shared" si="32"/>
        <v>82020</v>
      </c>
      <c r="V1057" s="79" t="str">
        <f t="shared" si="33"/>
        <v>31 a 60 dias</v>
      </c>
    </row>
    <row r="1058" spans="1:22" x14ac:dyDescent="0.3">
      <c r="A1058" s="4">
        <v>44316</v>
      </c>
      <c r="B1058" s="8">
        <v>29894663000189</v>
      </c>
      <c r="C1058" s="8" t="s">
        <v>96</v>
      </c>
      <c r="D1058" s="4">
        <v>44074</v>
      </c>
      <c r="E1058" s="8">
        <v>460.29</v>
      </c>
      <c r="F1058" s="4">
        <v>44172</v>
      </c>
      <c r="G1058" s="8">
        <v>-144</v>
      </c>
      <c r="H1058" s="4">
        <v>46273</v>
      </c>
      <c r="I1058" s="8">
        <v>1957</v>
      </c>
      <c r="J1058" s="8">
        <v>309168665</v>
      </c>
      <c r="K1058" s="8">
        <v>72</v>
      </c>
      <c r="N1058" s="8">
        <v>1.3599999999999999</v>
      </c>
      <c r="O1058" s="70">
        <v>22004.940000000002</v>
      </c>
      <c r="P1058" s="8">
        <v>20857.66</v>
      </c>
      <c r="Q1058" s="8">
        <v>1.4087229999999999</v>
      </c>
      <c r="R1058" s="8">
        <v>22271.379999999997</v>
      </c>
      <c r="S1058" s="8">
        <v>1.4087229999999999</v>
      </c>
      <c r="T1058" s="81">
        <v>22004.940000000002</v>
      </c>
      <c r="U1058" s="80" t="str">
        <f t="shared" si="32"/>
        <v>82020</v>
      </c>
      <c r="V1058" s="79" t="str">
        <f t="shared" si="33"/>
        <v>Acima de 120 dias</v>
      </c>
    </row>
    <row r="1059" spans="1:22" x14ac:dyDescent="0.3">
      <c r="A1059" s="4">
        <v>44316</v>
      </c>
      <c r="B1059" s="8">
        <v>29894663000189</v>
      </c>
      <c r="C1059" s="8" t="s">
        <v>96</v>
      </c>
      <c r="D1059" s="4">
        <v>44001</v>
      </c>
      <c r="E1059" s="8">
        <v>128.04</v>
      </c>
      <c r="F1059" s="4">
        <v>44142</v>
      </c>
      <c r="G1059" s="8">
        <v>-174</v>
      </c>
      <c r="H1059" s="4">
        <v>46514</v>
      </c>
      <c r="I1059" s="8">
        <v>2198</v>
      </c>
      <c r="J1059" s="8">
        <v>309231750</v>
      </c>
      <c r="K1059" s="8">
        <v>84</v>
      </c>
      <c r="N1059" s="8">
        <v>1.4493195928754088</v>
      </c>
      <c r="O1059" s="70">
        <v>6018.16</v>
      </c>
      <c r="P1059" s="8">
        <v>6148.7899999999981</v>
      </c>
      <c r="Q1059" s="8">
        <v>1.7948599999999999</v>
      </c>
      <c r="R1059" s="8">
        <v>6568.5999999999995</v>
      </c>
      <c r="S1059" s="8">
        <v>1.7948599999999999</v>
      </c>
      <c r="T1059" s="81">
        <v>6018.16</v>
      </c>
      <c r="U1059" s="80" t="str">
        <f t="shared" si="32"/>
        <v>62020</v>
      </c>
      <c r="V1059" s="79" t="str">
        <f t="shared" si="33"/>
        <v>Acima de 120 dias</v>
      </c>
    </row>
    <row r="1060" spans="1:22" x14ac:dyDescent="0.3">
      <c r="A1060" s="4">
        <v>44316</v>
      </c>
      <c r="B1060" s="8">
        <v>29894663000189</v>
      </c>
      <c r="C1060" s="8" t="s">
        <v>96</v>
      </c>
      <c r="D1060" s="4">
        <v>44074</v>
      </c>
      <c r="E1060" s="8">
        <v>71.209999999999994</v>
      </c>
      <c r="F1060" s="4">
        <v>44172</v>
      </c>
      <c r="G1060" s="8">
        <v>-144</v>
      </c>
      <c r="H1060" s="4">
        <v>46575</v>
      </c>
      <c r="I1060" s="8">
        <v>2259</v>
      </c>
      <c r="J1060" s="8">
        <v>309235529</v>
      </c>
      <c r="K1060" s="8">
        <v>84</v>
      </c>
      <c r="N1060" s="8">
        <v>1.4115135622151551</v>
      </c>
      <c r="O1060" s="70">
        <v>3345.1800000000003</v>
      </c>
      <c r="P1060" s="8">
        <v>3482.9600000000014</v>
      </c>
      <c r="Q1060" s="8">
        <v>1.757965</v>
      </c>
      <c r="R1060" s="8">
        <v>3668.4799999999996</v>
      </c>
      <c r="S1060" s="8">
        <v>1.757965</v>
      </c>
      <c r="T1060" s="81">
        <v>3345.1800000000003</v>
      </c>
      <c r="U1060" s="80" t="str">
        <f t="shared" si="32"/>
        <v>82020</v>
      </c>
      <c r="V1060" s="79" t="str">
        <f t="shared" si="33"/>
        <v>Acima de 120 dias</v>
      </c>
    </row>
    <row r="1061" spans="1:22" x14ac:dyDescent="0.3">
      <c r="A1061" s="4">
        <v>44316</v>
      </c>
      <c r="B1061" s="8">
        <v>29894663000189</v>
      </c>
      <c r="C1061" s="8" t="s">
        <v>96</v>
      </c>
      <c r="D1061" s="4">
        <v>43978</v>
      </c>
      <c r="E1061" s="8">
        <v>130.49</v>
      </c>
      <c r="F1061" s="4">
        <v>44019</v>
      </c>
      <c r="G1061" s="8">
        <v>-297</v>
      </c>
      <c r="H1061" s="4">
        <v>46514</v>
      </c>
      <c r="I1061" s="8">
        <v>2198</v>
      </c>
      <c r="J1061" s="8">
        <v>309237460</v>
      </c>
      <c r="K1061" s="8">
        <v>84</v>
      </c>
      <c r="N1061" s="8">
        <v>1.3987829999999999</v>
      </c>
      <c r="O1061" s="70">
        <v>6732.88</v>
      </c>
      <c r="P1061" s="8">
        <v>6435.9600000000037</v>
      </c>
      <c r="Q1061" s="8">
        <v>1.7436579999999999</v>
      </c>
      <c r="R1061" s="8">
        <v>7305.51</v>
      </c>
      <c r="S1061" s="8">
        <v>1.7436579999999999</v>
      </c>
      <c r="T1061" s="81">
        <v>6732.88</v>
      </c>
      <c r="U1061" s="80" t="str">
        <f t="shared" si="32"/>
        <v>52020</v>
      </c>
      <c r="V1061" s="79" t="str">
        <f t="shared" si="33"/>
        <v>Acima de 120 dias</v>
      </c>
    </row>
    <row r="1062" spans="1:22" x14ac:dyDescent="0.3">
      <c r="A1062" s="4">
        <v>44316</v>
      </c>
      <c r="B1062" s="8">
        <v>29894663000189</v>
      </c>
      <c r="C1062" s="8" t="s">
        <v>96</v>
      </c>
      <c r="D1062" s="4">
        <v>44040</v>
      </c>
      <c r="E1062" s="8">
        <v>41.55</v>
      </c>
      <c r="F1062" s="4">
        <v>44172</v>
      </c>
      <c r="G1062" s="8">
        <v>-144</v>
      </c>
      <c r="H1062" s="4">
        <v>46545</v>
      </c>
      <c r="I1062" s="8">
        <v>2229</v>
      </c>
      <c r="J1062" s="8">
        <v>309239276</v>
      </c>
      <c r="K1062" s="8">
        <v>84</v>
      </c>
      <c r="N1062" s="8">
        <v>1.39840278393441</v>
      </c>
      <c r="O1062" s="70">
        <v>1947.6</v>
      </c>
      <c r="P1062" s="8">
        <v>2037.7799999999997</v>
      </c>
      <c r="Q1062" s="8">
        <v>1.743749</v>
      </c>
      <c r="R1062" s="8">
        <v>2133.5700000000002</v>
      </c>
      <c r="S1062" s="8">
        <v>1.743749</v>
      </c>
      <c r="T1062" s="81">
        <v>1947.6</v>
      </c>
      <c r="U1062" s="80" t="str">
        <f t="shared" si="32"/>
        <v>72020</v>
      </c>
      <c r="V1062" s="79" t="str">
        <f t="shared" si="33"/>
        <v>Acima de 120 dias</v>
      </c>
    </row>
    <row r="1063" spans="1:22" x14ac:dyDescent="0.3">
      <c r="A1063" s="4">
        <v>44316</v>
      </c>
      <c r="B1063" s="8">
        <v>29894663000189</v>
      </c>
      <c r="C1063" s="8" t="s">
        <v>96</v>
      </c>
      <c r="D1063" s="4">
        <v>44074</v>
      </c>
      <c r="E1063" s="8">
        <v>780.85</v>
      </c>
      <c r="F1063" s="4">
        <v>44293</v>
      </c>
      <c r="G1063" s="8">
        <v>-23</v>
      </c>
      <c r="H1063" s="4">
        <v>46575</v>
      </c>
      <c r="I1063" s="8">
        <v>2259</v>
      </c>
      <c r="J1063" s="8">
        <v>309259714</v>
      </c>
      <c r="K1063" s="8">
        <v>84</v>
      </c>
      <c r="N1063" s="8">
        <v>1.4396680086291549</v>
      </c>
      <c r="O1063" s="70">
        <v>33277.17</v>
      </c>
      <c r="P1063" s="8">
        <v>37837.240000000005</v>
      </c>
      <c r="Q1063" s="8">
        <v>1.7879309999999999</v>
      </c>
      <c r="R1063" s="8">
        <v>36794.42</v>
      </c>
      <c r="S1063" s="8">
        <v>1.7879309999999999</v>
      </c>
      <c r="T1063" s="81">
        <v>33277.17</v>
      </c>
      <c r="U1063" s="80" t="str">
        <f t="shared" si="32"/>
        <v>82020</v>
      </c>
      <c r="V1063" s="79" t="str">
        <f t="shared" si="33"/>
        <v>1 a 30 dias</v>
      </c>
    </row>
    <row r="1064" spans="1:22" x14ac:dyDescent="0.3">
      <c r="A1064" s="4">
        <v>44316</v>
      </c>
      <c r="B1064" s="8">
        <v>29894663000189</v>
      </c>
      <c r="C1064" s="8" t="s">
        <v>96</v>
      </c>
      <c r="D1064" s="4">
        <v>44074</v>
      </c>
      <c r="E1064" s="8">
        <v>101.04</v>
      </c>
      <c r="F1064" s="4">
        <v>44172</v>
      </c>
      <c r="G1064" s="8">
        <v>-144</v>
      </c>
      <c r="H1064" s="4">
        <v>46149</v>
      </c>
      <c r="I1064" s="8">
        <v>1833</v>
      </c>
      <c r="J1064" s="8">
        <v>309332815</v>
      </c>
      <c r="K1064" s="8">
        <v>72</v>
      </c>
      <c r="N1064" s="8">
        <v>1.400382319157925</v>
      </c>
      <c r="O1064" s="70">
        <v>4283.09</v>
      </c>
      <c r="P1064" s="8">
        <v>4473.489999999998</v>
      </c>
      <c r="Q1064" s="8">
        <v>1.793283</v>
      </c>
      <c r="R1064" s="8">
        <v>4673.57</v>
      </c>
      <c r="S1064" s="8">
        <v>1.793283</v>
      </c>
      <c r="T1064" s="81">
        <v>4283.09</v>
      </c>
      <c r="U1064" s="80" t="str">
        <f t="shared" si="32"/>
        <v>82020</v>
      </c>
      <c r="V1064" s="79" t="str">
        <f t="shared" si="33"/>
        <v>Acima de 120 dias</v>
      </c>
    </row>
    <row r="1065" spans="1:22" x14ac:dyDescent="0.3">
      <c r="A1065" s="4">
        <v>44316</v>
      </c>
      <c r="B1065" s="8">
        <v>29894663000189</v>
      </c>
      <c r="C1065" s="8" t="s">
        <v>96</v>
      </c>
      <c r="D1065" s="4">
        <v>44040</v>
      </c>
      <c r="E1065" s="8">
        <v>560</v>
      </c>
      <c r="F1065" s="4">
        <v>44262</v>
      </c>
      <c r="G1065" s="8">
        <v>-54</v>
      </c>
      <c r="H1065" s="4">
        <v>46545</v>
      </c>
      <c r="I1065" s="8">
        <v>2229</v>
      </c>
      <c r="J1065" s="8">
        <v>309337723</v>
      </c>
      <c r="K1065" s="8">
        <v>84</v>
      </c>
      <c r="N1065" s="8">
        <v>1.3599999999999999</v>
      </c>
      <c r="O1065" s="70">
        <v>26464.53</v>
      </c>
      <c r="P1065" s="8">
        <v>27821.039999999997</v>
      </c>
      <c r="Q1065" s="8">
        <v>1.477185</v>
      </c>
      <c r="R1065" s="8">
        <v>27377.87</v>
      </c>
      <c r="S1065" s="8">
        <v>1.477185</v>
      </c>
      <c r="T1065" s="81">
        <v>26464.53</v>
      </c>
      <c r="U1065" s="80" t="str">
        <f t="shared" si="32"/>
        <v>72020</v>
      </c>
      <c r="V1065" s="79" t="str">
        <f t="shared" si="33"/>
        <v>31 a 60 dias</v>
      </c>
    </row>
    <row r="1066" spans="1:22" x14ac:dyDescent="0.3">
      <c r="A1066" s="4">
        <v>44316</v>
      </c>
      <c r="B1066" s="8">
        <v>29894663000189</v>
      </c>
      <c r="C1066" s="8" t="s">
        <v>96</v>
      </c>
      <c r="D1066" s="4">
        <v>43978</v>
      </c>
      <c r="E1066" s="8">
        <v>202.06</v>
      </c>
      <c r="F1066" s="4">
        <v>44142</v>
      </c>
      <c r="G1066" s="8">
        <v>-174</v>
      </c>
      <c r="H1066" s="4">
        <v>46545</v>
      </c>
      <c r="I1066" s="8">
        <v>2229</v>
      </c>
      <c r="J1066" s="8">
        <v>309338753</v>
      </c>
      <c r="K1066" s="8">
        <v>84</v>
      </c>
      <c r="N1066" s="8">
        <v>1.409508</v>
      </c>
      <c r="O1066" s="70">
        <v>9671.56</v>
      </c>
      <c r="P1066" s="8">
        <v>9789.8800000000047</v>
      </c>
      <c r="Q1066" s="8">
        <v>1.7446029999999999</v>
      </c>
      <c r="R1066" s="8">
        <v>10546.35</v>
      </c>
      <c r="S1066" s="8">
        <v>1.7446029999999999</v>
      </c>
      <c r="T1066" s="81">
        <v>9671.56</v>
      </c>
      <c r="U1066" s="80" t="str">
        <f t="shared" si="32"/>
        <v>52020</v>
      </c>
      <c r="V1066" s="79" t="str">
        <f t="shared" si="33"/>
        <v>Acima de 120 dias</v>
      </c>
    </row>
    <row r="1067" spans="1:22" x14ac:dyDescent="0.3">
      <c r="A1067" s="4">
        <v>44316</v>
      </c>
      <c r="B1067" s="8">
        <v>29894663000189</v>
      </c>
      <c r="C1067" s="8" t="s">
        <v>96</v>
      </c>
      <c r="D1067" s="4">
        <v>44099</v>
      </c>
      <c r="E1067" s="8">
        <v>135.31</v>
      </c>
      <c r="F1067" s="4">
        <v>44262</v>
      </c>
      <c r="G1067" s="8">
        <v>-54</v>
      </c>
      <c r="H1067" s="4">
        <v>45145</v>
      </c>
      <c r="I1067" s="8">
        <v>829</v>
      </c>
      <c r="J1067" s="8">
        <v>309366674</v>
      </c>
      <c r="K1067" s="8">
        <v>36</v>
      </c>
      <c r="N1067" s="8">
        <v>1.3599999999999999</v>
      </c>
      <c r="O1067" s="70">
        <v>3277.75</v>
      </c>
      <c r="P1067" s="8">
        <v>3766.94</v>
      </c>
      <c r="Q1067" s="8">
        <v>1.791806</v>
      </c>
      <c r="R1067" s="8">
        <v>3443.3599999999997</v>
      </c>
      <c r="S1067" s="8">
        <v>1.791806</v>
      </c>
      <c r="T1067" s="81">
        <v>3277.75</v>
      </c>
      <c r="U1067" s="80" t="str">
        <f t="shared" si="32"/>
        <v>92020</v>
      </c>
      <c r="V1067" s="79" t="str">
        <f t="shared" si="33"/>
        <v>31 a 60 dias</v>
      </c>
    </row>
    <row r="1068" spans="1:22" x14ac:dyDescent="0.3">
      <c r="A1068" s="4">
        <v>44316</v>
      </c>
      <c r="B1068" s="8">
        <v>29894663000189</v>
      </c>
      <c r="C1068" s="8" t="s">
        <v>96</v>
      </c>
      <c r="D1068" s="4">
        <v>44074</v>
      </c>
      <c r="E1068" s="8">
        <v>100.9</v>
      </c>
      <c r="F1068" s="4">
        <v>44234</v>
      </c>
      <c r="G1068" s="8">
        <v>-82</v>
      </c>
      <c r="H1068" s="4">
        <v>46638</v>
      </c>
      <c r="I1068" s="8">
        <v>2322</v>
      </c>
      <c r="J1068" s="8">
        <v>309379573</v>
      </c>
      <c r="K1068" s="8">
        <v>84</v>
      </c>
      <c r="N1068" s="8">
        <v>1.4521809999999999</v>
      </c>
      <c r="O1068" s="70">
        <v>4550.63</v>
      </c>
      <c r="P1068" s="8">
        <v>4827.82</v>
      </c>
      <c r="Q1068" s="8">
        <v>1.7904770000000001</v>
      </c>
      <c r="R1068" s="8">
        <v>5005.7700000000004</v>
      </c>
      <c r="S1068" s="8">
        <v>1.7904770000000001</v>
      </c>
      <c r="T1068" s="81">
        <v>4550.63</v>
      </c>
      <c r="U1068" s="80" t="str">
        <f t="shared" si="32"/>
        <v>82020</v>
      </c>
      <c r="V1068" s="79" t="str">
        <f t="shared" si="33"/>
        <v>61 a 90 dias</v>
      </c>
    </row>
    <row r="1069" spans="1:22" x14ac:dyDescent="0.3">
      <c r="A1069" s="4">
        <v>44316</v>
      </c>
      <c r="B1069" s="8">
        <v>29894663000189</v>
      </c>
      <c r="C1069" s="8" t="s">
        <v>96</v>
      </c>
      <c r="D1069" s="4">
        <v>44134</v>
      </c>
      <c r="E1069" s="8">
        <v>466.65</v>
      </c>
      <c r="F1069" s="4">
        <v>44172</v>
      </c>
      <c r="G1069" s="8">
        <v>-144</v>
      </c>
      <c r="H1069" s="4">
        <v>46638</v>
      </c>
      <c r="I1069" s="8">
        <v>2322</v>
      </c>
      <c r="J1069" s="8">
        <v>309390898</v>
      </c>
      <c r="K1069" s="8">
        <v>84</v>
      </c>
      <c r="N1069" s="8">
        <v>1.4395309999999999</v>
      </c>
      <c r="O1069" s="70">
        <v>21990.54</v>
      </c>
      <c r="P1069" s="8">
        <v>22603.969999999998</v>
      </c>
      <c r="Q1069" s="8">
        <v>1.7885770000000001</v>
      </c>
      <c r="R1069" s="8">
        <v>24169.38</v>
      </c>
      <c r="S1069" s="8">
        <v>1.7885770000000001</v>
      </c>
      <c r="T1069" s="81">
        <v>21990.54</v>
      </c>
      <c r="U1069" s="80" t="str">
        <f t="shared" si="32"/>
        <v>102020</v>
      </c>
      <c r="V1069" s="79" t="str">
        <f t="shared" si="33"/>
        <v>Acima de 120 dias</v>
      </c>
    </row>
    <row r="1070" spans="1:22" x14ac:dyDescent="0.3">
      <c r="A1070" s="4">
        <v>44316</v>
      </c>
      <c r="B1070" s="8">
        <v>29894663000189</v>
      </c>
      <c r="C1070" s="8" t="s">
        <v>96</v>
      </c>
      <c r="D1070" s="4">
        <v>43978</v>
      </c>
      <c r="E1070" s="8">
        <v>115</v>
      </c>
      <c r="F1070" s="4">
        <v>44172</v>
      </c>
      <c r="G1070" s="8">
        <v>-144</v>
      </c>
      <c r="H1070" s="4">
        <v>46484</v>
      </c>
      <c r="I1070" s="8">
        <v>2168</v>
      </c>
      <c r="J1070" s="8">
        <v>309426891</v>
      </c>
      <c r="K1070" s="8">
        <v>84</v>
      </c>
      <c r="N1070" s="8">
        <v>1.431329756831687</v>
      </c>
      <c r="O1070" s="70">
        <v>5280.18</v>
      </c>
      <c r="P1070" s="8">
        <v>5575.5099999999993</v>
      </c>
      <c r="Q1070" s="8">
        <v>1.778427</v>
      </c>
      <c r="R1070" s="8">
        <v>5771.61</v>
      </c>
      <c r="S1070" s="8">
        <v>1.778427</v>
      </c>
      <c r="T1070" s="81">
        <v>5280.18</v>
      </c>
      <c r="U1070" s="80" t="str">
        <f t="shared" si="32"/>
        <v>52020</v>
      </c>
      <c r="V1070" s="79" t="str">
        <f t="shared" si="33"/>
        <v>Acima de 120 dias</v>
      </c>
    </row>
    <row r="1071" spans="1:22" x14ac:dyDescent="0.3">
      <c r="A1071" s="4">
        <v>44316</v>
      </c>
      <c r="B1071" s="8">
        <v>29894663000189</v>
      </c>
      <c r="C1071" s="8" t="s">
        <v>96</v>
      </c>
      <c r="D1071" s="4">
        <v>44099</v>
      </c>
      <c r="E1071" s="8">
        <v>102.82</v>
      </c>
      <c r="F1071" s="4">
        <v>44234</v>
      </c>
      <c r="G1071" s="8">
        <v>-82</v>
      </c>
      <c r="H1071" s="4">
        <v>46667</v>
      </c>
      <c r="I1071" s="8">
        <v>2351</v>
      </c>
      <c r="J1071" s="8">
        <v>309427572</v>
      </c>
      <c r="K1071" s="8">
        <v>84</v>
      </c>
      <c r="N1071" s="8">
        <v>1.404099</v>
      </c>
      <c r="O1071" s="70">
        <v>4730.3999999999996</v>
      </c>
      <c r="P1071" s="8">
        <v>4989.3</v>
      </c>
      <c r="Q1071" s="8">
        <v>1.7385999999999999</v>
      </c>
      <c r="R1071" s="8">
        <v>5207.5099999999993</v>
      </c>
      <c r="S1071" s="8">
        <v>1.7385999999999999</v>
      </c>
      <c r="T1071" s="81">
        <v>4730.3999999999996</v>
      </c>
      <c r="U1071" s="80" t="str">
        <f t="shared" si="32"/>
        <v>92020</v>
      </c>
      <c r="V1071" s="79" t="str">
        <f t="shared" si="33"/>
        <v>61 a 90 dias</v>
      </c>
    </row>
    <row r="1072" spans="1:22" x14ac:dyDescent="0.3">
      <c r="A1072" s="4">
        <v>44316</v>
      </c>
      <c r="B1072" s="8">
        <v>29894663000189</v>
      </c>
      <c r="C1072" s="8" t="s">
        <v>96</v>
      </c>
      <c r="D1072" s="4">
        <v>44040</v>
      </c>
      <c r="E1072" s="8">
        <v>193.28</v>
      </c>
      <c r="F1072" s="4">
        <v>44234</v>
      </c>
      <c r="G1072" s="8">
        <v>-82</v>
      </c>
      <c r="H1072" s="4">
        <v>46514</v>
      </c>
      <c r="I1072" s="8">
        <v>2198</v>
      </c>
      <c r="J1072" s="8">
        <v>309435934</v>
      </c>
      <c r="K1072" s="8">
        <v>84</v>
      </c>
      <c r="N1072" s="8">
        <v>1.4484405989348235</v>
      </c>
      <c r="O1072" s="70">
        <v>8500.33</v>
      </c>
      <c r="P1072" s="8">
        <v>9264.4199999999983</v>
      </c>
      <c r="Q1072" s="8">
        <v>1.7968420000000001</v>
      </c>
      <c r="R1072" s="8">
        <v>9337.9100000000017</v>
      </c>
      <c r="S1072" s="8">
        <v>1.7968420000000001</v>
      </c>
      <c r="T1072" s="81">
        <v>8500.33</v>
      </c>
      <c r="U1072" s="80" t="str">
        <f t="shared" si="32"/>
        <v>72020</v>
      </c>
      <c r="V1072" s="79" t="str">
        <f t="shared" si="33"/>
        <v>61 a 90 dias</v>
      </c>
    </row>
    <row r="1073" spans="1:22" x14ac:dyDescent="0.3">
      <c r="A1073" s="4">
        <v>44316</v>
      </c>
      <c r="B1073" s="8">
        <v>29894663000189</v>
      </c>
      <c r="C1073" s="8" t="s">
        <v>96</v>
      </c>
      <c r="D1073" s="4">
        <v>44074</v>
      </c>
      <c r="E1073" s="8">
        <v>188</v>
      </c>
      <c r="F1073" s="4">
        <v>44111</v>
      </c>
      <c r="G1073" s="8">
        <v>-205</v>
      </c>
      <c r="H1073" s="4">
        <v>46575</v>
      </c>
      <c r="I1073" s="8">
        <v>2259</v>
      </c>
      <c r="J1073" s="8">
        <v>309456614</v>
      </c>
      <c r="K1073" s="8">
        <v>84</v>
      </c>
      <c r="N1073" s="8">
        <v>1.4332670455753256</v>
      </c>
      <c r="O1073" s="70">
        <v>9155.2900000000009</v>
      </c>
      <c r="P1073" s="8">
        <v>9129.149999999996</v>
      </c>
      <c r="Q1073" s="8">
        <v>1.781134</v>
      </c>
      <c r="R1073" s="8">
        <v>10003.540000000001</v>
      </c>
      <c r="S1073" s="8">
        <v>1.781134</v>
      </c>
      <c r="T1073" s="81">
        <v>9155.2900000000009</v>
      </c>
      <c r="U1073" s="80" t="str">
        <f t="shared" si="32"/>
        <v>82020</v>
      </c>
      <c r="V1073" s="79" t="str">
        <f t="shared" si="33"/>
        <v>Acima de 120 dias</v>
      </c>
    </row>
    <row r="1074" spans="1:22" x14ac:dyDescent="0.3">
      <c r="A1074" s="4">
        <v>44316</v>
      </c>
      <c r="B1074" s="8">
        <v>29894663000189</v>
      </c>
      <c r="C1074" s="8" t="s">
        <v>96</v>
      </c>
      <c r="D1074" s="4">
        <v>44074</v>
      </c>
      <c r="E1074" s="8">
        <v>113.4</v>
      </c>
      <c r="F1074" s="4">
        <v>44323</v>
      </c>
      <c r="G1074" s="8">
        <v>7</v>
      </c>
      <c r="H1074" s="4">
        <v>46575</v>
      </c>
      <c r="I1074" s="8">
        <v>2259</v>
      </c>
      <c r="J1074" s="8">
        <v>309457846</v>
      </c>
      <c r="K1074" s="8">
        <v>84</v>
      </c>
      <c r="N1074" s="8">
        <v>1.436819832946002</v>
      </c>
      <c r="O1074" s="70">
        <v>1418.63</v>
      </c>
      <c r="P1074" s="8">
        <v>5500.1600000000035</v>
      </c>
      <c r="Q1074" s="8">
        <v>1.784921</v>
      </c>
      <c r="R1074" s="8">
        <v>1449.5700000000002</v>
      </c>
      <c r="S1074" s="8">
        <v>1.784921</v>
      </c>
      <c r="T1074" s="81">
        <v>1418.63</v>
      </c>
      <c r="U1074" s="80" t="str">
        <f t="shared" si="32"/>
        <v>82020</v>
      </c>
      <c r="V1074" s="79" t="str">
        <f t="shared" si="33"/>
        <v>1 a 30 dias</v>
      </c>
    </row>
    <row r="1075" spans="1:22" x14ac:dyDescent="0.3">
      <c r="A1075" s="4">
        <v>44316</v>
      </c>
      <c r="B1075" s="8">
        <v>29894663000189</v>
      </c>
      <c r="C1075" s="8" t="s">
        <v>96</v>
      </c>
      <c r="D1075" s="4">
        <v>44074</v>
      </c>
      <c r="E1075" s="8">
        <v>219.14</v>
      </c>
      <c r="F1075" s="4">
        <v>44172</v>
      </c>
      <c r="G1075" s="8">
        <v>-144</v>
      </c>
      <c r="H1075" s="4">
        <v>46638</v>
      </c>
      <c r="I1075" s="8">
        <v>2322</v>
      </c>
      <c r="J1075" s="8">
        <v>309468590</v>
      </c>
      <c r="K1075" s="8">
        <v>84</v>
      </c>
      <c r="N1075" s="8">
        <v>1.3599999999999999</v>
      </c>
      <c r="O1075" s="70">
        <v>10801.2</v>
      </c>
      <c r="P1075" s="8">
        <v>10825.190000000006</v>
      </c>
      <c r="Q1075" s="8">
        <v>1.6193390000000001</v>
      </c>
      <c r="R1075" s="8">
        <v>11606.55</v>
      </c>
      <c r="S1075" s="8">
        <v>1.6193390000000001</v>
      </c>
      <c r="T1075" s="81">
        <v>10801.2</v>
      </c>
      <c r="U1075" s="80" t="str">
        <f t="shared" si="32"/>
        <v>82020</v>
      </c>
      <c r="V1075" s="79" t="str">
        <f t="shared" si="33"/>
        <v>Acima de 120 dias</v>
      </c>
    </row>
    <row r="1076" spans="1:22" x14ac:dyDescent="0.3">
      <c r="A1076" s="4">
        <v>44316</v>
      </c>
      <c r="B1076" s="8">
        <v>29894663000189</v>
      </c>
      <c r="C1076" s="8" t="s">
        <v>96</v>
      </c>
      <c r="D1076" s="4">
        <v>44099</v>
      </c>
      <c r="E1076" s="8">
        <v>843.28</v>
      </c>
      <c r="F1076" s="4">
        <v>44234</v>
      </c>
      <c r="G1076" s="8">
        <v>-82</v>
      </c>
      <c r="H1076" s="4">
        <v>46699</v>
      </c>
      <c r="I1076" s="8">
        <v>2383</v>
      </c>
      <c r="J1076" s="8">
        <v>309482645</v>
      </c>
      <c r="K1076" s="8">
        <v>84</v>
      </c>
      <c r="N1076" s="8">
        <v>1.3599999999999999</v>
      </c>
      <c r="O1076" s="70">
        <v>39962.420000000006</v>
      </c>
      <c r="P1076" s="8">
        <v>40990.160000000003</v>
      </c>
      <c r="Q1076" s="8">
        <v>1.653554</v>
      </c>
      <c r="R1076" s="8">
        <v>43561.100000000006</v>
      </c>
      <c r="S1076" s="8">
        <v>1.653554</v>
      </c>
      <c r="T1076" s="81">
        <v>39962.420000000006</v>
      </c>
      <c r="U1076" s="80" t="str">
        <f t="shared" si="32"/>
        <v>92020</v>
      </c>
      <c r="V1076" s="79" t="str">
        <f t="shared" si="33"/>
        <v>61 a 90 dias</v>
      </c>
    </row>
    <row r="1077" spans="1:22" x14ac:dyDescent="0.3">
      <c r="A1077" s="4">
        <v>44316</v>
      </c>
      <c r="B1077" s="8">
        <v>29894663000189</v>
      </c>
      <c r="C1077" s="8" t="s">
        <v>96</v>
      </c>
      <c r="D1077" s="4">
        <v>44099</v>
      </c>
      <c r="E1077" s="8">
        <v>74.599999999999994</v>
      </c>
      <c r="F1077" s="4">
        <v>44234</v>
      </c>
      <c r="G1077" s="8">
        <v>-82</v>
      </c>
      <c r="H1077" s="4">
        <v>46638</v>
      </c>
      <c r="I1077" s="8">
        <v>2322</v>
      </c>
      <c r="J1077" s="8">
        <v>309482648</v>
      </c>
      <c r="K1077" s="8">
        <v>84</v>
      </c>
      <c r="N1077" s="8">
        <v>1.4408920000000001</v>
      </c>
      <c r="O1077" s="70">
        <v>3366.44</v>
      </c>
      <c r="P1077" s="8">
        <v>3626.31</v>
      </c>
      <c r="Q1077" s="8">
        <v>1.7883819999999999</v>
      </c>
      <c r="R1077" s="8">
        <v>3713.13</v>
      </c>
      <c r="S1077" s="8">
        <v>1.7883819999999999</v>
      </c>
      <c r="T1077" s="81">
        <v>3366.44</v>
      </c>
      <c r="U1077" s="80" t="str">
        <f t="shared" si="32"/>
        <v>92020</v>
      </c>
      <c r="V1077" s="79" t="str">
        <f t="shared" si="33"/>
        <v>61 a 90 dias</v>
      </c>
    </row>
    <row r="1078" spans="1:22" x14ac:dyDescent="0.3">
      <c r="A1078" s="4">
        <v>44316</v>
      </c>
      <c r="B1078" s="8">
        <v>29894663000189</v>
      </c>
      <c r="C1078" s="8" t="s">
        <v>96</v>
      </c>
      <c r="D1078" s="4">
        <v>44040</v>
      </c>
      <c r="E1078" s="8">
        <v>160</v>
      </c>
      <c r="F1078" s="4">
        <v>44142</v>
      </c>
      <c r="G1078" s="8">
        <v>-174</v>
      </c>
      <c r="H1078" s="4">
        <v>46545</v>
      </c>
      <c r="I1078" s="8">
        <v>2229</v>
      </c>
      <c r="J1078" s="8">
        <v>309541503</v>
      </c>
      <c r="K1078" s="8">
        <v>84</v>
      </c>
      <c r="N1078" s="8">
        <v>1.4357394844275029</v>
      </c>
      <c r="O1078" s="70">
        <v>7584.49</v>
      </c>
      <c r="P1078" s="8">
        <v>7749.9600000000009</v>
      </c>
      <c r="Q1078" s="8">
        <v>1.783579</v>
      </c>
      <c r="R1078" s="8">
        <v>8293.130000000001</v>
      </c>
      <c r="S1078" s="8">
        <v>1.783579</v>
      </c>
      <c r="T1078" s="81">
        <v>7584.49</v>
      </c>
      <c r="U1078" s="80" t="str">
        <f t="shared" si="32"/>
        <v>72020</v>
      </c>
      <c r="V1078" s="79" t="str">
        <f t="shared" si="33"/>
        <v>Acima de 120 dias</v>
      </c>
    </row>
    <row r="1079" spans="1:22" x14ac:dyDescent="0.3">
      <c r="A1079" s="4">
        <v>44316</v>
      </c>
      <c r="B1079" s="8">
        <v>29894663000189</v>
      </c>
      <c r="C1079" s="8" t="s">
        <v>96</v>
      </c>
      <c r="D1079" s="4">
        <v>44074</v>
      </c>
      <c r="E1079" s="8">
        <v>101</v>
      </c>
      <c r="F1079" s="4">
        <v>44234</v>
      </c>
      <c r="G1079" s="8">
        <v>-82</v>
      </c>
      <c r="H1079" s="4">
        <v>46545</v>
      </c>
      <c r="I1079" s="8">
        <v>2229</v>
      </c>
      <c r="J1079" s="8">
        <v>309543981</v>
      </c>
      <c r="K1079" s="8">
        <v>84</v>
      </c>
      <c r="N1079" s="8">
        <v>1.4412283921224667</v>
      </c>
      <c r="O1079" s="70">
        <v>4477.82</v>
      </c>
      <c r="P1079" s="8">
        <v>4860.949999999998</v>
      </c>
      <c r="Q1079" s="8">
        <v>1.7894080000000001</v>
      </c>
      <c r="R1079" s="8">
        <v>4924.46</v>
      </c>
      <c r="S1079" s="8">
        <v>1.7894080000000001</v>
      </c>
      <c r="T1079" s="81">
        <v>4477.82</v>
      </c>
      <c r="U1079" s="80" t="str">
        <f t="shared" si="32"/>
        <v>82020</v>
      </c>
      <c r="V1079" s="79" t="str">
        <f t="shared" si="33"/>
        <v>61 a 90 dias</v>
      </c>
    </row>
    <row r="1080" spans="1:22" x14ac:dyDescent="0.3">
      <c r="A1080" s="4">
        <v>44316</v>
      </c>
      <c r="B1080" s="8">
        <v>29894663000189</v>
      </c>
      <c r="C1080" s="8" t="s">
        <v>96</v>
      </c>
      <c r="D1080" s="4">
        <v>44099</v>
      </c>
      <c r="E1080" s="8">
        <v>72</v>
      </c>
      <c r="F1080" s="4">
        <v>44323</v>
      </c>
      <c r="G1080" s="8">
        <v>7</v>
      </c>
      <c r="H1080" s="4">
        <v>46608</v>
      </c>
      <c r="I1080" s="8">
        <v>2292</v>
      </c>
      <c r="J1080" s="8">
        <v>309550230</v>
      </c>
      <c r="K1080" s="8">
        <v>84</v>
      </c>
      <c r="N1080" s="8">
        <v>1.3927609999999999</v>
      </c>
      <c r="O1080" s="70">
        <v>3059.95</v>
      </c>
      <c r="P1080" s="8">
        <v>3534.81</v>
      </c>
      <c r="Q1080" s="8">
        <v>1.73709</v>
      </c>
      <c r="R1080" s="8">
        <v>3393.54</v>
      </c>
      <c r="S1080" s="8">
        <v>1.73709</v>
      </c>
      <c r="T1080" s="81">
        <v>3059.95</v>
      </c>
      <c r="U1080" s="80" t="str">
        <f t="shared" si="32"/>
        <v>92020</v>
      </c>
      <c r="V1080" s="79" t="str">
        <f t="shared" si="33"/>
        <v>1 a 30 dias</v>
      </c>
    </row>
    <row r="1081" spans="1:22" x14ac:dyDescent="0.3">
      <c r="A1081" s="4">
        <v>44316</v>
      </c>
      <c r="B1081" s="8">
        <v>29894663000189</v>
      </c>
      <c r="C1081" s="8" t="s">
        <v>96</v>
      </c>
      <c r="D1081" s="4">
        <v>44099</v>
      </c>
      <c r="E1081" s="8">
        <v>332.42</v>
      </c>
      <c r="F1081" s="4">
        <v>44234</v>
      </c>
      <c r="G1081" s="8">
        <v>-82</v>
      </c>
      <c r="H1081" s="4">
        <v>46638</v>
      </c>
      <c r="I1081" s="8">
        <v>2322</v>
      </c>
      <c r="J1081" s="8">
        <v>309579767</v>
      </c>
      <c r="K1081" s="8">
        <v>84</v>
      </c>
      <c r="N1081" s="8">
        <v>1.3599999999999999</v>
      </c>
      <c r="O1081" s="70">
        <v>16450.97</v>
      </c>
      <c r="P1081" s="8">
        <v>16606.979999999996</v>
      </c>
      <c r="Q1081" s="8">
        <v>1.4598869999999999</v>
      </c>
      <c r="R1081" s="8">
        <v>16941.54</v>
      </c>
      <c r="S1081" s="8">
        <v>1.4598869999999999</v>
      </c>
      <c r="T1081" s="81">
        <v>16450.97</v>
      </c>
      <c r="U1081" s="80" t="str">
        <f t="shared" si="32"/>
        <v>92020</v>
      </c>
      <c r="V1081" s="79" t="str">
        <f t="shared" si="33"/>
        <v>61 a 90 dias</v>
      </c>
    </row>
    <row r="1082" spans="1:22" x14ac:dyDescent="0.3">
      <c r="A1082" s="4">
        <v>44316</v>
      </c>
      <c r="B1082" s="8">
        <v>29894663000189</v>
      </c>
      <c r="C1082" s="8" t="s">
        <v>96</v>
      </c>
      <c r="D1082" s="4">
        <v>44099</v>
      </c>
      <c r="E1082" s="8">
        <v>289.85000000000002</v>
      </c>
      <c r="F1082" s="4">
        <v>44142</v>
      </c>
      <c r="G1082" s="8">
        <v>-174</v>
      </c>
      <c r="H1082" s="4">
        <v>46638</v>
      </c>
      <c r="I1082" s="8">
        <v>2322</v>
      </c>
      <c r="J1082" s="8">
        <v>309582787</v>
      </c>
      <c r="K1082" s="8">
        <v>84</v>
      </c>
      <c r="N1082" s="8">
        <v>1.3599999999999999</v>
      </c>
      <c r="O1082" s="70">
        <v>14420.17</v>
      </c>
      <c r="P1082" s="8">
        <v>14480.259999999995</v>
      </c>
      <c r="Q1082" s="8">
        <v>1.6601939999999999</v>
      </c>
      <c r="R1082" s="8">
        <v>15641.5</v>
      </c>
      <c r="S1082" s="8">
        <v>1.6601939999999999</v>
      </c>
      <c r="T1082" s="81">
        <v>14420.17</v>
      </c>
      <c r="U1082" s="80" t="str">
        <f t="shared" si="32"/>
        <v>92020</v>
      </c>
      <c r="V1082" s="79" t="str">
        <f t="shared" si="33"/>
        <v>Acima de 120 dias</v>
      </c>
    </row>
    <row r="1083" spans="1:22" x14ac:dyDescent="0.3">
      <c r="A1083" s="4">
        <v>44316</v>
      </c>
      <c r="B1083" s="8">
        <v>29894663000189</v>
      </c>
      <c r="C1083" s="8" t="s">
        <v>96</v>
      </c>
      <c r="D1083" s="4">
        <v>44138</v>
      </c>
      <c r="E1083" s="8">
        <v>299.3</v>
      </c>
      <c r="F1083" s="4">
        <v>44172</v>
      </c>
      <c r="G1083" s="8">
        <v>-144</v>
      </c>
      <c r="H1083" s="4">
        <v>46667</v>
      </c>
      <c r="I1083" s="8">
        <v>2351</v>
      </c>
      <c r="J1083" s="8">
        <v>309594167</v>
      </c>
      <c r="K1083" s="8">
        <v>84</v>
      </c>
      <c r="N1083" s="8">
        <v>1.3972709999999999</v>
      </c>
      <c r="O1083" s="70">
        <v>14350.009999999998</v>
      </c>
      <c r="P1083" s="8">
        <v>14823.02</v>
      </c>
      <c r="Q1083" s="8">
        <v>1.743425</v>
      </c>
      <c r="R1083" s="8">
        <v>15787.74</v>
      </c>
      <c r="S1083" s="8">
        <v>1.743425</v>
      </c>
      <c r="T1083" s="81">
        <v>14350.009999999998</v>
      </c>
      <c r="U1083" s="80" t="str">
        <f t="shared" si="32"/>
        <v>112020</v>
      </c>
      <c r="V1083" s="79" t="str">
        <f t="shared" si="33"/>
        <v>Acima de 120 dias</v>
      </c>
    </row>
    <row r="1084" spans="1:22" x14ac:dyDescent="0.3">
      <c r="A1084" s="4">
        <v>44316</v>
      </c>
      <c r="B1084" s="8">
        <v>29894663000189</v>
      </c>
      <c r="C1084" s="8" t="s">
        <v>96</v>
      </c>
      <c r="D1084" s="4">
        <v>43903</v>
      </c>
      <c r="E1084" s="8">
        <v>134</v>
      </c>
      <c r="F1084" s="4">
        <v>43928</v>
      </c>
      <c r="G1084" s="8">
        <v>-388</v>
      </c>
      <c r="H1084" s="4">
        <v>44964</v>
      </c>
      <c r="I1084" s="8">
        <v>648</v>
      </c>
      <c r="J1084" s="8">
        <v>309604442</v>
      </c>
      <c r="K1084" s="8">
        <v>36</v>
      </c>
      <c r="N1084" s="8">
        <v>1.4949999999999999</v>
      </c>
      <c r="O1084" s="70">
        <v>4138.8999999999996</v>
      </c>
      <c r="P1084" s="8">
        <v>3626.8399999999988</v>
      </c>
      <c r="Q1084" s="8">
        <v>2.061016</v>
      </c>
      <c r="R1084" s="8">
        <v>4274.2700000000004</v>
      </c>
      <c r="S1084" s="8">
        <v>2.061016</v>
      </c>
      <c r="T1084" s="81">
        <v>4138.8999999999996</v>
      </c>
      <c r="U1084" s="80" t="str">
        <f t="shared" si="32"/>
        <v>32020</v>
      </c>
      <c r="V1084" s="79" t="str">
        <f t="shared" si="33"/>
        <v>Acima de 120 dias</v>
      </c>
    </row>
    <row r="1085" spans="1:22" x14ac:dyDescent="0.3">
      <c r="A1085" s="4">
        <v>44316</v>
      </c>
      <c r="B1085" s="8">
        <v>29894663000189</v>
      </c>
      <c r="C1085" s="8" t="s">
        <v>96</v>
      </c>
      <c r="D1085" s="4">
        <v>43978</v>
      </c>
      <c r="E1085" s="8">
        <v>281</v>
      </c>
      <c r="F1085" s="4">
        <v>44050</v>
      </c>
      <c r="G1085" s="8">
        <v>-266</v>
      </c>
      <c r="H1085" s="4">
        <v>46119</v>
      </c>
      <c r="I1085" s="8">
        <v>1803</v>
      </c>
      <c r="J1085" s="8">
        <v>309614285</v>
      </c>
      <c r="K1085" s="8">
        <v>72</v>
      </c>
      <c r="N1085" s="8">
        <v>1.3599999999999999</v>
      </c>
      <c r="O1085" s="70">
        <v>13432.21</v>
      </c>
      <c r="P1085" s="8">
        <v>12775.980000000007</v>
      </c>
      <c r="Q1085" s="8">
        <v>1.6033759999999999</v>
      </c>
      <c r="R1085" s="8">
        <v>14118.49</v>
      </c>
      <c r="S1085" s="8">
        <v>1.6033759999999999</v>
      </c>
      <c r="T1085" s="81">
        <v>13432.21</v>
      </c>
      <c r="U1085" s="80" t="str">
        <f t="shared" si="32"/>
        <v>52020</v>
      </c>
      <c r="V1085" s="79" t="str">
        <f t="shared" si="33"/>
        <v>Acima de 120 dias</v>
      </c>
    </row>
    <row r="1086" spans="1:22" x14ac:dyDescent="0.3">
      <c r="A1086" s="4">
        <v>44316</v>
      </c>
      <c r="B1086" s="8">
        <v>29894663000189</v>
      </c>
      <c r="C1086" s="8" t="s">
        <v>96</v>
      </c>
      <c r="D1086" s="4">
        <v>43978</v>
      </c>
      <c r="E1086" s="8">
        <v>91.05</v>
      </c>
      <c r="F1086" s="4">
        <v>44172</v>
      </c>
      <c r="G1086" s="8">
        <v>-144</v>
      </c>
      <c r="H1086" s="4">
        <v>46119</v>
      </c>
      <c r="I1086" s="8">
        <v>1803</v>
      </c>
      <c r="J1086" s="8">
        <v>309618701</v>
      </c>
      <c r="K1086" s="8">
        <v>72</v>
      </c>
      <c r="N1086" s="8">
        <v>1.3599999999999999</v>
      </c>
      <c r="O1086" s="70">
        <v>3932.58</v>
      </c>
      <c r="P1086" s="8">
        <v>4139.6900000000005</v>
      </c>
      <c r="Q1086" s="8">
        <v>1.6680060000000001</v>
      </c>
      <c r="R1086" s="8">
        <v>4210.5199999999995</v>
      </c>
      <c r="S1086" s="8">
        <v>1.6680060000000001</v>
      </c>
      <c r="T1086" s="81">
        <v>3932.58</v>
      </c>
      <c r="U1086" s="80" t="str">
        <f t="shared" si="32"/>
        <v>52020</v>
      </c>
      <c r="V1086" s="79" t="str">
        <f t="shared" si="33"/>
        <v>Acima de 120 dias</v>
      </c>
    </row>
    <row r="1087" spans="1:22" x14ac:dyDescent="0.3">
      <c r="A1087" s="4">
        <v>44316</v>
      </c>
      <c r="B1087" s="8">
        <v>29894663000189</v>
      </c>
      <c r="C1087" s="8" t="s">
        <v>96</v>
      </c>
      <c r="D1087" s="4">
        <v>43978</v>
      </c>
      <c r="E1087" s="8">
        <v>51.4</v>
      </c>
      <c r="F1087" s="4">
        <v>44081</v>
      </c>
      <c r="G1087" s="8">
        <v>-235</v>
      </c>
      <c r="H1087" s="4">
        <v>46119</v>
      </c>
      <c r="I1087" s="8">
        <v>1803</v>
      </c>
      <c r="J1087" s="8">
        <v>309622655</v>
      </c>
      <c r="K1087" s="8">
        <v>72</v>
      </c>
      <c r="N1087" s="8">
        <v>1.3933295774647885</v>
      </c>
      <c r="O1087" s="70">
        <v>2316.67</v>
      </c>
      <c r="P1087" s="8">
        <v>2313.9700000000003</v>
      </c>
      <c r="Q1087" s="8">
        <v>1.790997</v>
      </c>
      <c r="R1087" s="8">
        <v>2513.3199999999997</v>
      </c>
      <c r="S1087" s="8">
        <v>1.790997</v>
      </c>
      <c r="T1087" s="81">
        <v>2316.67</v>
      </c>
      <c r="U1087" s="80" t="str">
        <f t="shared" si="32"/>
        <v>52020</v>
      </c>
      <c r="V1087" s="79" t="str">
        <f t="shared" si="33"/>
        <v>Acima de 120 dias</v>
      </c>
    </row>
    <row r="1088" spans="1:22" x14ac:dyDescent="0.3">
      <c r="A1088" s="4">
        <v>44316</v>
      </c>
      <c r="B1088" s="8">
        <v>29894663000189</v>
      </c>
      <c r="C1088" s="8" t="s">
        <v>96</v>
      </c>
      <c r="D1088" s="4">
        <v>44001</v>
      </c>
      <c r="E1088" s="8">
        <v>879.22</v>
      </c>
      <c r="F1088" s="4">
        <v>44234</v>
      </c>
      <c r="G1088" s="8">
        <v>-82</v>
      </c>
      <c r="H1088" s="4">
        <v>46119</v>
      </c>
      <c r="I1088" s="8">
        <v>1803</v>
      </c>
      <c r="J1088" s="8">
        <v>309623319</v>
      </c>
      <c r="K1088" s="8">
        <v>72</v>
      </c>
      <c r="N1088" s="8">
        <v>1.4053284222915474</v>
      </c>
      <c r="O1088" s="70">
        <v>35212.839999999997</v>
      </c>
      <c r="P1088" s="8">
        <v>38981.619999999988</v>
      </c>
      <c r="Q1088" s="8">
        <v>1.793269</v>
      </c>
      <c r="R1088" s="8">
        <v>38486.909999999996</v>
      </c>
      <c r="S1088" s="8">
        <v>1.793269</v>
      </c>
      <c r="T1088" s="81">
        <v>35212.839999999997</v>
      </c>
      <c r="U1088" s="80" t="str">
        <f t="shared" si="32"/>
        <v>62020</v>
      </c>
      <c r="V1088" s="79" t="str">
        <f t="shared" si="33"/>
        <v>61 a 90 dias</v>
      </c>
    </row>
    <row r="1089" spans="1:22" x14ac:dyDescent="0.3">
      <c r="A1089" s="4">
        <v>44316</v>
      </c>
      <c r="B1089" s="8">
        <v>29894663000189</v>
      </c>
      <c r="C1089" s="8" t="s">
        <v>96</v>
      </c>
      <c r="D1089" s="4">
        <v>44134</v>
      </c>
      <c r="E1089" s="8">
        <v>52</v>
      </c>
      <c r="F1089" s="4">
        <v>44262</v>
      </c>
      <c r="G1089" s="8">
        <v>-54</v>
      </c>
      <c r="H1089" s="4">
        <v>46699</v>
      </c>
      <c r="I1089" s="8">
        <v>2383</v>
      </c>
      <c r="J1089" s="8">
        <v>309625960</v>
      </c>
      <c r="K1089" s="8">
        <v>84</v>
      </c>
      <c r="N1089" s="8">
        <v>1.409198</v>
      </c>
      <c r="O1089" s="70">
        <v>2348.9899999999998</v>
      </c>
      <c r="P1089" s="8">
        <v>2524.25</v>
      </c>
      <c r="Q1089" s="8">
        <v>1.7455959999999999</v>
      </c>
      <c r="R1089" s="8">
        <v>2594.87</v>
      </c>
      <c r="S1089" s="8">
        <v>1.7455959999999999</v>
      </c>
      <c r="T1089" s="81">
        <v>2348.9899999999998</v>
      </c>
      <c r="U1089" s="80" t="str">
        <f t="shared" si="32"/>
        <v>102020</v>
      </c>
      <c r="V1089" s="79" t="str">
        <f t="shared" si="33"/>
        <v>31 a 60 dias</v>
      </c>
    </row>
    <row r="1090" spans="1:22" x14ac:dyDescent="0.3">
      <c r="A1090" s="4">
        <v>44316</v>
      </c>
      <c r="B1090" s="8">
        <v>29894663000189</v>
      </c>
      <c r="C1090" s="8" t="s">
        <v>96</v>
      </c>
      <c r="D1090" s="4">
        <v>44040</v>
      </c>
      <c r="E1090" s="8">
        <v>56.66</v>
      </c>
      <c r="F1090" s="4">
        <v>44050</v>
      </c>
      <c r="G1090" s="8">
        <v>-266</v>
      </c>
      <c r="H1090" s="4">
        <v>46119</v>
      </c>
      <c r="I1090" s="8">
        <v>1803</v>
      </c>
      <c r="J1090" s="8">
        <v>309626514</v>
      </c>
      <c r="K1090" s="8">
        <v>72</v>
      </c>
      <c r="N1090" s="8">
        <v>1.3963386482416513</v>
      </c>
      <c r="O1090" s="70">
        <v>2607.92</v>
      </c>
      <c r="P1090" s="8">
        <v>2507.4100000000003</v>
      </c>
      <c r="Q1090" s="8">
        <v>1.7959510000000001</v>
      </c>
      <c r="R1090" s="8">
        <v>2825.45</v>
      </c>
      <c r="S1090" s="8">
        <v>1.7959510000000001</v>
      </c>
      <c r="T1090" s="81">
        <v>2607.92</v>
      </c>
      <c r="U1090" s="80" t="str">
        <f t="shared" ref="U1090:U1117" si="34">MONTH(D1090)&amp;YEAR(D1090)</f>
        <v>72020</v>
      </c>
      <c r="V1090" s="79" t="str">
        <f t="shared" si="33"/>
        <v>Acima de 120 dias</v>
      </c>
    </row>
    <row r="1091" spans="1:22" x14ac:dyDescent="0.3">
      <c r="A1091" s="4">
        <v>44316</v>
      </c>
      <c r="B1091" s="8">
        <v>29894663000189</v>
      </c>
      <c r="C1091" s="8" t="s">
        <v>96</v>
      </c>
      <c r="D1091" s="4">
        <v>44099</v>
      </c>
      <c r="E1091" s="8">
        <v>142.19</v>
      </c>
      <c r="F1091" s="4">
        <v>44172</v>
      </c>
      <c r="G1091" s="8">
        <v>-144</v>
      </c>
      <c r="H1091" s="4">
        <v>46638</v>
      </c>
      <c r="I1091" s="8">
        <v>2322</v>
      </c>
      <c r="J1091" s="8">
        <v>309628018</v>
      </c>
      <c r="K1091" s="8">
        <v>84</v>
      </c>
      <c r="N1091" s="8">
        <v>1.4183950000000001</v>
      </c>
      <c r="O1091" s="70">
        <v>6743.21</v>
      </c>
      <c r="P1091" s="8">
        <v>6964.3400000000011</v>
      </c>
      <c r="Q1091" s="8">
        <v>1.7643660000000001</v>
      </c>
      <c r="R1091" s="8">
        <v>7408.13</v>
      </c>
      <c r="S1091" s="8">
        <v>1.7643660000000001</v>
      </c>
      <c r="T1091" s="81">
        <v>6743.21</v>
      </c>
      <c r="U1091" s="80" t="str">
        <f t="shared" si="34"/>
        <v>92020</v>
      </c>
      <c r="V1091" s="79" t="str">
        <f t="shared" ref="V1091:V1117" si="35">_xlfn.IFS(G1091&lt;-120,"Acima de 120 dias",G1091&lt;=-90,"91 a 120 dias",G1091&lt;=-61,"61 a 90 dias",G1091&lt;=-31,"31 a 60 dias",G1091&gt;=-30,"1 a 30 dias")</f>
        <v>Acima de 120 dias</v>
      </c>
    </row>
    <row r="1092" spans="1:22" x14ac:dyDescent="0.3">
      <c r="A1092" s="4">
        <v>44316</v>
      </c>
      <c r="B1092" s="8">
        <v>29894663000189</v>
      </c>
      <c r="C1092" s="8" t="s">
        <v>96</v>
      </c>
      <c r="D1092" s="4">
        <v>44074</v>
      </c>
      <c r="E1092" s="8">
        <v>55.82</v>
      </c>
      <c r="F1092" s="4">
        <v>44323</v>
      </c>
      <c r="G1092" s="8">
        <v>7</v>
      </c>
      <c r="H1092" s="4">
        <v>46608</v>
      </c>
      <c r="I1092" s="8">
        <v>2292</v>
      </c>
      <c r="J1092" s="8">
        <v>309638148</v>
      </c>
      <c r="K1092" s="8">
        <v>84</v>
      </c>
      <c r="N1092" s="8">
        <v>1.4053879999999999</v>
      </c>
      <c r="O1092" s="70">
        <v>2362.4900000000002</v>
      </c>
      <c r="P1092" s="8">
        <v>2752.9800000000009</v>
      </c>
      <c r="Q1092" s="8">
        <v>1.751317</v>
      </c>
      <c r="R1092" s="8">
        <v>2620.7000000000003</v>
      </c>
      <c r="S1092" s="8">
        <v>1.751317</v>
      </c>
      <c r="T1092" s="81">
        <v>2362.4900000000002</v>
      </c>
      <c r="U1092" s="80" t="str">
        <f t="shared" si="34"/>
        <v>82020</v>
      </c>
      <c r="V1092" s="79" t="str">
        <f t="shared" si="35"/>
        <v>1 a 30 dias</v>
      </c>
    </row>
    <row r="1093" spans="1:22" x14ac:dyDescent="0.3">
      <c r="A1093" s="4">
        <v>44316</v>
      </c>
      <c r="B1093" s="8">
        <v>29894663000189</v>
      </c>
      <c r="C1093" s="8" t="s">
        <v>96</v>
      </c>
      <c r="D1093" s="4">
        <v>44040</v>
      </c>
      <c r="E1093" s="8">
        <v>57</v>
      </c>
      <c r="F1093" s="4">
        <v>44323</v>
      </c>
      <c r="G1093" s="8">
        <v>7</v>
      </c>
      <c r="H1093" s="4">
        <v>46545</v>
      </c>
      <c r="I1093" s="8">
        <v>2229</v>
      </c>
      <c r="J1093" s="8">
        <v>309641792</v>
      </c>
      <c r="K1093" s="8">
        <v>84</v>
      </c>
      <c r="N1093" s="8">
        <v>1.436197609783213</v>
      </c>
      <c r="O1093" s="70">
        <v>2356.41</v>
      </c>
      <c r="P1093" s="8">
        <v>2760.5100000000011</v>
      </c>
      <c r="Q1093" s="8">
        <v>1.7889429999999999</v>
      </c>
      <c r="R1093" s="8">
        <v>2612.0700000000002</v>
      </c>
      <c r="S1093" s="8">
        <v>1.7889429999999999</v>
      </c>
      <c r="T1093" s="81">
        <v>2356.41</v>
      </c>
      <c r="U1093" s="80" t="str">
        <f t="shared" si="34"/>
        <v>72020</v>
      </c>
      <c r="V1093" s="79" t="str">
        <f t="shared" si="35"/>
        <v>1 a 30 dias</v>
      </c>
    </row>
    <row r="1094" spans="1:22" x14ac:dyDescent="0.3">
      <c r="A1094" s="4">
        <v>44316</v>
      </c>
      <c r="B1094" s="8">
        <v>29894663000189</v>
      </c>
      <c r="C1094" s="8" t="s">
        <v>96</v>
      </c>
      <c r="D1094" s="4">
        <v>44040</v>
      </c>
      <c r="E1094" s="8">
        <v>43.7</v>
      </c>
      <c r="F1094" s="4">
        <v>44262</v>
      </c>
      <c r="G1094" s="8">
        <v>-54</v>
      </c>
      <c r="H1094" s="4">
        <v>46545</v>
      </c>
      <c r="I1094" s="8">
        <v>2229</v>
      </c>
      <c r="J1094" s="8">
        <v>309646242</v>
      </c>
      <c r="K1094" s="8">
        <v>84</v>
      </c>
      <c r="N1094" s="8">
        <v>1.4320476190476212</v>
      </c>
      <c r="O1094" s="70">
        <v>1895.9599999999998</v>
      </c>
      <c r="P1094" s="8">
        <v>2119.25</v>
      </c>
      <c r="Q1094" s="8">
        <v>1.7849120000000001</v>
      </c>
      <c r="R1094" s="8">
        <v>2092.48</v>
      </c>
      <c r="S1094" s="8">
        <v>1.7849120000000001</v>
      </c>
      <c r="T1094" s="81">
        <v>1895.9599999999998</v>
      </c>
      <c r="U1094" s="80" t="str">
        <f t="shared" si="34"/>
        <v>72020</v>
      </c>
      <c r="V1094" s="79" t="str">
        <f t="shared" si="35"/>
        <v>31 a 60 dias</v>
      </c>
    </row>
    <row r="1095" spans="1:22" x14ac:dyDescent="0.3">
      <c r="A1095" s="4">
        <v>44316</v>
      </c>
      <c r="B1095" s="8">
        <v>29894663000189</v>
      </c>
      <c r="C1095" s="8" t="s">
        <v>96</v>
      </c>
      <c r="D1095" s="4">
        <v>44074</v>
      </c>
      <c r="E1095" s="8">
        <v>55.4</v>
      </c>
      <c r="F1095" s="4">
        <v>44234</v>
      </c>
      <c r="G1095" s="8">
        <v>-82</v>
      </c>
      <c r="H1095" s="4">
        <v>46575</v>
      </c>
      <c r="I1095" s="8">
        <v>2259</v>
      </c>
      <c r="J1095" s="8">
        <v>309660310</v>
      </c>
      <c r="K1095" s="8">
        <v>84</v>
      </c>
      <c r="N1095" s="8">
        <v>1.4384115123346406</v>
      </c>
      <c r="O1095" s="70">
        <v>2469.6</v>
      </c>
      <c r="P1095" s="8">
        <v>2685.5900000000006</v>
      </c>
      <c r="Q1095" s="8">
        <v>1.791266</v>
      </c>
      <c r="R1095" s="8">
        <v>2722.3199999999997</v>
      </c>
      <c r="S1095" s="8">
        <v>1.791266</v>
      </c>
      <c r="T1095" s="81">
        <v>2469.6</v>
      </c>
      <c r="U1095" s="80" t="str">
        <f t="shared" si="34"/>
        <v>82020</v>
      </c>
      <c r="V1095" s="79" t="str">
        <f t="shared" si="35"/>
        <v>61 a 90 dias</v>
      </c>
    </row>
    <row r="1096" spans="1:22" x14ac:dyDescent="0.3">
      <c r="A1096" s="4">
        <v>44316</v>
      </c>
      <c r="B1096" s="8">
        <v>29894663000189</v>
      </c>
      <c r="C1096" s="8" t="s">
        <v>96</v>
      </c>
      <c r="D1096" s="4">
        <v>44099</v>
      </c>
      <c r="E1096" s="8">
        <v>65</v>
      </c>
      <c r="F1096" s="4">
        <v>44234</v>
      </c>
      <c r="G1096" s="8">
        <v>-82</v>
      </c>
      <c r="H1096" s="4">
        <v>46608</v>
      </c>
      <c r="I1096" s="8">
        <v>2292</v>
      </c>
      <c r="J1096" s="8">
        <v>309673681</v>
      </c>
      <c r="K1096" s="8">
        <v>84</v>
      </c>
      <c r="N1096" s="8">
        <v>1.4348780000000001</v>
      </c>
      <c r="O1096" s="70">
        <v>2917.74</v>
      </c>
      <c r="P1096" s="8">
        <v>3146.5499999999988</v>
      </c>
      <c r="Q1096" s="8">
        <v>1.7870090000000001</v>
      </c>
      <c r="R1096" s="8">
        <v>3219.23</v>
      </c>
      <c r="S1096" s="8">
        <v>1.7870090000000001</v>
      </c>
      <c r="T1096" s="81">
        <v>2917.74</v>
      </c>
      <c r="U1096" s="80" t="str">
        <f t="shared" si="34"/>
        <v>92020</v>
      </c>
      <c r="V1096" s="79" t="str">
        <f t="shared" si="35"/>
        <v>61 a 90 dias</v>
      </c>
    </row>
    <row r="1097" spans="1:22" x14ac:dyDescent="0.3">
      <c r="A1097" s="4">
        <v>44316</v>
      </c>
      <c r="B1097" s="8">
        <v>29894663000189</v>
      </c>
      <c r="C1097" s="8" t="s">
        <v>96</v>
      </c>
      <c r="D1097" s="4">
        <v>43903</v>
      </c>
      <c r="E1097" s="8">
        <v>39.1</v>
      </c>
      <c r="F1097" s="4">
        <v>44262</v>
      </c>
      <c r="G1097" s="8">
        <v>-54</v>
      </c>
      <c r="H1097" s="4">
        <v>46062</v>
      </c>
      <c r="I1097" s="8">
        <v>1746</v>
      </c>
      <c r="J1097" s="8">
        <v>309704400</v>
      </c>
      <c r="K1097" s="8">
        <v>72</v>
      </c>
      <c r="N1097" s="8">
        <v>1.5130000000000001</v>
      </c>
      <c r="O1097" s="70">
        <v>1413.99</v>
      </c>
      <c r="P1097" s="8">
        <v>1687.5300000000007</v>
      </c>
      <c r="Q1097" s="8">
        <v>2.0634139999999999</v>
      </c>
      <c r="R1097" s="8">
        <v>1597.93</v>
      </c>
      <c r="S1097" s="8">
        <v>2.0634139999999999</v>
      </c>
      <c r="T1097" s="81">
        <v>1413.99</v>
      </c>
      <c r="U1097" s="80" t="str">
        <f t="shared" si="34"/>
        <v>32020</v>
      </c>
      <c r="V1097" s="79" t="str">
        <f t="shared" si="35"/>
        <v>31 a 60 dias</v>
      </c>
    </row>
    <row r="1098" spans="1:22" x14ac:dyDescent="0.3">
      <c r="A1098" s="4">
        <v>44316</v>
      </c>
      <c r="B1098" s="8">
        <v>29894663000189</v>
      </c>
      <c r="C1098" s="8" t="s">
        <v>96</v>
      </c>
      <c r="D1098" s="4">
        <v>44134</v>
      </c>
      <c r="E1098" s="8">
        <v>92.61</v>
      </c>
      <c r="F1098" s="4">
        <v>44262</v>
      </c>
      <c r="G1098" s="8">
        <v>-54</v>
      </c>
      <c r="H1098" s="4">
        <v>46699</v>
      </c>
      <c r="I1098" s="8">
        <v>2383</v>
      </c>
      <c r="J1098" s="8">
        <v>309726010</v>
      </c>
      <c r="K1098" s="8">
        <v>84</v>
      </c>
      <c r="N1098" s="8">
        <v>1.4068670000000001</v>
      </c>
      <c r="O1098" s="70">
        <v>4186.41</v>
      </c>
      <c r="P1098" s="8">
        <v>4499.2599999999975</v>
      </c>
      <c r="Q1098" s="8">
        <v>1.7430669999999999</v>
      </c>
      <c r="R1098" s="8">
        <v>4624.6499999999996</v>
      </c>
      <c r="S1098" s="8">
        <v>1.7430669999999999</v>
      </c>
      <c r="T1098" s="81">
        <v>4186.41</v>
      </c>
      <c r="U1098" s="80" t="str">
        <f t="shared" si="34"/>
        <v>102020</v>
      </c>
      <c r="V1098" s="79" t="str">
        <f t="shared" si="35"/>
        <v>31 a 60 dias</v>
      </c>
    </row>
    <row r="1099" spans="1:22" x14ac:dyDescent="0.3">
      <c r="A1099" s="4">
        <v>44316</v>
      </c>
      <c r="B1099" s="8">
        <v>29894663000189</v>
      </c>
      <c r="C1099" s="8" t="s">
        <v>96</v>
      </c>
      <c r="D1099" s="4">
        <v>44134</v>
      </c>
      <c r="E1099" s="8">
        <v>52.15</v>
      </c>
      <c r="F1099" s="4">
        <v>44234</v>
      </c>
      <c r="G1099" s="8">
        <v>-82</v>
      </c>
      <c r="H1099" s="4">
        <v>46699</v>
      </c>
      <c r="I1099" s="8">
        <v>2383</v>
      </c>
      <c r="J1099" s="8">
        <v>309727046</v>
      </c>
      <c r="K1099" s="8">
        <v>84</v>
      </c>
      <c r="N1099" s="8">
        <v>1.4101030000000001</v>
      </c>
      <c r="O1099" s="70">
        <v>2407.2599999999998</v>
      </c>
      <c r="P1099" s="8">
        <v>2530.75</v>
      </c>
      <c r="Q1099" s="8">
        <v>1.7465440000000001</v>
      </c>
      <c r="R1099" s="8">
        <v>2653.7999999999997</v>
      </c>
      <c r="S1099" s="8">
        <v>1.7465440000000001</v>
      </c>
      <c r="T1099" s="81">
        <v>2407.2599999999998</v>
      </c>
      <c r="U1099" s="80" t="str">
        <f t="shared" si="34"/>
        <v>102020</v>
      </c>
      <c r="V1099" s="79" t="str">
        <f t="shared" si="35"/>
        <v>61 a 90 dias</v>
      </c>
    </row>
    <row r="1100" spans="1:22" x14ac:dyDescent="0.3">
      <c r="A1100" s="4">
        <v>44316</v>
      </c>
      <c r="B1100" s="8">
        <v>29894663000189</v>
      </c>
      <c r="C1100" s="8" t="s">
        <v>96</v>
      </c>
      <c r="D1100" s="4">
        <v>43978</v>
      </c>
      <c r="E1100" s="8">
        <v>236.8</v>
      </c>
      <c r="F1100" s="4">
        <v>44050</v>
      </c>
      <c r="G1100" s="8">
        <v>-266</v>
      </c>
      <c r="H1100" s="4">
        <v>46514</v>
      </c>
      <c r="I1100" s="8">
        <v>2198</v>
      </c>
      <c r="J1100" s="8">
        <v>309732087</v>
      </c>
      <c r="K1100" s="8">
        <v>84</v>
      </c>
      <c r="N1100" s="8">
        <v>1.44679</v>
      </c>
      <c r="O1100" s="70">
        <v>11840.53</v>
      </c>
      <c r="P1100" s="8">
        <v>11492.019999999997</v>
      </c>
      <c r="Q1100" s="8">
        <v>1.7948630000000001</v>
      </c>
      <c r="R1100" s="8">
        <v>12866.52</v>
      </c>
      <c r="S1100" s="8">
        <v>1.7948630000000001</v>
      </c>
      <c r="T1100" s="81">
        <v>11840.53</v>
      </c>
      <c r="U1100" s="80" t="str">
        <f t="shared" si="34"/>
        <v>52020</v>
      </c>
      <c r="V1100" s="79" t="str">
        <f t="shared" si="35"/>
        <v>Acima de 120 dias</v>
      </c>
    </row>
    <row r="1101" spans="1:22" x14ac:dyDescent="0.3">
      <c r="A1101" s="4">
        <v>44316</v>
      </c>
      <c r="B1101" s="8">
        <v>29894663000189</v>
      </c>
      <c r="C1101" s="8" t="s">
        <v>96</v>
      </c>
      <c r="D1101" s="4">
        <v>44074</v>
      </c>
      <c r="E1101" s="8">
        <v>107.62</v>
      </c>
      <c r="F1101" s="4">
        <v>44323</v>
      </c>
      <c r="G1101" s="8">
        <v>7</v>
      </c>
      <c r="H1101" s="4">
        <v>46575</v>
      </c>
      <c r="I1101" s="8">
        <v>2259</v>
      </c>
      <c r="J1101" s="8">
        <v>309754801</v>
      </c>
      <c r="K1101" s="8">
        <v>84</v>
      </c>
      <c r="N1101" s="8">
        <v>1.4353371399759067</v>
      </c>
      <c r="O1101" s="70">
        <v>4484.75</v>
      </c>
      <c r="P1101" s="8">
        <v>5222.3600000000015</v>
      </c>
      <c r="Q1101" s="8">
        <v>1.7832939999999999</v>
      </c>
      <c r="R1101" s="8">
        <v>4970.05</v>
      </c>
      <c r="S1101" s="8">
        <v>1.7832939999999999</v>
      </c>
      <c r="T1101" s="81">
        <v>4484.75</v>
      </c>
      <c r="U1101" s="80" t="str">
        <f t="shared" si="34"/>
        <v>82020</v>
      </c>
      <c r="V1101" s="79" t="str">
        <f t="shared" si="35"/>
        <v>1 a 30 dias</v>
      </c>
    </row>
    <row r="1102" spans="1:22" x14ac:dyDescent="0.3">
      <c r="A1102" s="4">
        <v>44316</v>
      </c>
      <c r="B1102" s="8">
        <v>29894663000189</v>
      </c>
      <c r="C1102" s="8" t="s">
        <v>96</v>
      </c>
      <c r="D1102" s="4">
        <v>44074</v>
      </c>
      <c r="E1102" s="8">
        <v>122.32</v>
      </c>
      <c r="F1102" s="4">
        <v>44323</v>
      </c>
      <c r="G1102" s="8">
        <v>7</v>
      </c>
      <c r="H1102" s="4">
        <v>46638</v>
      </c>
      <c r="I1102" s="8">
        <v>2322</v>
      </c>
      <c r="J1102" s="8">
        <v>309782642</v>
      </c>
      <c r="K1102" s="8">
        <v>84</v>
      </c>
      <c r="N1102" s="8">
        <v>1.44686</v>
      </c>
      <c r="O1102" s="70">
        <v>5158.33</v>
      </c>
      <c r="P1102" s="8">
        <v>5863.4700000000021</v>
      </c>
      <c r="Q1102" s="8">
        <v>1.7847839999999999</v>
      </c>
      <c r="R1102" s="8">
        <v>5710.83</v>
      </c>
      <c r="S1102" s="8">
        <v>1.7847839999999999</v>
      </c>
      <c r="T1102" s="81">
        <v>5158.33</v>
      </c>
      <c r="U1102" s="80" t="str">
        <f t="shared" si="34"/>
        <v>82020</v>
      </c>
      <c r="V1102" s="79" t="str">
        <f t="shared" si="35"/>
        <v>1 a 30 dias</v>
      </c>
    </row>
    <row r="1103" spans="1:22" x14ac:dyDescent="0.3">
      <c r="A1103" s="4">
        <v>44316</v>
      </c>
      <c r="B1103" s="8">
        <v>29894663000189</v>
      </c>
      <c r="C1103" s="8" t="s">
        <v>96</v>
      </c>
      <c r="D1103" s="4">
        <v>43936</v>
      </c>
      <c r="E1103" s="8">
        <v>92.79</v>
      </c>
      <c r="F1103" s="4">
        <v>44050</v>
      </c>
      <c r="G1103" s="8">
        <v>-266</v>
      </c>
      <c r="H1103" s="4">
        <v>46090</v>
      </c>
      <c r="I1103" s="8">
        <v>1774</v>
      </c>
      <c r="J1103" s="8">
        <v>309814335</v>
      </c>
      <c r="K1103" s="8">
        <v>72</v>
      </c>
      <c r="N1103" s="8">
        <v>1.5079232756393708</v>
      </c>
      <c r="O1103" s="70">
        <v>4038.29</v>
      </c>
      <c r="P1103" s="8">
        <v>4015.86</v>
      </c>
      <c r="Q1103" s="8">
        <v>2.0564100000000001</v>
      </c>
      <c r="R1103" s="8">
        <v>4484.5599999999995</v>
      </c>
      <c r="S1103" s="8">
        <v>2.0564100000000001</v>
      </c>
      <c r="T1103" s="81">
        <v>4038.29</v>
      </c>
      <c r="U1103" s="80" t="str">
        <f t="shared" si="34"/>
        <v>42020</v>
      </c>
      <c r="V1103" s="79" t="str">
        <f t="shared" si="35"/>
        <v>Acima de 120 dias</v>
      </c>
    </row>
    <row r="1104" spans="1:22" x14ac:dyDescent="0.3">
      <c r="A1104" s="4">
        <v>44316</v>
      </c>
      <c r="B1104" s="8">
        <v>29894663000189</v>
      </c>
      <c r="C1104" s="8" t="s">
        <v>96</v>
      </c>
      <c r="D1104" s="4">
        <v>44134</v>
      </c>
      <c r="E1104" s="8">
        <v>52</v>
      </c>
      <c r="F1104" s="4">
        <v>44262</v>
      </c>
      <c r="G1104" s="8">
        <v>-54</v>
      </c>
      <c r="H1104" s="4">
        <v>46699</v>
      </c>
      <c r="I1104" s="8">
        <v>2383</v>
      </c>
      <c r="J1104" s="8">
        <v>309826805</v>
      </c>
      <c r="K1104" s="8">
        <v>84</v>
      </c>
      <c r="N1104" s="8">
        <v>1.4100440000000001</v>
      </c>
      <c r="O1104" s="70">
        <v>2348.37</v>
      </c>
      <c r="P1104" s="8">
        <v>2523.5000000000005</v>
      </c>
      <c r="Q1104" s="8">
        <v>1.7464839999999999</v>
      </c>
      <c r="R1104" s="8">
        <v>2594.21</v>
      </c>
      <c r="S1104" s="8">
        <v>1.7464839999999999</v>
      </c>
      <c r="T1104" s="81">
        <v>2348.37</v>
      </c>
      <c r="U1104" s="80" t="str">
        <f t="shared" si="34"/>
        <v>102020</v>
      </c>
      <c r="V1104" s="79" t="str">
        <f t="shared" si="35"/>
        <v>31 a 60 dias</v>
      </c>
    </row>
    <row r="1105" spans="1:22" x14ac:dyDescent="0.3">
      <c r="A1105" s="4">
        <v>44316</v>
      </c>
      <c r="B1105" s="8">
        <v>29894663000189</v>
      </c>
      <c r="C1105" s="8" t="s">
        <v>96</v>
      </c>
      <c r="D1105" s="4">
        <v>44001</v>
      </c>
      <c r="E1105" s="8">
        <v>178</v>
      </c>
      <c r="F1105" s="4">
        <v>44050</v>
      </c>
      <c r="G1105" s="8">
        <v>-266</v>
      </c>
      <c r="H1105" s="4">
        <v>46514</v>
      </c>
      <c r="I1105" s="8">
        <v>2198</v>
      </c>
      <c r="J1105" s="8">
        <v>309835444</v>
      </c>
      <c r="K1105" s="8">
        <v>84</v>
      </c>
      <c r="N1105" s="8">
        <v>1.4377236472351445</v>
      </c>
      <c r="O1105" s="70">
        <v>8925.65</v>
      </c>
      <c r="P1105" s="8">
        <v>8581.1700000000037</v>
      </c>
      <c r="Q1105" s="8">
        <v>1.7825770000000001</v>
      </c>
      <c r="R1105" s="8">
        <v>9693.369999999999</v>
      </c>
      <c r="S1105" s="8">
        <v>1.7825770000000001</v>
      </c>
      <c r="T1105" s="81">
        <v>8925.65</v>
      </c>
      <c r="U1105" s="80" t="str">
        <f t="shared" si="34"/>
        <v>62020</v>
      </c>
      <c r="V1105" s="79" t="str">
        <f t="shared" si="35"/>
        <v>Acima de 120 dias</v>
      </c>
    </row>
    <row r="1106" spans="1:22" x14ac:dyDescent="0.3">
      <c r="A1106" s="4">
        <v>44316</v>
      </c>
      <c r="B1106" s="8">
        <v>29894663000189</v>
      </c>
      <c r="C1106" s="8" t="s">
        <v>96</v>
      </c>
      <c r="D1106" s="4">
        <v>44074</v>
      </c>
      <c r="E1106" s="8">
        <v>225</v>
      </c>
      <c r="F1106" s="4">
        <v>44172</v>
      </c>
      <c r="G1106" s="8">
        <v>-144</v>
      </c>
      <c r="H1106" s="4">
        <v>44749</v>
      </c>
      <c r="I1106" s="8">
        <v>433</v>
      </c>
      <c r="J1106" s="8">
        <v>309854281</v>
      </c>
      <c r="K1106" s="8">
        <v>24</v>
      </c>
      <c r="N1106" s="8">
        <v>1.3599999999999999</v>
      </c>
      <c r="O1106" s="70">
        <v>450</v>
      </c>
      <c r="P1106" s="8">
        <v>4455.4699999999993</v>
      </c>
      <c r="Q1106" s="8">
        <v>1.7970539999999999</v>
      </c>
      <c r="R1106" s="8">
        <v>450</v>
      </c>
      <c r="S1106" s="8">
        <v>1.7970539999999999</v>
      </c>
      <c r="T1106" s="81">
        <v>450</v>
      </c>
      <c r="U1106" s="80" t="str">
        <f t="shared" si="34"/>
        <v>82020</v>
      </c>
      <c r="V1106" s="79" t="str">
        <f t="shared" si="35"/>
        <v>Acima de 120 dias</v>
      </c>
    </row>
    <row r="1107" spans="1:22" x14ac:dyDescent="0.3">
      <c r="A1107" s="4">
        <v>44316</v>
      </c>
      <c r="B1107" s="8">
        <v>29894663000189</v>
      </c>
      <c r="C1107" s="8" t="s">
        <v>96</v>
      </c>
      <c r="D1107" s="4">
        <v>44074</v>
      </c>
      <c r="E1107" s="8">
        <v>235</v>
      </c>
      <c r="F1107" s="4">
        <v>44234</v>
      </c>
      <c r="G1107" s="8">
        <v>-82</v>
      </c>
      <c r="H1107" s="4">
        <v>46608</v>
      </c>
      <c r="I1107" s="8">
        <v>2292</v>
      </c>
      <c r="J1107" s="8">
        <v>309868672</v>
      </c>
      <c r="K1107" s="8">
        <v>84</v>
      </c>
      <c r="N1107" s="8">
        <v>1.430925</v>
      </c>
      <c r="O1107" s="70">
        <v>10572.79</v>
      </c>
      <c r="P1107" s="8">
        <v>11491.070000000002</v>
      </c>
      <c r="Q1107" s="8">
        <v>1.778578</v>
      </c>
      <c r="R1107" s="8">
        <v>11651.98</v>
      </c>
      <c r="S1107" s="8">
        <v>1.778578</v>
      </c>
      <c r="T1107" s="81">
        <v>10572.79</v>
      </c>
      <c r="U1107" s="80" t="str">
        <f t="shared" si="34"/>
        <v>82020</v>
      </c>
      <c r="V1107" s="79" t="str">
        <f t="shared" si="35"/>
        <v>61 a 90 dias</v>
      </c>
    </row>
    <row r="1108" spans="1:22" x14ac:dyDescent="0.3">
      <c r="A1108" s="4">
        <v>44316</v>
      </c>
      <c r="B1108" s="8">
        <v>29894663000189</v>
      </c>
      <c r="C1108" s="8" t="s">
        <v>96</v>
      </c>
      <c r="D1108" s="4">
        <v>44074</v>
      </c>
      <c r="E1108" s="8">
        <v>286.10000000000002</v>
      </c>
      <c r="F1108" s="4">
        <v>44172</v>
      </c>
      <c r="G1108" s="8">
        <v>-144</v>
      </c>
      <c r="H1108" s="4">
        <v>46575</v>
      </c>
      <c r="I1108" s="8">
        <v>2259</v>
      </c>
      <c r="J1108" s="8">
        <v>309951194</v>
      </c>
      <c r="K1108" s="8">
        <v>84</v>
      </c>
      <c r="N1108" s="8">
        <v>1.3599999999999999</v>
      </c>
      <c r="O1108" s="70">
        <v>15072.470000000001</v>
      </c>
      <c r="P1108" s="8">
        <v>14236.409999999998</v>
      </c>
      <c r="Q1108" s="8">
        <v>1.329777</v>
      </c>
      <c r="R1108" s="8">
        <v>14949.460000000001</v>
      </c>
      <c r="S1108" s="8">
        <v>1.329777</v>
      </c>
      <c r="T1108" s="81">
        <v>15072.470000000001</v>
      </c>
      <c r="U1108" s="80" t="str">
        <f t="shared" si="34"/>
        <v>82020</v>
      </c>
      <c r="V1108" s="79" t="str">
        <f t="shared" si="35"/>
        <v>Acima de 120 dias</v>
      </c>
    </row>
    <row r="1109" spans="1:22" x14ac:dyDescent="0.3">
      <c r="A1109" s="4">
        <v>44316</v>
      </c>
      <c r="B1109" s="8">
        <v>29894663000189</v>
      </c>
      <c r="C1109" s="8" t="s">
        <v>96</v>
      </c>
      <c r="D1109" s="4">
        <v>44074</v>
      </c>
      <c r="E1109" s="8">
        <v>260.63</v>
      </c>
      <c r="F1109" s="4">
        <v>44234</v>
      </c>
      <c r="G1109" s="8">
        <v>-82</v>
      </c>
      <c r="H1109" s="4">
        <v>46575</v>
      </c>
      <c r="I1109" s="8">
        <v>2259</v>
      </c>
      <c r="J1109" s="8">
        <v>309955315</v>
      </c>
      <c r="K1109" s="8">
        <v>84</v>
      </c>
      <c r="N1109" s="8">
        <v>1.3599999999999999</v>
      </c>
      <c r="O1109" s="70">
        <v>12280.08</v>
      </c>
      <c r="P1109" s="8">
        <v>12968.970000000001</v>
      </c>
      <c r="Q1109" s="8">
        <v>1.587442</v>
      </c>
      <c r="R1109" s="8">
        <v>13097.29</v>
      </c>
      <c r="S1109" s="8">
        <v>1.587442</v>
      </c>
      <c r="T1109" s="81">
        <v>12280.08</v>
      </c>
      <c r="U1109" s="80" t="str">
        <f t="shared" si="34"/>
        <v>82020</v>
      </c>
      <c r="V1109" s="79" t="str">
        <f t="shared" si="35"/>
        <v>61 a 90 dias</v>
      </c>
    </row>
    <row r="1110" spans="1:22" x14ac:dyDescent="0.3">
      <c r="A1110" s="4">
        <v>44316</v>
      </c>
      <c r="B1110" s="8">
        <v>29894663000189</v>
      </c>
      <c r="C1110" s="8" t="s">
        <v>96</v>
      </c>
      <c r="D1110" s="4">
        <v>44074</v>
      </c>
      <c r="E1110" s="8">
        <v>186.45</v>
      </c>
      <c r="F1110" s="4">
        <v>44234</v>
      </c>
      <c r="G1110" s="8">
        <v>-82</v>
      </c>
      <c r="H1110" s="4">
        <v>46608</v>
      </c>
      <c r="I1110" s="8">
        <v>2292</v>
      </c>
      <c r="J1110" s="8">
        <v>309965686</v>
      </c>
      <c r="K1110" s="8">
        <v>84</v>
      </c>
      <c r="N1110" s="8">
        <v>1.450091</v>
      </c>
      <c r="O1110" s="70">
        <v>8342.369999999999</v>
      </c>
      <c r="P1110" s="8">
        <v>9058.8799999999974</v>
      </c>
      <c r="Q1110" s="8">
        <v>1.7989999999999999</v>
      </c>
      <c r="R1110" s="8">
        <v>9194.06</v>
      </c>
      <c r="S1110" s="8">
        <v>1.7989999999999999</v>
      </c>
      <c r="T1110" s="81">
        <v>8342.369999999999</v>
      </c>
      <c r="U1110" s="80" t="str">
        <f t="shared" si="34"/>
        <v>82020</v>
      </c>
      <c r="V1110" s="79" t="str">
        <f t="shared" si="35"/>
        <v>61 a 90 dias</v>
      </c>
    </row>
    <row r="1111" spans="1:22" x14ac:dyDescent="0.3">
      <c r="A1111" s="4">
        <v>44316</v>
      </c>
      <c r="B1111" s="8">
        <v>29894663000189</v>
      </c>
      <c r="C1111" s="8" t="s">
        <v>96</v>
      </c>
      <c r="D1111" s="4">
        <v>44099</v>
      </c>
      <c r="E1111" s="8">
        <v>55.29</v>
      </c>
      <c r="F1111" s="4">
        <v>44323</v>
      </c>
      <c r="G1111" s="8">
        <v>7</v>
      </c>
      <c r="H1111" s="4">
        <v>46699</v>
      </c>
      <c r="I1111" s="8">
        <v>2383</v>
      </c>
      <c r="J1111" s="8">
        <v>309988915</v>
      </c>
      <c r="K1111" s="8">
        <v>84</v>
      </c>
      <c r="N1111" s="8">
        <v>1.428852</v>
      </c>
      <c r="O1111" s="70">
        <v>2362.27</v>
      </c>
      <c r="P1111" s="8">
        <v>2622.0199999999995</v>
      </c>
      <c r="Q1111" s="8">
        <v>1.7804340000000001</v>
      </c>
      <c r="R1111" s="8">
        <v>2632.0299999999997</v>
      </c>
      <c r="S1111" s="8">
        <v>1.7804340000000001</v>
      </c>
      <c r="T1111" s="81">
        <v>2362.27</v>
      </c>
      <c r="U1111" s="80" t="str">
        <f t="shared" si="34"/>
        <v>92020</v>
      </c>
      <c r="V1111" s="79" t="str">
        <f t="shared" si="35"/>
        <v>1 a 30 dias</v>
      </c>
    </row>
    <row r="1112" spans="1:22" x14ac:dyDescent="0.3">
      <c r="A1112" s="4">
        <v>44316</v>
      </c>
      <c r="B1112" s="8">
        <v>29894663000189</v>
      </c>
      <c r="C1112" s="8" t="s">
        <v>96</v>
      </c>
      <c r="D1112" s="4">
        <v>44134</v>
      </c>
      <c r="E1112" s="8">
        <v>698</v>
      </c>
      <c r="F1112" s="4">
        <v>44323</v>
      </c>
      <c r="G1112" s="8">
        <v>7</v>
      </c>
      <c r="H1112" s="4">
        <v>46667</v>
      </c>
      <c r="I1112" s="8">
        <v>2351</v>
      </c>
      <c r="J1112" s="8">
        <v>312202256</v>
      </c>
      <c r="K1112" s="8">
        <v>84</v>
      </c>
      <c r="N1112" s="8">
        <v>1.449352</v>
      </c>
      <c r="O1112" s="70">
        <v>29487.21</v>
      </c>
      <c r="P1112" s="8">
        <v>33907.679999999993</v>
      </c>
      <c r="Q1112" s="8">
        <v>1.7990010000000001</v>
      </c>
      <c r="R1112" s="8">
        <v>32790.009999999995</v>
      </c>
      <c r="S1112" s="8">
        <v>1.7990010000000001</v>
      </c>
      <c r="T1112" s="81">
        <v>29487.21</v>
      </c>
      <c r="U1112" s="80" t="str">
        <f t="shared" si="34"/>
        <v>102020</v>
      </c>
      <c r="V1112" s="79" t="str">
        <f t="shared" si="35"/>
        <v>1 a 30 dias</v>
      </c>
    </row>
    <row r="1113" spans="1:22" x14ac:dyDescent="0.3">
      <c r="A1113" s="4">
        <v>44316</v>
      </c>
      <c r="B1113" s="8">
        <v>29894663000189</v>
      </c>
      <c r="C1113" s="8" t="s">
        <v>96</v>
      </c>
      <c r="D1113" s="4">
        <v>44134</v>
      </c>
      <c r="E1113" s="8">
        <v>530</v>
      </c>
      <c r="F1113" s="4">
        <v>44293</v>
      </c>
      <c r="G1113" s="8">
        <v>-23</v>
      </c>
      <c r="H1113" s="4">
        <v>46728</v>
      </c>
      <c r="I1113" s="8">
        <v>2412</v>
      </c>
      <c r="J1113" s="8">
        <v>312808085</v>
      </c>
      <c r="K1113" s="8">
        <v>84</v>
      </c>
      <c r="N1113" s="8">
        <v>1.450199</v>
      </c>
      <c r="O1113" s="70">
        <v>23176.66</v>
      </c>
      <c r="P1113" s="8">
        <v>24998.73000000001</v>
      </c>
      <c r="Q1113" s="8">
        <v>1.7990010000000001</v>
      </c>
      <c r="R1113" s="8">
        <v>25758.62</v>
      </c>
      <c r="S1113" s="8">
        <v>1.7990010000000001</v>
      </c>
      <c r="T1113" s="81">
        <v>23176.66</v>
      </c>
      <c r="U1113" s="80" t="str">
        <f t="shared" si="34"/>
        <v>102020</v>
      </c>
      <c r="V1113" s="79" t="str">
        <f t="shared" si="35"/>
        <v>1 a 30 dias</v>
      </c>
    </row>
    <row r="1114" spans="1:22" x14ac:dyDescent="0.3">
      <c r="A1114" s="4">
        <v>44316</v>
      </c>
      <c r="B1114" s="8">
        <v>29894663000189</v>
      </c>
      <c r="C1114" s="8" t="s">
        <v>96</v>
      </c>
      <c r="D1114" s="4">
        <v>44134</v>
      </c>
      <c r="E1114" s="8">
        <v>155</v>
      </c>
      <c r="F1114" s="4">
        <v>44203</v>
      </c>
      <c r="G1114" s="8">
        <v>-113</v>
      </c>
      <c r="H1114" s="4">
        <v>46728</v>
      </c>
      <c r="I1114" s="8">
        <v>2412</v>
      </c>
      <c r="J1114" s="8">
        <v>313806707</v>
      </c>
      <c r="K1114" s="8">
        <v>84</v>
      </c>
      <c r="N1114" s="8">
        <v>1.4384330000000001</v>
      </c>
      <c r="O1114" s="70">
        <v>7267.88</v>
      </c>
      <c r="P1114" s="8">
        <v>7341.4400000000005</v>
      </c>
      <c r="Q1114" s="8">
        <v>1.7865230000000001</v>
      </c>
      <c r="R1114" s="8">
        <v>8025.86</v>
      </c>
      <c r="S1114" s="8">
        <v>1.7865230000000001</v>
      </c>
      <c r="T1114" s="81">
        <v>7267.88</v>
      </c>
      <c r="U1114" s="80" t="str">
        <f t="shared" si="34"/>
        <v>102020</v>
      </c>
      <c r="V1114" s="79" t="str">
        <f t="shared" si="35"/>
        <v>91 a 120 dias</v>
      </c>
    </row>
    <row r="1115" spans="1:22" x14ac:dyDescent="0.3">
      <c r="A1115" s="4">
        <v>44316</v>
      </c>
      <c r="B1115" s="8">
        <v>29894663000189</v>
      </c>
      <c r="C1115" s="8" t="s">
        <v>96</v>
      </c>
      <c r="D1115" s="4">
        <v>44134</v>
      </c>
      <c r="E1115" s="8">
        <v>313.39999999999998</v>
      </c>
      <c r="F1115" s="4">
        <v>44234</v>
      </c>
      <c r="G1115" s="8">
        <v>-82</v>
      </c>
      <c r="H1115" s="4">
        <v>46667</v>
      </c>
      <c r="I1115" s="8">
        <v>2351</v>
      </c>
      <c r="J1115" s="8">
        <v>317702667</v>
      </c>
      <c r="K1115" s="8">
        <v>84</v>
      </c>
      <c r="N1115" s="8">
        <v>1.4467839999999998</v>
      </c>
      <c r="O1115" s="70">
        <v>14190.56</v>
      </c>
      <c r="P1115" s="8">
        <v>15237.520000000002</v>
      </c>
      <c r="Q1115" s="8">
        <v>1.796268</v>
      </c>
      <c r="R1115" s="8">
        <v>15674.56</v>
      </c>
      <c r="S1115" s="8">
        <v>1.796268</v>
      </c>
      <c r="T1115" s="81">
        <v>14190.56</v>
      </c>
      <c r="U1115" s="80" t="str">
        <f t="shared" si="34"/>
        <v>102020</v>
      </c>
      <c r="V1115" s="79" t="str">
        <f t="shared" si="35"/>
        <v>61 a 90 dias</v>
      </c>
    </row>
    <row r="1116" spans="1:22" x14ac:dyDescent="0.3">
      <c r="A1116" s="4">
        <v>44316</v>
      </c>
      <c r="B1116" s="8">
        <v>29894663000189</v>
      </c>
      <c r="C1116" s="8" t="s">
        <v>96</v>
      </c>
      <c r="D1116" s="4">
        <v>44134</v>
      </c>
      <c r="E1116" s="8">
        <v>313.5</v>
      </c>
      <c r="F1116" s="4">
        <v>44203</v>
      </c>
      <c r="G1116" s="8">
        <v>-113</v>
      </c>
      <c r="H1116" s="4">
        <v>46728</v>
      </c>
      <c r="I1116" s="8">
        <v>2412</v>
      </c>
      <c r="J1116" s="8">
        <v>318201691</v>
      </c>
      <c r="K1116" s="8">
        <v>84</v>
      </c>
      <c r="N1116" s="8">
        <v>1.4408719999999999</v>
      </c>
      <c r="O1116" s="70">
        <v>14689.46</v>
      </c>
      <c r="P1116" s="8">
        <v>14835.820000000002</v>
      </c>
      <c r="Q1116" s="8">
        <v>1.789096</v>
      </c>
      <c r="R1116" s="8">
        <v>16221.32</v>
      </c>
      <c r="S1116" s="8">
        <v>1.789096</v>
      </c>
      <c r="T1116" s="81">
        <v>14689.46</v>
      </c>
      <c r="U1116" s="80" t="str">
        <f t="shared" si="34"/>
        <v>102020</v>
      </c>
      <c r="V1116" s="79" t="str">
        <f t="shared" si="35"/>
        <v>91 a 120 dias</v>
      </c>
    </row>
    <row r="1117" spans="1:22" x14ac:dyDescent="0.3">
      <c r="A1117" s="4">
        <v>44316</v>
      </c>
      <c r="B1117" s="8">
        <v>29894663000189</v>
      </c>
      <c r="C1117" s="8" t="s">
        <v>96</v>
      </c>
      <c r="D1117" s="4">
        <v>44134</v>
      </c>
      <c r="E1117" s="8">
        <v>205</v>
      </c>
      <c r="F1117" s="4">
        <v>44203</v>
      </c>
      <c r="G1117" s="8">
        <v>-113</v>
      </c>
      <c r="H1117" s="4">
        <v>46699</v>
      </c>
      <c r="I1117" s="8">
        <v>2383</v>
      </c>
      <c r="J1117" s="8">
        <v>319501715</v>
      </c>
      <c r="K1117" s="8">
        <v>84</v>
      </c>
      <c r="N1117" s="8">
        <v>1.3599999999999999</v>
      </c>
      <c r="O1117" s="70">
        <v>10607.34</v>
      </c>
      <c r="P1117" s="8">
        <v>10122.950000000001</v>
      </c>
      <c r="Q1117" s="8">
        <v>1.4188860000000001</v>
      </c>
      <c r="R1117" s="8">
        <v>10794.63</v>
      </c>
      <c r="S1117" s="8">
        <v>1.4188860000000001</v>
      </c>
      <c r="T1117" s="81">
        <v>10607.34</v>
      </c>
      <c r="U1117" s="80" t="str">
        <f t="shared" si="34"/>
        <v>102020</v>
      </c>
      <c r="V1117" s="79" t="str">
        <f t="shared" si="35"/>
        <v>91 a 120 dias</v>
      </c>
    </row>
  </sheetData>
  <autoFilter ref="A1:V1117" xr:uid="{05D0B0CC-13C5-43B0-9944-85D46DBDA726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817-127E-4369-87A2-B9DA3FFEDEEF}">
  <dimension ref="A1:AJ5738"/>
  <sheetViews>
    <sheetView showGridLines="0" tabSelected="1" zoomScale="85" zoomScaleNormal="85" workbookViewId="0">
      <selection activeCell="D11" sqref="D11"/>
    </sheetView>
  </sheetViews>
  <sheetFormatPr defaultColWidth="8.6640625" defaultRowHeight="14.4" x14ac:dyDescent="0.3"/>
  <cols>
    <col min="1" max="1" width="3.33203125" style="13" bestFit="1" customWidth="1"/>
    <col min="2" max="2" width="87.44140625" style="13" bestFit="1" customWidth="1"/>
    <col min="3" max="3" width="26.44140625" style="12" bestFit="1" customWidth="1"/>
    <col min="4" max="4" width="29.109375" style="13" customWidth="1"/>
    <col min="5" max="5" width="29.44140625" style="13" bestFit="1" customWidth="1"/>
    <col min="6" max="6" width="17.88671875" style="13" bestFit="1" customWidth="1"/>
    <col min="7" max="7" width="12.44140625" style="13" bestFit="1" customWidth="1"/>
    <col min="8" max="8" width="13.88671875" style="13" bestFit="1" customWidth="1"/>
    <col min="9" max="9" width="13.44140625" style="13" bestFit="1" customWidth="1"/>
    <col min="10" max="10" width="13.33203125" style="13" customWidth="1"/>
    <col min="11" max="11" width="13.44140625" style="13" bestFit="1" customWidth="1"/>
    <col min="12" max="15" width="13.44140625" style="13" customWidth="1"/>
    <col min="16" max="16" width="15.109375" style="13" bestFit="1" customWidth="1"/>
    <col min="17" max="21" width="12.44140625" style="13" customWidth="1"/>
    <col min="22" max="22" width="13.5546875" style="13" customWidth="1"/>
    <col min="23" max="36" width="9.109375" customWidth="1"/>
    <col min="37" max="16384" width="8.6640625" style="13"/>
  </cols>
  <sheetData>
    <row r="1" spans="2:9" x14ac:dyDescent="0.3">
      <c r="E1" s="12"/>
    </row>
    <row r="2" spans="2:9" x14ac:dyDescent="0.3">
      <c r="B2" s="2" t="s">
        <v>12</v>
      </c>
    </row>
    <row r="3" spans="2:9" x14ac:dyDescent="0.3">
      <c r="B3" s="2" t="s">
        <v>202</v>
      </c>
      <c r="C3" s="27">
        <v>45504</v>
      </c>
    </row>
    <row r="4" spans="2:9" ht="19.5" customHeight="1" x14ac:dyDescent="0.3">
      <c r="B4" s="6"/>
      <c r="C4" s="15"/>
      <c r="I4" s="12"/>
    </row>
    <row r="5" spans="2:9" x14ac:dyDescent="0.3">
      <c r="B5" s="2" t="s">
        <v>171</v>
      </c>
      <c r="C5" s="15"/>
      <c r="E5" s="2" t="s">
        <v>166</v>
      </c>
      <c r="F5" s="2" t="s">
        <v>58</v>
      </c>
      <c r="I5" s="12"/>
    </row>
    <row r="6" spans="2:9" x14ac:dyDescent="0.3">
      <c r="B6" s="14" t="s">
        <v>69</v>
      </c>
      <c r="C6" s="16">
        <v>102300654.87624924</v>
      </c>
      <c r="D6" s="2" t="s">
        <v>167</v>
      </c>
      <c r="E6" s="12">
        <f>'Ordem de Aplicação dos Recursos'!N7*'Histórico Integralizações'!D4</f>
        <v>99783047.136930779</v>
      </c>
      <c r="F6" s="64">
        <f>1-E6/(P29+P34+P35+P36+P43+P44+P45)</f>
        <v>3.2251204407560796E-2</v>
      </c>
      <c r="I6" s="12"/>
    </row>
    <row r="7" spans="2:9" x14ac:dyDescent="0.3">
      <c r="B7" s="14" t="s">
        <v>70</v>
      </c>
      <c r="C7" s="16">
        <v>14919240.289568799</v>
      </c>
      <c r="D7" s="2" t="s">
        <v>168</v>
      </c>
      <c r="E7" s="12">
        <v>95890828.549712762</v>
      </c>
      <c r="F7" s="64">
        <f>1-E7/(P29+P34+P35+P36+P43+P44+P45)</f>
        <v>7.0000000000000173E-2</v>
      </c>
      <c r="H7" s="12"/>
      <c r="I7" s="12"/>
    </row>
    <row r="8" spans="2:9" x14ac:dyDescent="0.3">
      <c r="B8" s="14" t="s">
        <v>140</v>
      </c>
      <c r="C8" s="16">
        <v>12927000</v>
      </c>
      <c r="E8" s="12"/>
      <c r="H8" s="64"/>
      <c r="I8" s="12"/>
    </row>
    <row r="9" spans="2:9" x14ac:dyDescent="0.3">
      <c r="B9" s="14"/>
      <c r="C9" s="16"/>
      <c r="E9" s="12"/>
      <c r="H9" s="12"/>
      <c r="I9" s="12"/>
    </row>
    <row r="10" spans="2:9" x14ac:dyDescent="0.3">
      <c r="B10" s="54" t="s">
        <v>143</v>
      </c>
      <c r="C10" s="16"/>
      <c r="D10" s="92"/>
      <c r="E10" s="92"/>
      <c r="F10" s="92"/>
    </row>
    <row r="11" spans="2:9" x14ac:dyDescent="0.3">
      <c r="B11" s="14" t="s">
        <v>212</v>
      </c>
      <c r="C11" s="16">
        <v>379626.79000000004</v>
      </c>
      <c r="D11" s="93"/>
      <c r="E11" s="16"/>
      <c r="F11" s="6"/>
    </row>
    <row r="12" spans="2:9" x14ac:dyDescent="0.3">
      <c r="B12" s="14" t="s">
        <v>211</v>
      </c>
      <c r="C12" s="16">
        <v>6933561.1900000004</v>
      </c>
      <c r="D12" s="110"/>
      <c r="E12" s="111"/>
      <c r="F12" s="16"/>
    </row>
    <row r="13" spans="2:9" x14ac:dyDescent="0.3">
      <c r="B13" s="14" t="s">
        <v>209</v>
      </c>
      <c r="C13" s="16">
        <v>237820.82</v>
      </c>
      <c r="D13" s="110"/>
      <c r="E13" s="110"/>
      <c r="F13" s="110"/>
      <c r="H13" s="12"/>
    </row>
    <row r="14" spans="2:9" x14ac:dyDescent="0.3">
      <c r="B14" s="14" t="s">
        <v>210</v>
      </c>
      <c r="C14" s="16">
        <v>140579.99</v>
      </c>
      <c r="D14" s="112"/>
      <c r="E14" s="113"/>
      <c r="F14" s="16"/>
    </row>
    <row r="15" spans="2:9" x14ac:dyDescent="0.3">
      <c r="B15" s="14"/>
      <c r="C15" s="16"/>
      <c r="D15" s="112"/>
      <c r="E15" s="113"/>
      <c r="F15" s="16"/>
    </row>
    <row r="16" spans="2:9" x14ac:dyDescent="0.3">
      <c r="B16" s="14"/>
      <c r="C16" s="16"/>
      <c r="D16" s="112"/>
      <c r="E16" s="113"/>
      <c r="F16" s="113"/>
    </row>
    <row r="17" spans="1:21" x14ac:dyDescent="0.3">
      <c r="B17" s="14"/>
      <c r="C17" s="16"/>
      <c r="D17" s="89"/>
      <c r="E17" s="88"/>
      <c r="F17" s="88"/>
    </row>
    <row r="18" spans="1:21" x14ac:dyDescent="0.3">
      <c r="B18" s="14"/>
      <c r="C18" s="16"/>
      <c r="D18" s="88"/>
      <c r="E18" s="88"/>
      <c r="F18" s="93"/>
    </row>
    <row r="19" spans="1:21" x14ac:dyDescent="0.3">
      <c r="B19" s="14"/>
      <c r="C19" s="16"/>
      <c r="D19" s="88"/>
      <c r="E19" s="91"/>
      <c r="F19" s="88"/>
      <c r="J19" s="12"/>
    </row>
    <row r="20" spans="1:21" x14ac:dyDescent="0.3">
      <c r="B20" s="16"/>
      <c r="C20" s="16"/>
      <c r="D20" s="88"/>
      <c r="E20" s="88"/>
      <c r="F20" s="88"/>
      <c r="J20" s="12"/>
    </row>
    <row r="21" spans="1:21" x14ac:dyDescent="0.3">
      <c r="B21" s="16"/>
      <c r="C21" s="16"/>
      <c r="D21" s="88"/>
      <c r="E21" s="88"/>
      <c r="J21" s="12"/>
    </row>
    <row r="22" spans="1:21" x14ac:dyDescent="0.3">
      <c r="D22" s="16"/>
      <c r="E22" s="16"/>
      <c r="F22" s="16"/>
      <c r="G22" s="12"/>
    </row>
    <row r="23" spans="1:21" x14ac:dyDescent="0.3">
      <c r="B23" s="6"/>
    </row>
    <row r="24" spans="1:21" x14ac:dyDescent="0.3">
      <c r="B24" s="11" t="s">
        <v>94</v>
      </c>
      <c r="C24" s="100" t="s">
        <v>129</v>
      </c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66"/>
    </row>
    <row r="25" spans="1:21" x14ac:dyDescent="0.3">
      <c r="B25" s="34" t="s">
        <v>172</v>
      </c>
      <c r="C25" s="34">
        <v>43770</v>
      </c>
      <c r="D25" s="34">
        <f t="shared" ref="D25:O25" si="0">EDATE(C25,1)</f>
        <v>43800</v>
      </c>
      <c r="E25" s="34">
        <f t="shared" si="0"/>
        <v>43831</v>
      </c>
      <c r="F25" s="34">
        <f t="shared" si="0"/>
        <v>43862</v>
      </c>
      <c r="G25" s="34">
        <f t="shared" si="0"/>
        <v>43891</v>
      </c>
      <c r="H25" s="34">
        <f t="shared" si="0"/>
        <v>43922</v>
      </c>
      <c r="I25" s="34">
        <f t="shared" si="0"/>
        <v>43952</v>
      </c>
      <c r="J25" s="34">
        <f t="shared" si="0"/>
        <v>43983</v>
      </c>
      <c r="K25" s="34">
        <f t="shared" si="0"/>
        <v>44013</v>
      </c>
      <c r="L25" s="34">
        <f t="shared" si="0"/>
        <v>44044</v>
      </c>
      <c r="M25" s="34">
        <f t="shared" si="0"/>
        <v>44075</v>
      </c>
      <c r="N25" s="34">
        <f t="shared" si="0"/>
        <v>44105</v>
      </c>
      <c r="O25" s="34">
        <f t="shared" si="0"/>
        <v>44136</v>
      </c>
      <c r="P25" s="40" t="s">
        <v>33</v>
      </c>
      <c r="Q25" s="35"/>
      <c r="R25" s="35"/>
      <c r="S25" s="35"/>
      <c r="T25" s="35"/>
      <c r="U25" s="35"/>
    </row>
    <row r="26" spans="1:21" x14ac:dyDescent="0.3">
      <c r="A26" s="71"/>
      <c r="B26" s="27">
        <v>45422</v>
      </c>
      <c r="C26" s="3">
        <v>964816.17742500047</v>
      </c>
      <c r="D26" s="3">
        <v>3068506.3088329998</v>
      </c>
      <c r="E26" s="3">
        <v>3119085.5112119978</v>
      </c>
      <c r="F26" s="3">
        <v>2960345.0638719969</v>
      </c>
      <c r="G26" s="3">
        <v>2485545.0608349978</v>
      </c>
      <c r="H26" s="3">
        <v>2454793.6539430032</v>
      </c>
      <c r="I26" s="3">
        <v>6167769.6290069958</v>
      </c>
      <c r="J26" s="12">
        <v>5770161.2240550015</v>
      </c>
      <c r="K26" s="12">
        <v>13548084.733468983</v>
      </c>
      <c r="L26" s="12">
        <v>36176635.457033932</v>
      </c>
      <c r="M26" s="12">
        <v>19823796.461614024</v>
      </c>
      <c r="N26" s="12">
        <v>20796579.597218014</v>
      </c>
      <c r="O26" s="12">
        <v>2588379.7988830004</v>
      </c>
      <c r="P26" s="36">
        <f t="shared" ref="P26:P27" si="1">SUM(C26:O26)</f>
        <v>119924498.67739995</v>
      </c>
      <c r="Q26" s="3"/>
      <c r="R26" s="3"/>
      <c r="S26" s="3"/>
      <c r="T26" s="3"/>
      <c r="U26" s="3"/>
    </row>
    <row r="27" spans="1:21" x14ac:dyDescent="0.3">
      <c r="A27" s="71"/>
      <c r="B27" s="27">
        <v>45454</v>
      </c>
      <c r="C27" s="3">
        <v>899371.63202399958</v>
      </c>
      <c r="D27" s="3">
        <v>2902920.1837099991</v>
      </c>
      <c r="E27" s="3">
        <v>2929867.6621490018</v>
      </c>
      <c r="F27" s="3">
        <v>2789110.2616770021</v>
      </c>
      <c r="G27" s="3">
        <v>2345831.0664950004</v>
      </c>
      <c r="H27" s="3">
        <v>2330736.1607010001</v>
      </c>
      <c r="I27" s="3">
        <v>5857638.0125160152</v>
      </c>
      <c r="J27" s="12">
        <v>5550873.8686140003</v>
      </c>
      <c r="K27" s="12">
        <v>13024711.837434018</v>
      </c>
      <c r="L27" s="12">
        <v>34700513.997340031</v>
      </c>
      <c r="M27" s="12">
        <v>19094756.155165039</v>
      </c>
      <c r="N27" s="12">
        <v>19984310.592575978</v>
      </c>
      <c r="O27" s="12">
        <v>2382525.0442689988</v>
      </c>
      <c r="P27" s="36">
        <f t="shared" si="1"/>
        <v>114793166.4746701</v>
      </c>
      <c r="Q27" s="3"/>
      <c r="R27" s="3"/>
      <c r="S27" s="3"/>
      <c r="T27" s="3"/>
      <c r="U27" s="3"/>
    </row>
    <row r="28" spans="1:21" x14ac:dyDescent="0.3">
      <c r="A28" s="71"/>
      <c r="B28" s="27">
        <v>45482</v>
      </c>
      <c r="C28" s="3">
        <v>836566.32929500006</v>
      </c>
      <c r="D28" s="3">
        <v>2699977.7927330001</v>
      </c>
      <c r="E28" s="3">
        <v>2735157.8822320011</v>
      </c>
      <c r="F28" s="3">
        <v>2609908.6694809971</v>
      </c>
      <c r="G28" s="3">
        <v>2213972.4978990005</v>
      </c>
      <c r="H28" s="3">
        <v>2187069.0744479974</v>
      </c>
      <c r="I28" s="3">
        <v>5569142.6174399992</v>
      </c>
      <c r="J28" s="3">
        <v>5310509.9591989899</v>
      </c>
      <c r="K28" s="3">
        <v>12510039.496647004</v>
      </c>
      <c r="L28" s="3">
        <v>33147171.024532977</v>
      </c>
      <c r="M28" s="3">
        <v>18276785.895473015</v>
      </c>
      <c r="N28" s="3">
        <v>19199099.835611038</v>
      </c>
      <c r="O28" s="3">
        <v>2314249.9039030019</v>
      </c>
      <c r="P28" s="36">
        <f>SUM(C28:O28)</f>
        <v>109609650.97889403</v>
      </c>
      <c r="Q28" s="3"/>
      <c r="R28" s="3"/>
      <c r="S28" s="3"/>
      <c r="T28" s="3"/>
      <c r="U28" s="3"/>
    </row>
    <row r="29" spans="1:21" x14ac:dyDescent="0.3">
      <c r="A29" s="71"/>
      <c r="B29" s="27">
        <v>45513</v>
      </c>
      <c r="C29" s="3">
        <v>729274.717879</v>
      </c>
      <c r="D29" s="3">
        <v>2436736.2838250007</v>
      </c>
      <c r="E29" s="3">
        <v>2439054.0479049971</v>
      </c>
      <c r="F29" s="3">
        <v>2324640.8236159999</v>
      </c>
      <c r="G29" s="3">
        <v>1954279.9733270027</v>
      </c>
      <c r="H29" s="3">
        <v>2002462.721300998</v>
      </c>
      <c r="I29" s="3">
        <v>4923913.1431070054</v>
      </c>
      <c r="J29" s="3">
        <v>4788405.3865399929</v>
      </c>
      <c r="K29" s="3">
        <v>11358553.132870005</v>
      </c>
      <c r="L29" s="3">
        <v>30290479.487021025</v>
      </c>
      <c r="M29" s="3">
        <v>16710657.955487018</v>
      </c>
      <c r="N29" s="3">
        <v>17744784.768797018</v>
      </c>
      <c r="O29" s="3">
        <v>2105303.5939399996</v>
      </c>
      <c r="P29" s="36">
        <f>SUM(C29:O29)</f>
        <v>99808546.035615072</v>
      </c>
      <c r="Q29" s="3"/>
      <c r="R29" s="3"/>
      <c r="S29" s="3"/>
      <c r="T29" s="8"/>
      <c r="U29" s="8"/>
    </row>
    <row r="30" spans="1:21" x14ac:dyDescent="0.3">
      <c r="B30" s="68" t="s">
        <v>201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3"/>
      <c r="Q30" s="8"/>
      <c r="R30" s="3"/>
      <c r="S30" s="8"/>
      <c r="T30" s="8"/>
      <c r="U30" s="8"/>
    </row>
    <row r="31" spans="1:21" x14ac:dyDescent="0.3">
      <c r="A31" s="99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x14ac:dyDescent="0.3">
      <c r="B32" s="11" t="s">
        <v>95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3"/>
      <c r="Q32" s="8"/>
      <c r="R32" s="8"/>
      <c r="S32" s="8"/>
      <c r="T32" s="35"/>
      <c r="U32" s="35"/>
    </row>
    <row r="33" spans="2:22" x14ac:dyDescent="0.3">
      <c r="B33" s="34" t="s">
        <v>25</v>
      </c>
      <c r="C33" s="34">
        <v>43770</v>
      </c>
      <c r="D33" s="34">
        <f t="shared" ref="D33:O33" si="2">EDATE(C33,1)</f>
        <v>43800</v>
      </c>
      <c r="E33" s="34">
        <f t="shared" si="2"/>
        <v>43831</v>
      </c>
      <c r="F33" s="34">
        <f t="shared" si="2"/>
        <v>43862</v>
      </c>
      <c r="G33" s="34">
        <f t="shared" si="2"/>
        <v>43891</v>
      </c>
      <c r="H33" s="34">
        <f t="shared" si="2"/>
        <v>43922</v>
      </c>
      <c r="I33" s="34">
        <f t="shared" si="2"/>
        <v>43952</v>
      </c>
      <c r="J33" s="34">
        <f t="shared" si="2"/>
        <v>43983</v>
      </c>
      <c r="K33" s="34">
        <f t="shared" si="2"/>
        <v>44013</v>
      </c>
      <c r="L33" s="34">
        <f t="shared" si="2"/>
        <v>44044</v>
      </c>
      <c r="M33" s="34">
        <f t="shared" si="2"/>
        <v>44075</v>
      </c>
      <c r="N33" s="34">
        <f t="shared" si="2"/>
        <v>44105</v>
      </c>
      <c r="O33" s="34">
        <f t="shared" si="2"/>
        <v>44136</v>
      </c>
      <c r="P33" s="40" t="s">
        <v>33</v>
      </c>
      <c r="Q33" s="35"/>
      <c r="R33" s="35"/>
      <c r="S33" s="35"/>
      <c r="T33" s="3"/>
      <c r="U33" s="3"/>
    </row>
    <row r="34" spans="2:22" x14ac:dyDescent="0.3">
      <c r="B34" s="8" t="s">
        <v>2</v>
      </c>
      <c r="C34" s="3">
        <v>18024.236256000004</v>
      </c>
      <c r="D34" s="3">
        <v>64904.542437999989</v>
      </c>
      <c r="E34" s="3">
        <v>43284.559036999999</v>
      </c>
      <c r="F34" s="3">
        <v>63246.135879000001</v>
      </c>
      <c r="G34" s="3">
        <v>67053.162079999995</v>
      </c>
      <c r="H34" s="3">
        <v>35532.387719000006</v>
      </c>
      <c r="I34" s="3">
        <v>135729.49770599999</v>
      </c>
      <c r="J34" s="3">
        <v>129208.772499</v>
      </c>
      <c r="K34" s="3">
        <v>244809.89413500007</v>
      </c>
      <c r="L34" s="3">
        <v>595205.75469099998</v>
      </c>
      <c r="M34" s="3">
        <v>251657.90230099991</v>
      </c>
      <c r="N34" s="3">
        <v>296196.39356799994</v>
      </c>
      <c r="O34" s="3">
        <v>40451.586238999997</v>
      </c>
      <c r="P34" s="3">
        <f>SUM(C34:O34)</f>
        <v>1985304.8245479998</v>
      </c>
      <c r="Q34" s="3"/>
      <c r="R34" s="3"/>
      <c r="S34" s="3"/>
      <c r="T34" s="3"/>
      <c r="U34" s="3"/>
    </row>
    <row r="35" spans="2:22" x14ac:dyDescent="0.3">
      <c r="B35" s="8" t="s">
        <v>3</v>
      </c>
      <c r="C35" s="3">
        <v>8834.014013</v>
      </c>
      <c r="D35" s="3">
        <v>9764.9610670000002</v>
      </c>
      <c r="E35" s="3">
        <v>30538.132276</v>
      </c>
      <c r="F35" s="3">
        <v>25668.494465999996</v>
      </c>
      <c r="G35" s="3">
        <v>30562.970158999997</v>
      </c>
      <c r="H35" s="3">
        <v>3536.7126760000001</v>
      </c>
      <c r="I35" s="3">
        <v>79678.598237000013</v>
      </c>
      <c r="J35" s="3">
        <v>29505.457373999998</v>
      </c>
      <c r="K35" s="3">
        <v>147886.28396699997</v>
      </c>
      <c r="L35" s="3">
        <v>281139.6407189999</v>
      </c>
      <c r="M35" s="3">
        <v>125391.82088600002</v>
      </c>
      <c r="N35" s="3">
        <v>135423.14957899999</v>
      </c>
      <c r="O35" s="3">
        <v>0</v>
      </c>
      <c r="P35" s="3">
        <f>SUM(C35:O35)</f>
        <v>907930.2354189998</v>
      </c>
      <c r="Q35" s="3"/>
      <c r="R35" s="3"/>
      <c r="S35" s="3"/>
      <c r="T35" s="3"/>
      <c r="U35" s="3"/>
    </row>
    <row r="36" spans="2:22" s="13" customFormat="1" x14ac:dyDescent="0.3">
      <c r="B36" s="8" t="s">
        <v>4</v>
      </c>
      <c r="C36" s="3">
        <v>4197.980082</v>
      </c>
      <c r="D36" s="3">
        <v>2624.7721630000001</v>
      </c>
      <c r="E36" s="3">
        <v>10688.014776</v>
      </c>
      <c r="F36" s="3">
        <v>9463.0807459999996</v>
      </c>
      <c r="G36" s="3">
        <v>8018.3659979999993</v>
      </c>
      <c r="H36" s="3">
        <v>8252.6177819999994</v>
      </c>
      <c r="I36" s="3">
        <v>15751.231290000002</v>
      </c>
      <c r="J36" s="3">
        <v>30467.619652000005</v>
      </c>
      <c r="K36" s="3">
        <v>37906.556322999997</v>
      </c>
      <c r="L36" s="3">
        <v>153228.94003900001</v>
      </c>
      <c r="M36" s="3">
        <v>63755.86894800001</v>
      </c>
      <c r="N36" s="3">
        <v>58422.581770000004</v>
      </c>
      <c r="O36" s="3">
        <v>3859.0702390000001</v>
      </c>
      <c r="P36" s="3">
        <f>SUM(C36:O36)</f>
        <v>406636.69980800006</v>
      </c>
      <c r="Q36" s="3"/>
      <c r="R36" s="3"/>
      <c r="S36" s="3"/>
      <c r="T36" s="3"/>
      <c r="U36" s="3"/>
    </row>
    <row r="37" spans="2:22" x14ac:dyDescent="0.3">
      <c r="B37" s="8" t="s">
        <v>92</v>
      </c>
      <c r="C37" s="3">
        <v>16725.934140999998</v>
      </c>
      <c r="D37" s="3">
        <v>3083.9227860000001</v>
      </c>
      <c r="E37" s="3">
        <v>10092.930399000001</v>
      </c>
      <c r="F37" s="3">
        <v>14617.279497</v>
      </c>
      <c r="G37" s="3">
        <v>5342.7597560000004</v>
      </c>
      <c r="H37" s="3">
        <v>8338.3154070000001</v>
      </c>
      <c r="I37" s="3">
        <v>19598.198060000002</v>
      </c>
      <c r="J37" s="3">
        <v>30794.215667</v>
      </c>
      <c r="K37" s="3">
        <v>30093.007590000001</v>
      </c>
      <c r="L37" s="3">
        <v>178875.56592799997</v>
      </c>
      <c r="M37" s="3">
        <v>92922.590410999997</v>
      </c>
      <c r="N37" s="3">
        <v>95864.474813000008</v>
      </c>
      <c r="O37" s="3">
        <v>24202.769534999999</v>
      </c>
      <c r="P37" s="3">
        <f>SUM(C37:O37)</f>
        <v>530551.96398999996</v>
      </c>
      <c r="Q37" s="3"/>
      <c r="R37" s="3"/>
      <c r="S37" s="3"/>
      <c r="T37" s="3"/>
      <c r="U37" s="3"/>
      <c r="V37" s="35"/>
    </row>
    <row r="38" spans="2:22" s="13" customFormat="1" x14ac:dyDescent="0.3">
      <c r="B38" s="8" t="s">
        <v>93</v>
      </c>
      <c r="C38" s="3">
        <v>391649.06837700016</v>
      </c>
      <c r="D38" s="3">
        <v>1097697.8326429992</v>
      </c>
      <c r="E38" s="3">
        <v>956856.3613859996</v>
      </c>
      <c r="F38" s="3">
        <v>859067.9333739999</v>
      </c>
      <c r="G38" s="3">
        <v>360398.34297200019</v>
      </c>
      <c r="H38" s="3">
        <v>512291.24224499956</v>
      </c>
      <c r="I38" s="3">
        <v>1379025.5408669992</v>
      </c>
      <c r="J38" s="3">
        <v>1250181.3973799993</v>
      </c>
      <c r="K38" s="3">
        <v>2209231.129900001</v>
      </c>
      <c r="L38" s="3">
        <v>5429160.2074430007</v>
      </c>
      <c r="M38" s="3">
        <v>2802257.0364859989</v>
      </c>
      <c r="N38" s="3">
        <v>2792658.9972710023</v>
      </c>
      <c r="O38" s="3">
        <v>509772.99585900013</v>
      </c>
      <c r="P38" s="3">
        <f>SUM(C38:O38)</f>
        <v>20550248.086202998</v>
      </c>
      <c r="Q38" s="3"/>
      <c r="R38" s="3"/>
      <c r="S38" s="3"/>
      <c r="T38" s="36"/>
      <c r="U38" s="36"/>
      <c r="V38" s="3"/>
    </row>
    <row r="39" spans="2:22" s="13" customFormat="1" x14ac:dyDescent="0.3">
      <c r="B39" s="8"/>
      <c r="C39" s="36">
        <f t="shared" ref="C39:O39" si="3">SUM(C34:C38)</f>
        <v>439431.23286900017</v>
      </c>
      <c r="D39" s="36">
        <f t="shared" si="3"/>
        <v>1178076.0310969993</v>
      </c>
      <c r="E39" s="36">
        <f t="shared" si="3"/>
        <v>1051459.9978739996</v>
      </c>
      <c r="F39" s="36">
        <f t="shared" si="3"/>
        <v>972062.92396199994</v>
      </c>
      <c r="G39" s="36">
        <f t="shared" si="3"/>
        <v>471375.60096500017</v>
      </c>
      <c r="H39" s="36">
        <f t="shared" si="3"/>
        <v>567951.27582899958</v>
      </c>
      <c r="I39" s="36">
        <f t="shared" si="3"/>
        <v>1629783.0661599992</v>
      </c>
      <c r="J39" s="36">
        <f t="shared" si="3"/>
        <v>1470157.4625719993</v>
      </c>
      <c r="K39" s="36">
        <f t="shared" si="3"/>
        <v>2669926.871915001</v>
      </c>
      <c r="L39" s="36">
        <f t="shared" si="3"/>
        <v>6637610.1088200007</v>
      </c>
      <c r="M39" s="36">
        <f t="shared" si="3"/>
        <v>3335985.2190319989</v>
      </c>
      <c r="N39" s="36">
        <f t="shared" si="3"/>
        <v>3378565.5970010022</v>
      </c>
      <c r="O39" s="36">
        <f t="shared" si="3"/>
        <v>578286.42187200009</v>
      </c>
      <c r="P39" s="36">
        <f>SUM(P34:P38)</f>
        <v>24380671.809967998</v>
      </c>
      <c r="Q39" s="36"/>
      <c r="R39" s="36"/>
      <c r="S39" s="36"/>
      <c r="T39" s="8"/>
      <c r="U39" s="8"/>
      <c r="V39" s="3"/>
    </row>
    <row r="40" spans="2:22" s="13" customFormat="1" x14ac:dyDescent="0.3">
      <c r="B40" s="8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8"/>
      <c r="U40" s="8"/>
      <c r="V40" s="3"/>
    </row>
    <row r="41" spans="2:22" s="13" customFormat="1" x14ac:dyDescent="0.3">
      <c r="B41" s="11" t="s">
        <v>180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36"/>
      <c r="R41" s="36"/>
      <c r="S41" s="36"/>
      <c r="T41" s="8"/>
      <c r="U41" s="8"/>
      <c r="V41" s="3"/>
    </row>
    <row r="42" spans="2:22" s="13" customFormat="1" x14ac:dyDescent="0.3">
      <c r="B42" s="34" t="s">
        <v>25</v>
      </c>
      <c r="C42" s="34">
        <v>43770</v>
      </c>
      <c r="D42" s="34">
        <f t="shared" ref="D42:O42" si="4">EDATE(C42,1)</f>
        <v>43800</v>
      </c>
      <c r="E42" s="34">
        <f t="shared" si="4"/>
        <v>43831</v>
      </c>
      <c r="F42" s="34">
        <f t="shared" si="4"/>
        <v>43862</v>
      </c>
      <c r="G42" s="34">
        <f t="shared" si="4"/>
        <v>43891</v>
      </c>
      <c r="H42" s="34">
        <f t="shared" si="4"/>
        <v>43922</v>
      </c>
      <c r="I42" s="34">
        <f t="shared" si="4"/>
        <v>43952</v>
      </c>
      <c r="J42" s="34">
        <f t="shared" si="4"/>
        <v>43983</v>
      </c>
      <c r="K42" s="34">
        <f t="shared" si="4"/>
        <v>44013</v>
      </c>
      <c r="L42" s="34">
        <f t="shared" si="4"/>
        <v>44044</v>
      </c>
      <c r="M42" s="34">
        <f t="shared" si="4"/>
        <v>44075</v>
      </c>
      <c r="N42" s="34">
        <f t="shared" si="4"/>
        <v>44105</v>
      </c>
      <c r="O42" s="34">
        <f t="shared" si="4"/>
        <v>44136</v>
      </c>
      <c r="P42" s="40" t="s">
        <v>33</v>
      </c>
      <c r="Q42" s="36"/>
      <c r="R42" s="36"/>
      <c r="S42" s="36"/>
      <c r="T42" s="8"/>
      <c r="U42" s="8"/>
      <c r="V42" s="3"/>
    </row>
    <row r="43" spans="2:22" s="13" customFormat="1" x14ac:dyDescent="0.3">
      <c r="B43" s="8" t="s">
        <v>2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f>SUM(C43:O43)</f>
        <v>0</v>
      </c>
      <c r="Q43" s="36"/>
      <c r="R43" s="36"/>
      <c r="S43" s="36"/>
      <c r="T43" s="8"/>
      <c r="U43" s="8"/>
      <c r="V43" s="3"/>
    </row>
    <row r="44" spans="2:22" s="13" customFormat="1" x14ac:dyDescent="0.3">
      <c r="B44" s="8" t="s">
        <v>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f>SUM(C44:O44)</f>
        <v>0</v>
      </c>
      <c r="Q44" s="36"/>
      <c r="R44" s="36"/>
      <c r="S44" s="36"/>
      <c r="T44" s="8"/>
      <c r="U44" s="8"/>
      <c r="V44" s="3"/>
    </row>
    <row r="45" spans="2:22" s="13" customFormat="1" x14ac:dyDescent="0.3">
      <c r="B45" s="8" t="s">
        <v>4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f>SUM(C45:O45)</f>
        <v>0</v>
      </c>
      <c r="Q45" s="36"/>
      <c r="R45" s="36"/>
      <c r="S45" s="36"/>
      <c r="T45" s="8"/>
      <c r="U45" s="8"/>
      <c r="V45" s="3"/>
    </row>
    <row r="46" spans="2:22" s="13" customFormat="1" x14ac:dyDescent="0.3">
      <c r="B46" s="8" t="s">
        <v>92</v>
      </c>
      <c r="C46" s="3">
        <v>0</v>
      </c>
      <c r="D46" s="3">
        <v>0</v>
      </c>
      <c r="E46" s="3">
        <v>3666.3943799999997</v>
      </c>
      <c r="F46" s="3">
        <v>0</v>
      </c>
      <c r="G46" s="3">
        <v>103.701398</v>
      </c>
      <c r="H46" s="3">
        <v>1209.7508670000002</v>
      </c>
      <c r="I46" s="3">
        <v>0</v>
      </c>
      <c r="J46" s="3">
        <v>14967.077937999999</v>
      </c>
      <c r="K46" s="3">
        <v>4463.1337560000002</v>
      </c>
      <c r="L46" s="3">
        <v>15514.798304999998</v>
      </c>
      <c r="M46" s="3">
        <v>5436.2954179999997</v>
      </c>
      <c r="N46" s="3">
        <v>2231.3462519999998</v>
      </c>
      <c r="O46" s="3">
        <v>0</v>
      </c>
      <c r="P46" s="3">
        <f>SUM(C46:O46)</f>
        <v>47592.498314000004</v>
      </c>
      <c r="Q46" s="36"/>
      <c r="R46" s="36"/>
      <c r="S46" s="36"/>
      <c r="T46" s="8"/>
      <c r="U46" s="8"/>
      <c r="V46" s="3"/>
    </row>
    <row r="47" spans="2:22" s="13" customFormat="1" x14ac:dyDescent="0.3">
      <c r="B47" s="8" t="s">
        <v>93</v>
      </c>
      <c r="C47" s="3">
        <v>448111.52402999997</v>
      </c>
      <c r="D47" s="3">
        <v>1109046.2997290003</v>
      </c>
      <c r="E47" s="3">
        <v>1084947.7439729997</v>
      </c>
      <c r="F47" s="3">
        <v>1132877.0135830005</v>
      </c>
      <c r="G47" s="3">
        <v>674235.14814700035</v>
      </c>
      <c r="H47" s="3">
        <v>517243.16763099987</v>
      </c>
      <c r="I47" s="3">
        <v>1863370.0899810002</v>
      </c>
      <c r="J47" s="3">
        <v>1280149.3494309993</v>
      </c>
      <c r="K47" s="3">
        <v>2401252.1835609991</v>
      </c>
      <c r="L47" s="3">
        <v>5721126.3599270042</v>
      </c>
      <c r="M47" s="3">
        <v>3081451.6317660022</v>
      </c>
      <c r="N47" s="3">
        <v>2572938.3116910001</v>
      </c>
      <c r="O47" s="3">
        <v>497431.42420599994</v>
      </c>
      <c r="P47" s="3">
        <f>SUM(C47:O47)</f>
        <v>22384180.247656006</v>
      </c>
      <c r="Q47" s="36"/>
      <c r="R47" s="36"/>
      <c r="S47" s="36"/>
      <c r="T47" s="8"/>
      <c r="U47" s="8"/>
      <c r="V47" s="3"/>
    </row>
    <row r="48" spans="2:22" s="13" customFormat="1" x14ac:dyDescent="0.3">
      <c r="B48" s="8"/>
      <c r="C48" s="36">
        <f t="shared" ref="C48:O48" si="5">SUM(C43:C47)</f>
        <v>448111.52402999997</v>
      </c>
      <c r="D48" s="36">
        <f t="shared" si="5"/>
        <v>1109046.2997290003</v>
      </c>
      <c r="E48" s="36">
        <f t="shared" si="5"/>
        <v>1088614.1383529997</v>
      </c>
      <c r="F48" s="36">
        <f t="shared" si="5"/>
        <v>1132877.0135830005</v>
      </c>
      <c r="G48" s="36">
        <f t="shared" si="5"/>
        <v>674338.84954500035</v>
      </c>
      <c r="H48" s="36">
        <f t="shared" si="5"/>
        <v>518452.9184979999</v>
      </c>
      <c r="I48" s="36">
        <f t="shared" si="5"/>
        <v>1863370.0899810002</v>
      </c>
      <c r="J48" s="36">
        <f t="shared" si="5"/>
        <v>1295116.4273689992</v>
      </c>
      <c r="K48" s="36">
        <f t="shared" si="5"/>
        <v>2405715.3173169992</v>
      </c>
      <c r="L48" s="36">
        <f t="shared" si="5"/>
        <v>5736641.1582320044</v>
      </c>
      <c r="M48" s="36">
        <f t="shared" si="5"/>
        <v>3086887.927184002</v>
      </c>
      <c r="N48" s="36">
        <f t="shared" si="5"/>
        <v>2575169.6579430001</v>
      </c>
      <c r="O48" s="36">
        <f t="shared" si="5"/>
        <v>497431.42420599994</v>
      </c>
      <c r="P48" s="36">
        <f>SUM(P43:P47)</f>
        <v>22431772.745970007</v>
      </c>
      <c r="Q48" s="36"/>
      <c r="R48" s="36"/>
      <c r="S48" s="36"/>
      <c r="T48" s="8"/>
      <c r="U48" s="8"/>
      <c r="V48" s="3"/>
    </row>
    <row r="49" spans="2:36" x14ac:dyDescent="0.3">
      <c r="B49" s="8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8"/>
      <c r="U49" s="8"/>
      <c r="V49" s="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2:36" x14ac:dyDescent="0.3">
      <c r="B50" s="8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8"/>
      <c r="U50" s="8"/>
      <c r="V50" s="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2:36" x14ac:dyDescent="0.3">
      <c r="B51" s="8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8"/>
      <c r="U51" s="8"/>
      <c r="V51" s="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2:36" x14ac:dyDescent="0.3">
      <c r="B52" s="8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8"/>
      <c r="U52" s="8"/>
      <c r="V52" s="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2:36" x14ac:dyDescent="0.3">
      <c r="B53" s="8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8"/>
      <c r="U53" s="8"/>
      <c r="V53" s="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2:36" x14ac:dyDescent="0.3">
      <c r="B54" s="8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8"/>
      <c r="U54" s="8"/>
      <c r="V54" s="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2:36" x14ac:dyDescent="0.3">
      <c r="B55" s="8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8"/>
      <c r="U55" s="8"/>
      <c r="V55" s="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6" spans="2:36" x14ac:dyDescent="0.3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</row>
    <row r="57" spans="2:36" x14ac:dyDescent="0.3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</row>
    <row r="58" spans="2:36" x14ac:dyDescent="0.3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</row>
    <row r="59" spans="2:36" x14ac:dyDescent="0.3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</row>
    <row r="60" spans="2:36" x14ac:dyDescent="0.3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</row>
    <row r="61" spans="2:36" x14ac:dyDescent="0.3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</row>
    <row r="62" spans="2:36" x14ac:dyDescent="0.3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</row>
    <row r="63" spans="2:36" x14ac:dyDescent="0.3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2:36" x14ac:dyDescent="0.3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2:36" x14ac:dyDescent="0.3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</row>
    <row r="66" spans="2:36" x14ac:dyDescent="0.3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</row>
    <row r="67" spans="2:36" x14ac:dyDescent="0.3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</row>
    <row r="68" spans="2:36" x14ac:dyDescent="0.3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</row>
    <row r="69" spans="2:36" x14ac:dyDescent="0.3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</row>
    <row r="70" spans="2:36" x14ac:dyDescent="0.3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</row>
    <row r="71" spans="2:36" x14ac:dyDescent="0.3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</row>
    <row r="72" spans="2:36" x14ac:dyDescent="0.3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</row>
    <row r="73" spans="2:36" x14ac:dyDescent="0.3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2:36" x14ac:dyDescent="0.3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</row>
    <row r="75" spans="2:36" x14ac:dyDescent="0.3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</row>
    <row r="76" spans="2:36" x14ac:dyDescent="0.3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</row>
    <row r="77" spans="2:36" x14ac:dyDescent="0.3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</row>
    <row r="78" spans="2:36" x14ac:dyDescent="0.3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</row>
    <row r="79" spans="2:36" x14ac:dyDescent="0.3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</row>
    <row r="80" spans="2:36" x14ac:dyDescent="0.3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</row>
    <row r="81" spans="2:36" x14ac:dyDescent="0.3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</row>
    <row r="82" spans="2:36" x14ac:dyDescent="0.3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2:36" x14ac:dyDescent="0.3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2:36" x14ac:dyDescent="0.3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2:36" x14ac:dyDescent="0.3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2:36" x14ac:dyDescent="0.3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2:36" x14ac:dyDescent="0.3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2:36" x14ac:dyDescent="0.3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2:36" x14ac:dyDescent="0.3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2:36" x14ac:dyDescent="0.3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2:36" x14ac:dyDescent="0.3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2:36" x14ac:dyDescent="0.3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2:36" x14ac:dyDescent="0.3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2:36" x14ac:dyDescent="0.3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2:36" x14ac:dyDescent="0.3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2:36" x14ac:dyDescent="0.3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2:36" x14ac:dyDescent="0.3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2:36" x14ac:dyDescent="0.3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2:36" x14ac:dyDescent="0.3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V99" s="8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</row>
    <row r="100" spans="2:36" x14ac:dyDescent="0.3">
      <c r="B100" s="8"/>
      <c r="C100" s="8"/>
      <c r="D100" s="8"/>
      <c r="E100" s="8"/>
      <c r="F100" s="8"/>
      <c r="V100" s="8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2:36" x14ac:dyDescent="0.3">
      <c r="B101" s="8"/>
      <c r="C101" s="8"/>
      <c r="V101" s="8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36" x14ac:dyDescent="0.3">
      <c r="B102" s="8"/>
      <c r="C102" s="8"/>
      <c r="T102" s="8"/>
      <c r="U102" s="8"/>
      <c r="V102" s="8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</row>
    <row r="103" spans="2:36" x14ac:dyDescent="0.3">
      <c r="B103" s="8"/>
      <c r="C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</row>
    <row r="104" spans="2:36" x14ac:dyDescent="0.3">
      <c r="B104" s="8"/>
      <c r="C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</row>
    <row r="105" spans="2:36" x14ac:dyDescent="0.3">
      <c r="B105" s="8"/>
      <c r="C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</row>
    <row r="106" spans="2:36" x14ac:dyDescent="0.3">
      <c r="B106" s="8"/>
      <c r="C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</row>
    <row r="107" spans="2:36" x14ac:dyDescent="0.3">
      <c r="B107" s="8"/>
      <c r="C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</row>
    <row r="108" spans="2:36" x14ac:dyDescent="0.3">
      <c r="B108" s="8"/>
      <c r="C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2:36" x14ac:dyDescent="0.3">
      <c r="B109" s="8"/>
      <c r="C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</row>
    <row r="110" spans="2:36" x14ac:dyDescent="0.3">
      <c r="B110" s="8"/>
      <c r="C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</row>
    <row r="111" spans="2:36" x14ac:dyDescent="0.3">
      <c r="B111" s="8"/>
      <c r="C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</row>
    <row r="112" spans="2:36" x14ac:dyDescent="0.3">
      <c r="B112" s="8"/>
      <c r="C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</row>
    <row r="113" spans="2:36" x14ac:dyDescent="0.3">
      <c r="B113" s="8"/>
      <c r="C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</row>
    <row r="114" spans="2:36" x14ac:dyDescent="0.3">
      <c r="B114" s="8"/>
      <c r="C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</row>
    <row r="115" spans="2:36" x14ac:dyDescent="0.3">
      <c r="B115" s="8"/>
      <c r="C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</row>
    <row r="116" spans="2:36" x14ac:dyDescent="0.3">
      <c r="B116" s="8"/>
      <c r="C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2:36" x14ac:dyDescent="0.3">
      <c r="B117" s="8"/>
      <c r="C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</row>
    <row r="118" spans="2:36" x14ac:dyDescent="0.3">
      <c r="B118" s="8"/>
      <c r="C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</row>
    <row r="119" spans="2:36" x14ac:dyDescent="0.3">
      <c r="B119" s="8"/>
      <c r="C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</row>
    <row r="120" spans="2:36" x14ac:dyDescent="0.3">
      <c r="B120" s="8"/>
      <c r="C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</row>
    <row r="121" spans="2:36" x14ac:dyDescent="0.3">
      <c r="B121" s="8"/>
      <c r="C121" s="8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</row>
    <row r="122" spans="2:36" x14ac:dyDescent="0.3">
      <c r="B122" s="8"/>
      <c r="C122" s="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</row>
    <row r="123" spans="2:36" x14ac:dyDescent="0.3">
      <c r="B123" s="8"/>
      <c r="C123" s="8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</row>
    <row r="124" spans="2:36" x14ac:dyDescent="0.3">
      <c r="B124" s="8"/>
      <c r="C124" s="8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2:36" x14ac:dyDescent="0.3">
      <c r="B125" s="8"/>
      <c r="C125" s="8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</row>
    <row r="126" spans="2:36" x14ac:dyDescent="0.3">
      <c r="B126" s="8"/>
      <c r="C126" s="8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</row>
    <row r="127" spans="2:36" x14ac:dyDescent="0.3">
      <c r="B127" s="8"/>
      <c r="C127" s="8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</row>
    <row r="128" spans="2:36" x14ac:dyDescent="0.3">
      <c r="B128" s="8"/>
      <c r="C128" s="8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</row>
    <row r="129" spans="2:36" x14ac:dyDescent="0.3">
      <c r="B129" s="8"/>
      <c r="C129" s="8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</row>
    <row r="130" spans="2:36" x14ac:dyDescent="0.3">
      <c r="B130" s="8"/>
      <c r="C130" s="8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</row>
    <row r="131" spans="2:36" x14ac:dyDescent="0.3">
      <c r="B131" s="8"/>
      <c r="C131" s="8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</row>
    <row r="132" spans="2:36" x14ac:dyDescent="0.3">
      <c r="B132" s="8"/>
      <c r="C132" s="8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2:36" x14ac:dyDescent="0.3">
      <c r="B133" s="8"/>
      <c r="C133" s="8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</row>
    <row r="134" spans="2:36" x14ac:dyDescent="0.3">
      <c r="B134" s="8"/>
      <c r="C134" s="8"/>
      <c r="V134" s="8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</row>
    <row r="135" spans="2:36" x14ac:dyDescent="0.3">
      <c r="B135" s="8"/>
      <c r="C135" s="8"/>
      <c r="T135" s="8"/>
      <c r="U135" s="8"/>
      <c r="V135" s="8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</row>
    <row r="136" spans="2:36" x14ac:dyDescent="0.3">
      <c r="B136" s="8"/>
      <c r="C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</row>
    <row r="137" spans="2:36" x14ac:dyDescent="0.3">
      <c r="B137" s="8"/>
      <c r="C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</row>
    <row r="138" spans="2:36" x14ac:dyDescent="0.3">
      <c r="B138" s="8"/>
      <c r="C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</row>
    <row r="139" spans="2:36" x14ac:dyDescent="0.3">
      <c r="B139" s="6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</row>
    <row r="140" spans="2:36" x14ac:dyDescent="0.3">
      <c r="B140" s="6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V140" s="8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2:36" x14ac:dyDescent="0.3">
      <c r="V141" s="8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</row>
    <row r="142" spans="2:36" x14ac:dyDescent="0.3">
      <c r="V142" s="8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</row>
    <row r="143" spans="2:36" x14ac:dyDescent="0.3">
      <c r="V143" s="8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</row>
    <row r="144" spans="2:36" x14ac:dyDescent="0.3">
      <c r="V144" s="8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</row>
    <row r="145" spans="2:36" x14ac:dyDescent="0.3">
      <c r="V145" s="8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</row>
    <row r="146" spans="2:36" x14ac:dyDescent="0.3">
      <c r="T146" s="8"/>
      <c r="U146" s="8"/>
      <c r="V146" s="8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</row>
    <row r="147" spans="2:36" x14ac:dyDescent="0.3">
      <c r="B147" s="8"/>
      <c r="C147" s="8"/>
      <c r="D147" s="6"/>
      <c r="E147" s="6"/>
      <c r="F147" s="6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2:36" x14ac:dyDescent="0.3">
      <c r="B148" s="8"/>
      <c r="C148" s="8"/>
      <c r="D148" s="6"/>
      <c r="E148" s="6"/>
      <c r="F148" s="6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2:36" x14ac:dyDescent="0.3">
      <c r="B149" s="8"/>
      <c r="C149" s="8"/>
      <c r="D149" s="6"/>
      <c r="E149" s="6"/>
      <c r="F149" s="6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</row>
    <row r="150" spans="2:36" x14ac:dyDescent="0.3">
      <c r="B150" s="8"/>
      <c r="C150" s="8"/>
      <c r="D150" s="6"/>
      <c r="E150" s="6"/>
      <c r="F150" s="6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2:36" x14ac:dyDescent="0.3">
      <c r="B151" s="8"/>
      <c r="C151" s="8"/>
      <c r="D151" s="6"/>
      <c r="E151" s="6"/>
      <c r="F151" s="6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</row>
    <row r="152" spans="2:36" x14ac:dyDescent="0.3">
      <c r="B152" s="8"/>
      <c r="C152" s="8"/>
      <c r="D152" s="6"/>
      <c r="E152" s="6"/>
      <c r="F152" s="6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</row>
    <row r="153" spans="2:36" x14ac:dyDescent="0.3">
      <c r="B153" s="8"/>
      <c r="C153" s="8"/>
      <c r="D153" s="6"/>
      <c r="E153" s="6"/>
      <c r="F153" s="6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2:36" x14ac:dyDescent="0.3">
      <c r="B154" s="8"/>
      <c r="C154" s="8"/>
      <c r="D154" s="6"/>
      <c r="E154" s="6"/>
      <c r="F154" s="6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2:36" x14ac:dyDescent="0.3">
      <c r="B155" s="8"/>
      <c r="C155" s="8"/>
      <c r="D155" s="6"/>
      <c r="E155" s="6"/>
      <c r="F155" s="6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2:36" x14ac:dyDescent="0.3">
      <c r="B156" s="8"/>
      <c r="C156" s="8"/>
      <c r="D156" s="6"/>
      <c r="E156" s="6"/>
      <c r="F156" s="6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2:36" x14ac:dyDescent="0.3">
      <c r="B157" s="8"/>
      <c r="C157" s="8"/>
      <c r="D157" s="6"/>
      <c r="E157" s="6"/>
      <c r="F157" s="6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2:36" x14ac:dyDescent="0.3">
      <c r="B158" s="8"/>
      <c r="C158" s="8"/>
      <c r="D158" s="6"/>
      <c r="E158" s="6"/>
      <c r="F158" s="6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2:36" x14ac:dyDescent="0.3">
      <c r="B159" s="8"/>
      <c r="C159" s="8"/>
      <c r="D159" s="6"/>
      <c r="E159" s="6"/>
      <c r="F159" s="6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2:36" x14ac:dyDescent="0.3">
      <c r="B160" s="8"/>
      <c r="C160" s="8"/>
      <c r="D160" s="6"/>
      <c r="E160" s="6"/>
      <c r="F160" s="6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2:36" x14ac:dyDescent="0.3">
      <c r="B161" s="8"/>
      <c r="C161" s="8"/>
      <c r="D161" s="6"/>
      <c r="E161" s="6"/>
      <c r="F161" s="6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2:36" x14ac:dyDescent="0.3">
      <c r="B162" s="8"/>
      <c r="C162" s="8"/>
      <c r="D162" s="6"/>
      <c r="E162" s="6"/>
      <c r="F162" s="6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2:36" x14ac:dyDescent="0.3">
      <c r="B163" s="8"/>
      <c r="C163" s="8"/>
      <c r="D163" s="6"/>
      <c r="E163" s="6"/>
      <c r="F163" s="6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2:36" x14ac:dyDescent="0.3">
      <c r="B164" s="8"/>
      <c r="C164" s="8"/>
      <c r="D164" s="6"/>
      <c r="E164" s="6"/>
      <c r="F164" s="6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2:36" x14ac:dyDescent="0.3">
      <c r="B165" s="8"/>
      <c r="C165" s="8"/>
      <c r="D165" s="6"/>
      <c r="E165" s="6"/>
      <c r="F165" s="6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2:36" x14ac:dyDescent="0.3">
      <c r="B166" s="8"/>
      <c r="C166" s="8"/>
      <c r="D166" s="6"/>
      <c r="E166" s="6"/>
      <c r="F166" s="6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2:36" x14ac:dyDescent="0.3">
      <c r="B167" s="8"/>
      <c r="C167" s="8"/>
      <c r="D167" s="6"/>
      <c r="E167" s="6"/>
      <c r="F167" s="6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2:36" x14ac:dyDescent="0.3">
      <c r="B168" s="8"/>
      <c r="C168" s="8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2:36" x14ac:dyDescent="0.3">
      <c r="B169" s="8"/>
      <c r="C169" s="8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2:36" x14ac:dyDescent="0.3">
      <c r="B170" s="8"/>
      <c r="C170" s="8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2:36" x14ac:dyDescent="0.3">
      <c r="B171" s="8"/>
      <c r="C171" s="8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2:36" x14ac:dyDescent="0.3">
      <c r="B172" s="8"/>
      <c r="C172" s="8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</row>
    <row r="173" spans="2:36" x14ac:dyDescent="0.3">
      <c r="B173" s="8"/>
      <c r="C173" s="8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2:36" x14ac:dyDescent="0.3">
      <c r="B174" s="8"/>
      <c r="C174" s="8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2:36" x14ac:dyDescent="0.3">
      <c r="B175" s="8"/>
      <c r="C175" s="8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2:36" x14ac:dyDescent="0.3">
      <c r="B176" s="8"/>
      <c r="C176" s="8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2:36" x14ac:dyDescent="0.3">
      <c r="B177" s="8"/>
      <c r="C177" s="8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2:36" x14ac:dyDescent="0.3">
      <c r="B178" s="8"/>
      <c r="C178" s="8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2:36" x14ac:dyDescent="0.3">
      <c r="B179" s="8"/>
      <c r="C179" s="8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2:36" x14ac:dyDescent="0.3">
      <c r="B180" s="8"/>
      <c r="C180" s="8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2:36" x14ac:dyDescent="0.3">
      <c r="B181" s="8"/>
      <c r="C181" s="8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2:36" x14ac:dyDescent="0.3">
      <c r="B182" s="8"/>
      <c r="C182" s="8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2:36" x14ac:dyDescent="0.3">
      <c r="B183" s="8"/>
      <c r="C183" s="8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2:36" x14ac:dyDescent="0.3">
      <c r="B184" s="8"/>
      <c r="C184" s="8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2:36" x14ac:dyDescent="0.3">
      <c r="B185" s="8"/>
      <c r="C185" s="8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2:36" x14ac:dyDescent="0.3">
      <c r="B186" s="8"/>
      <c r="C186" s="8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2:36" x14ac:dyDescent="0.3">
      <c r="B187" s="8"/>
      <c r="C187" s="8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2:36" x14ac:dyDescent="0.3">
      <c r="B188" s="8"/>
      <c r="C188" s="8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2:36" x14ac:dyDescent="0.3">
      <c r="B189" s="8"/>
      <c r="C189" s="8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2:36" x14ac:dyDescent="0.3">
      <c r="B190" s="8"/>
      <c r="C190" s="8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2:36" x14ac:dyDescent="0.3">
      <c r="B191" s="8"/>
      <c r="C191" s="8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2:36" x14ac:dyDescent="0.3">
      <c r="B192" s="8"/>
      <c r="C192" s="8"/>
      <c r="V192" s="6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2:36" x14ac:dyDescent="0.3">
      <c r="B193" s="8"/>
      <c r="C193" s="8"/>
      <c r="T193" s="6"/>
      <c r="U193" s="6"/>
      <c r="V193" s="6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</row>
    <row r="194" spans="2:36" x14ac:dyDescent="0.3">
      <c r="B194" s="8"/>
      <c r="C194" s="8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</row>
    <row r="195" spans="2:36" x14ac:dyDescent="0.3">
      <c r="B195" s="8"/>
      <c r="C195" s="8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</row>
    <row r="196" spans="2:36" x14ac:dyDescent="0.3">
      <c r="B196" s="8"/>
      <c r="C196" s="8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</row>
    <row r="197" spans="2:36" x14ac:dyDescent="0.3">
      <c r="B197" s="8"/>
      <c r="C197" s="8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</row>
    <row r="198" spans="2:36" x14ac:dyDescent="0.3">
      <c r="B198" s="8"/>
      <c r="C198" s="8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</row>
    <row r="199" spans="2:36" x14ac:dyDescent="0.3">
      <c r="B199" s="8"/>
      <c r="C199" s="8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</row>
    <row r="200" spans="2:36" x14ac:dyDescent="0.3">
      <c r="B200" s="8"/>
      <c r="C200" s="8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</row>
    <row r="201" spans="2:36" x14ac:dyDescent="0.3">
      <c r="B201" s="8"/>
      <c r="C201" s="8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</row>
    <row r="202" spans="2:36" x14ac:dyDescent="0.3">
      <c r="B202" s="8"/>
      <c r="C202" s="8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</row>
    <row r="203" spans="2:36" x14ac:dyDescent="0.3">
      <c r="B203" s="8"/>
      <c r="C203" s="8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</row>
    <row r="204" spans="2:36" x14ac:dyDescent="0.3">
      <c r="B204" s="8"/>
      <c r="C204" s="8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</row>
    <row r="205" spans="2:36" x14ac:dyDescent="0.3">
      <c r="B205" s="8"/>
      <c r="C205" s="8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</row>
    <row r="206" spans="2:36" x14ac:dyDescent="0.3">
      <c r="B206" s="8"/>
      <c r="C206" s="8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</row>
    <row r="207" spans="2:36" x14ac:dyDescent="0.3">
      <c r="B207" s="8"/>
      <c r="C207" s="8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</row>
    <row r="208" spans="2:36" x14ac:dyDescent="0.3">
      <c r="B208" s="8"/>
      <c r="C208" s="8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</row>
    <row r="209" spans="2:36" x14ac:dyDescent="0.3">
      <c r="B209" s="8"/>
      <c r="C209" s="8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</row>
    <row r="210" spans="2:36" x14ac:dyDescent="0.3">
      <c r="B210" s="8"/>
      <c r="C210" s="8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</row>
    <row r="211" spans="2:36" x14ac:dyDescent="0.3">
      <c r="B211" s="8"/>
      <c r="C211" s="8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</row>
    <row r="212" spans="2:36" x14ac:dyDescent="0.3">
      <c r="B212" s="8"/>
      <c r="C212" s="8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</row>
    <row r="213" spans="2:36" x14ac:dyDescent="0.3">
      <c r="B213" s="8"/>
      <c r="C213" s="8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</row>
    <row r="214" spans="2:36" x14ac:dyDescent="0.3">
      <c r="B214" s="8"/>
      <c r="C214" s="8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</row>
    <row r="215" spans="2:36" x14ac:dyDescent="0.3">
      <c r="B215" s="8"/>
      <c r="C215" s="8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</row>
    <row r="216" spans="2:36" x14ac:dyDescent="0.3">
      <c r="B216" s="8"/>
      <c r="C216" s="8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</row>
    <row r="217" spans="2:36" x14ac:dyDescent="0.3">
      <c r="B217" s="8"/>
      <c r="C217" s="8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</row>
    <row r="218" spans="2:36" x14ac:dyDescent="0.3">
      <c r="B218" s="8"/>
      <c r="C218" s="8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</row>
    <row r="219" spans="2:36" x14ac:dyDescent="0.3">
      <c r="B219" s="8"/>
      <c r="C219" s="8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</row>
    <row r="220" spans="2:36" x14ac:dyDescent="0.3">
      <c r="B220" s="8"/>
      <c r="C220" s="8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</row>
    <row r="221" spans="2:36" x14ac:dyDescent="0.3">
      <c r="B221" s="8"/>
      <c r="C221" s="8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</row>
    <row r="222" spans="2:36" x14ac:dyDescent="0.3">
      <c r="B222" s="8"/>
      <c r="C222" s="8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</row>
    <row r="223" spans="2:36" x14ac:dyDescent="0.3">
      <c r="B223" s="8"/>
      <c r="C223" s="8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</row>
    <row r="224" spans="2:36" x14ac:dyDescent="0.3">
      <c r="B224" s="8"/>
      <c r="C224" s="8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</row>
    <row r="225" spans="2:36" x14ac:dyDescent="0.3">
      <c r="B225" s="8"/>
      <c r="C225" s="8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</row>
    <row r="226" spans="2:36" x14ac:dyDescent="0.3">
      <c r="B226" s="8"/>
      <c r="C226" s="8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</row>
    <row r="227" spans="2:36" x14ac:dyDescent="0.3">
      <c r="B227" s="8"/>
      <c r="C227" s="8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</row>
    <row r="228" spans="2:36" x14ac:dyDescent="0.3">
      <c r="B228" s="8"/>
      <c r="C228" s="8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</row>
    <row r="229" spans="2:36" x14ac:dyDescent="0.3">
      <c r="B229" s="8"/>
      <c r="C229" s="8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</row>
    <row r="230" spans="2:36" x14ac:dyDescent="0.3">
      <c r="B230" s="8"/>
      <c r="C230" s="8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</row>
    <row r="231" spans="2:36" x14ac:dyDescent="0.3">
      <c r="B231" s="8"/>
      <c r="C231" s="8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</row>
    <row r="232" spans="2:36" x14ac:dyDescent="0.3">
      <c r="B232" s="8"/>
      <c r="C232" s="8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</row>
    <row r="233" spans="2:36" x14ac:dyDescent="0.3">
      <c r="B233" s="8"/>
      <c r="C233" s="8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</row>
    <row r="234" spans="2:36" x14ac:dyDescent="0.3">
      <c r="B234" s="8"/>
      <c r="C234" s="8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</row>
    <row r="235" spans="2:36" x14ac:dyDescent="0.3">
      <c r="B235" s="8"/>
      <c r="C235" s="8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</row>
    <row r="236" spans="2:36" x14ac:dyDescent="0.3">
      <c r="B236" s="8"/>
      <c r="C236" s="8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</row>
    <row r="237" spans="2:36" x14ac:dyDescent="0.3">
      <c r="B237" s="8"/>
      <c r="C237" s="8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</row>
    <row r="238" spans="2:36" x14ac:dyDescent="0.3">
      <c r="B238" s="8"/>
      <c r="C238" s="8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</row>
    <row r="239" spans="2:36" x14ac:dyDescent="0.3">
      <c r="B239" s="8"/>
      <c r="C239" s="8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</row>
    <row r="240" spans="2:36" x14ac:dyDescent="0.3">
      <c r="B240" s="8"/>
      <c r="C240" s="8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</row>
    <row r="241" spans="2:36" x14ac:dyDescent="0.3">
      <c r="B241" s="8"/>
      <c r="C241" s="8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</row>
    <row r="242" spans="2:36" x14ac:dyDescent="0.3">
      <c r="B242" s="8"/>
      <c r="C242" s="8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</row>
    <row r="243" spans="2:36" x14ac:dyDescent="0.3">
      <c r="B243" s="8"/>
      <c r="C243" s="8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</row>
    <row r="244" spans="2:36" x14ac:dyDescent="0.3">
      <c r="B244" s="8"/>
      <c r="C244" s="8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</row>
    <row r="245" spans="2:36" x14ac:dyDescent="0.3">
      <c r="B245" s="8"/>
      <c r="C245" s="8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</row>
    <row r="246" spans="2:36" x14ac:dyDescent="0.3">
      <c r="B246" s="8"/>
      <c r="C246" s="8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</row>
    <row r="247" spans="2:36" x14ac:dyDescent="0.3">
      <c r="B247" s="8"/>
      <c r="C247" s="8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</row>
    <row r="248" spans="2:36" x14ac:dyDescent="0.3">
      <c r="B248" s="8"/>
      <c r="C248" s="8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</row>
    <row r="249" spans="2:36" x14ac:dyDescent="0.3">
      <c r="B249" s="8"/>
      <c r="C249" s="8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</row>
    <row r="250" spans="2:36" x14ac:dyDescent="0.3">
      <c r="B250" s="8"/>
      <c r="C250" s="8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</row>
    <row r="251" spans="2:36" x14ac:dyDescent="0.3">
      <c r="B251" s="8"/>
      <c r="C251" s="8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</row>
    <row r="252" spans="2:36" x14ac:dyDescent="0.3">
      <c r="B252" s="8"/>
      <c r="C252" s="8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</row>
    <row r="253" spans="2:36" x14ac:dyDescent="0.3">
      <c r="B253" s="8"/>
      <c r="C253" s="8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</row>
    <row r="254" spans="2:36" x14ac:dyDescent="0.3">
      <c r="B254" s="8"/>
      <c r="C254" s="8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</row>
    <row r="255" spans="2:36" x14ac:dyDescent="0.3">
      <c r="B255" s="8"/>
      <c r="C255" s="8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</row>
    <row r="256" spans="2:36" x14ac:dyDescent="0.3">
      <c r="B256" s="8"/>
      <c r="C256" s="8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</row>
    <row r="257" spans="2:36" x14ac:dyDescent="0.3">
      <c r="B257" s="8"/>
      <c r="C257" s="8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</row>
    <row r="258" spans="2:36" x14ac:dyDescent="0.3">
      <c r="B258" s="8"/>
      <c r="C258" s="8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</row>
    <row r="259" spans="2:36" x14ac:dyDescent="0.3">
      <c r="B259" s="8"/>
      <c r="C259" s="8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</row>
    <row r="260" spans="2:36" x14ac:dyDescent="0.3">
      <c r="B260" s="8"/>
      <c r="C260" s="8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</row>
    <row r="261" spans="2:36" x14ac:dyDescent="0.3">
      <c r="B261" s="8"/>
      <c r="C261" s="8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</row>
    <row r="262" spans="2:36" x14ac:dyDescent="0.3">
      <c r="B262" s="8"/>
      <c r="C262" s="8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</row>
    <row r="263" spans="2:36" x14ac:dyDescent="0.3">
      <c r="B263" s="8"/>
      <c r="C263" s="8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</row>
    <row r="264" spans="2:36" x14ac:dyDescent="0.3">
      <c r="B264" s="8"/>
      <c r="C264" s="8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</row>
    <row r="265" spans="2:36" x14ac:dyDescent="0.3">
      <c r="B265" s="8"/>
      <c r="C265" s="8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</row>
    <row r="266" spans="2:36" x14ac:dyDescent="0.3">
      <c r="B266" s="8"/>
      <c r="C266" s="8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</row>
    <row r="267" spans="2:36" x14ac:dyDescent="0.3">
      <c r="B267" s="8"/>
      <c r="C267" s="8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</row>
    <row r="268" spans="2:36" x14ac:dyDescent="0.3">
      <c r="B268" s="8"/>
      <c r="C268" s="8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</row>
    <row r="269" spans="2:36" x14ac:dyDescent="0.3">
      <c r="B269" s="8"/>
      <c r="C269" s="8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</row>
    <row r="270" spans="2:36" x14ac:dyDescent="0.3">
      <c r="B270" s="8"/>
      <c r="C270" s="8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</row>
    <row r="271" spans="2:36" x14ac:dyDescent="0.3">
      <c r="B271" s="8"/>
      <c r="C271" s="8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</row>
    <row r="272" spans="2:36" x14ac:dyDescent="0.3">
      <c r="B272" s="8"/>
      <c r="C272" s="8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</row>
    <row r="273" spans="2:36" x14ac:dyDescent="0.3">
      <c r="B273" s="8"/>
      <c r="C273" s="8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</row>
    <row r="274" spans="2:36" x14ac:dyDescent="0.3">
      <c r="B274" s="8"/>
      <c r="C274" s="8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</row>
    <row r="275" spans="2:36" x14ac:dyDescent="0.3">
      <c r="B275" s="8"/>
      <c r="C275" s="8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</row>
    <row r="276" spans="2:36" x14ac:dyDescent="0.3">
      <c r="B276" s="8"/>
      <c r="C276" s="8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</row>
    <row r="277" spans="2:36" x14ac:dyDescent="0.3">
      <c r="B277" s="8"/>
      <c r="C277" s="8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</row>
    <row r="278" spans="2:36" x14ac:dyDescent="0.3">
      <c r="B278" s="8"/>
      <c r="C278" s="8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</row>
    <row r="279" spans="2:36" x14ac:dyDescent="0.3">
      <c r="B279" s="8"/>
      <c r="C279" s="8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</row>
    <row r="280" spans="2:36" x14ac:dyDescent="0.3">
      <c r="B280" s="8"/>
      <c r="C280" s="8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</row>
    <row r="281" spans="2:36" x14ac:dyDescent="0.3">
      <c r="B281" s="8"/>
      <c r="C281" s="8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</row>
    <row r="282" spans="2:36" x14ac:dyDescent="0.3">
      <c r="B282" s="8"/>
      <c r="C282" s="8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</row>
    <row r="283" spans="2:36" x14ac:dyDescent="0.3">
      <c r="B283" s="8"/>
      <c r="C283" s="8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</row>
    <row r="284" spans="2:36" x14ac:dyDescent="0.3">
      <c r="B284" s="8"/>
      <c r="C284" s="8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</row>
    <row r="285" spans="2:36" x14ac:dyDescent="0.3">
      <c r="B285" s="8"/>
      <c r="C285" s="8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</row>
    <row r="286" spans="2:36" x14ac:dyDescent="0.3">
      <c r="B286" s="8"/>
      <c r="C286" s="8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</row>
    <row r="287" spans="2:36" x14ac:dyDescent="0.3">
      <c r="B287" s="8"/>
      <c r="C287" s="8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</row>
    <row r="288" spans="2:36" x14ac:dyDescent="0.3">
      <c r="B288" s="8"/>
      <c r="C288" s="8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2:36" x14ac:dyDescent="0.3">
      <c r="B289" s="8"/>
      <c r="C289" s="8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</row>
    <row r="290" spans="2:36" x14ac:dyDescent="0.3">
      <c r="B290" s="8"/>
      <c r="C290" s="8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</row>
    <row r="291" spans="2:36" x14ac:dyDescent="0.3">
      <c r="B291" s="8"/>
      <c r="C291" s="8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</row>
    <row r="292" spans="2:36" x14ac:dyDescent="0.3">
      <c r="B292" s="8"/>
      <c r="C292" s="8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</row>
    <row r="293" spans="2:36" x14ac:dyDescent="0.3">
      <c r="B293" s="8"/>
      <c r="C293" s="8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</row>
    <row r="294" spans="2:36" x14ac:dyDescent="0.3">
      <c r="B294" s="8"/>
      <c r="C294" s="8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</row>
    <row r="295" spans="2:36" x14ac:dyDescent="0.3">
      <c r="B295" s="8"/>
      <c r="C295" s="8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</row>
    <row r="296" spans="2:36" x14ac:dyDescent="0.3">
      <c r="B296" s="8"/>
      <c r="C296" s="8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</row>
    <row r="297" spans="2:36" x14ac:dyDescent="0.3">
      <c r="B297" s="8"/>
      <c r="C297" s="8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</row>
    <row r="298" spans="2:36" x14ac:dyDescent="0.3">
      <c r="B298" s="8"/>
      <c r="C298" s="8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</row>
    <row r="299" spans="2:36" x14ac:dyDescent="0.3">
      <c r="B299" s="8"/>
      <c r="C299" s="8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</row>
    <row r="300" spans="2:36" x14ac:dyDescent="0.3">
      <c r="B300" s="8"/>
      <c r="C300" s="8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</row>
    <row r="301" spans="2:36" x14ac:dyDescent="0.3">
      <c r="B301" s="8"/>
      <c r="C301" s="8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</row>
    <row r="302" spans="2:36" x14ac:dyDescent="0.3">
      <c r="B302" s="8"/>
      <c r="C302" s="8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</row>
    <row r="303" spans="2:36" x14ac:dyDescent="0.3">
      <c r="B303" s="8"/>
      <c r="C303" s="8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</row>
    <row r="304" spans="2:36" x14ac:dyDescent="0.3">
      <c r="B304" s="8"/>
      <c r="C304" s="8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</row>
    <row r="305" spans="2:36" x14ac:dyDescent="0.3">
      <c r="B305" s="8"/>
      <c r="C305" s="8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</row>
    <row r="306" spans="2:36" x14ac:dyDescent="0.3">
      <c r="B306" s="8"/>
      <c r="C306" s="8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</row>
    <row r="307" spans="2:36" x14ac:dyDescent="0.3">
      <c r="B307" s="8"/>
      <c r="C307" s="8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</row>
    <row r="308" spans="2:36" x14ac:dyDescent="0.3">
      <c r="B308" s="8"/>
      <c r="C308" s="8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</row>
    <row r="309" spans="2:36" x14ac:dyDescent="0.3">
      <c r="B309" s="8"/>
      <c r="C309" s="8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</row>
    <row r="310" spans="2:36" x14ac:dyDescent="0.3">
      <c r="B310" s="8"/>
      <c r="C310" s="8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</row>
    <row r="311" spans="2:36" x14ac:dyDescent="0.3">
      <c r="B311" s="8"/>
      <c r="C311" s="8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</row>
    <row r="312" spans="2:36" x14ac:dyDescent="0.3">
      <c r="B312" s="8"/>
      <c r="C312" s="8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</row>
    <row r="313" spans="2:36" x14ac:dyDescent="0.3">
      <c r="B313" s="8"/>
      <c r="C313" s="8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</row>
    <row r="314" spans="2:36" x14ac:dyDescent="0.3">
      <c r="B314" s="8"/>
      <c r="C314" s="8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</row>
    <row r="315" spans="2:36" x14ac:dyDescent="0.3">
      <c r="B315" s="8"/>
      <c r="C315" s="8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</row>
    <row r="316" spans="2:36" x14ac:dyDescent="0.3">
      <c r="B316" s="8"/>
      <c r="C316" s="8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</row>
    <row r="317" spans="2:36" x14ac:dyDescent="0.3">
      <c r="B317" s="8"/>
      <c r="C317" s="8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</row>
    <row r="318" spans="2:36" x14ac:dyDescent="0.3">
      <c r="B318" s="8"/>
      <c r="C318" s="8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</row>
    <row r="319" spans="2:36" x14ac:dyDescent="0.3">
      <c r="B319" s="8"/>
      <c r="C319" s="8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</row>
    <row r="320" spans="2:36" x14ac:dyDescent="0.3">
      <c r="B320" s="8"/>
      <c r="C320" s="8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</row>
    <row r="321" spans="2:36" x14ac:dyDescent="0.3">
      <c r="B321" s="8"/>
      <c r="C321" s="8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</row>
    <row r="322" spans="2:36" x14ac:dyDescent="0.3">
      <c r="B322" s="8"/>
      <c r="C322" s="8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</row>
    <row r="323" spans="2:36" x14ac:dyDescent="0.3">
      <c r="B323" s="8"/>
      <c r="C323" s="8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</row>
    <row r="324" spans="2:36" x14ac:dyDescent="0.3">
      <c r="B324" s="8"/>
      <c r="C324" s="8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</row>
    <row r="325" spans="2:36" x14ac:dyDescent="0.3">
      <c r="B325" s="8"/>
      <c r="C325" s="8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</row>
    <row r="326" spans="2:36" x14ac:dyDescent="0.3">
      <c r="B326" s="8"/>
      <c r="C326" s="8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</row>
    <row r="327" spans="2:36" x14ac:dyDescent="0.3">
      <c r="B327" s="8"/>
      <c r="C327" s="8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</row>
    <row r="328" spans="2:36" x14ac:dyDescent="0.3">
      <c r="B328" s="8"/>
      <c r="C328" s="8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</row>
    <row r="329" spans="2:36" x14ac:dyDescent="0.3">
      <c r="B329" s="8"/>
      <c r="C329" s="8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</row>
    <row r="330" spans="2:36" x14ac:dyDescent="0.3">
      <c r="B330" s="8"/>
      <c r="C330" s="8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</row>
    <row r="331" spans="2:36" x14ac:dyDescent="0.3">
      <c r="B331" s="8"/>
      <c r="C331" s="8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</row>
    <row r="332" spans="2:36" x14ac:dyDescent="0.3">
      <c r="B332" s="8"/>
      <c r="C332" s="8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</row>
    <row r="333" spans="2:36" x14ac:dyDescent="0.3">
      <c r="B333" s="8"/>
      <c r="C333" s="8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</row>
    <row r="334" spans="2:36" x14ac:dyDescent="0.3">
      <c r="B334" s="8"/>
      <c r="C334" s="8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</row>
    <row r="335" spans="2:36" x14ac:dyDescent="0.3">
      <c r="B335" s="8"/>
      <c r="C335" s="8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</row>
    <row r="336" spans="2:36" x14ac:dyDescent="0.3">
      <c r="B336" s="8"/>
      <c r="C336" s="8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</row>
    <row r="337" spans="2:36" x14ac:dyDescent="0.3">
      <c r="B337" s="8"/>
      <c r="C337" s="8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</row>
    <row r="338" spans="2:36" x14ac:dyDescent="0.3">
      <c r="B338" s="8"/>
      <c r="C338" s="8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</row>
    <row r="339" spans="2:36" x14ac:dyDescent="0.3">
      <c r="B339" s="8"/>
      <c r="C339" s="8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</row>
    <row r="340" spans="2:36" x14ac:dyDescent="0.3">
      <c r="B340" s="8"/>
      <c r="C340" s="8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</row>
    <row r="341" spans="2:36" x14ac:dyDescent="0.3">
      <c r="B341" s="8"/>
      <c r="C341" s="8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</row>
    <row r="342" spans="2:36" x14ac:dyDescent="0.3">
      <c r="B342" s="8"/>
      <c r="C342" s="8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</row>
    <row r="343" spans="2:36" x14ac:dyDescent="0.3">
      <c r="B343" s="8"/>
      <c r="C343" s="8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</row>
    <row r="344" spans="2:36" x14ac:dyDescent="0.3">
      <c r="B344" s="8"/>
      <c r="C344" s="8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</row>
    <row r="345" spans="2:36" x14ac:dyDescent="0.3">
      <c r="B345" s="8"/>
      <c r="C345" s="8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</row>
    <row r="346" spans="2:36" x14ac:dyDescent="0.3">
      <c r="B346" s="8"/>
      <c r="C346" s="8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</row>
    <row r="347" spans="2:36" x14ac:dyDescent="0.3">
      <c r="B347" s="8"/>
      <c r="C347" s="8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</row>
    <row r="348" spans="2:36" x14ac:dyDescent="0.3">
      <c r="B348" s="8"/>
      <c r="C348" s="8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</row>
    <row r="349" spans="2:36" x14ac:dyDescent="0.3">
      <c r="B349" s="8"/>
      <c r="C349" s="8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</row>
    <row r="350" spans="2:36" x14ac:dyDescent="0.3">
      <c r="B350" s="8"/>
      <c r="C350" s="8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</row>
    <row r="351" spans="2:36" x14ac:dyDescent="0.3">
      <c r="B351" s="8"/>
      <c r="C351" s="8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</row>
    <row r="352" spans="2:36" x14ac:dyDescent="0.3">
      <c r="B352" s="8"/>
      <c r="C352" s="8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</row>
    <row r="353" spans="2:36" x14ac:dyDescent="0.3">
      <c r="B353" s="8"/>
      <c r="C353" s="8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</row>
    <row r="354" spans="2:36" x14ac:dyDescent="0.3">
      <c r="B354" s="8"/>
      <c r="C354" s="8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</row>
    <row r="355" spans="2:36" x14ac:dyDescent="0.3">
      <c r="B355" s="8"/>
      <c r="C355" s="8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</row>
    <row r="356" spans="2:36" x14ac:dyDescent="0.3">
      <c r="B356" s="8"/>
      <c r="C356" s="8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</row>
    <row r="357" spans="2:36" x14ac:dyDescent="0.3">
      <c r="B357" s="8"/>
      <c r="C357" s="8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</row>
    <row r="358" spans="2:36" x14ac:dyDescent="0.3">
      <c r="B358" s="8"/>
      <c r="C358" s="8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</row>
    <row r="359" spans="2:36" x14ac:dyDescent="0.3">
      <c r="B359" s="8"/>
      <c r="C359" s="8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</row>
    <row r="360" spans="2:36" x14ac:dyDescent="0.3">
      <c r="B360" s="8"/>
      <c r="C360" s="8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</row>
    <row r="361" spans="2:36" x14ac:dyDescent="0.3">
      <c r="B361" s="8"/>
      <c r="C361" s="8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</row>
    <row r="362" spans="2:36" x14ac:dyDescent="0.3">
      <c r="B362" s="8"/>
      <c r="C362" s="8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</row>
    <row r="363" spans="2:36" x14ac:dyDescent="0.3">
      <c r="B363" s="8"/>
      <c r="C363" s="8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</row>
    <row r="364" spans="2:36" x14ac:dyDescent="0.3">
      <c r="B364" s="8"/>
      <c r="C364" s="8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</row>
    <row r="365" spans="2:36" x14ac:dyDescent="0.3">
      <c r="B365" s="8"/>
      <c r="C365" s="8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</row>
    <row r="366" spans="2:36" x14ac:dyDescent="0.3">
      <c r="B366" s="8"/>
      <c r="C366" s="8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</row>
    <row r="367" spans="2:36" x14ac:dyDescent="0.3">
      <c r="B367" s="8"/>
      <c r="C367" s="8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</row>
    <row r="368" spans="2:36" x14ac:dyDescent="0.3">
      <c r="B368" s="8"/>
      <c r="C368" s="8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</row>
    <row r="369" spans="2:36" x14ac:dyDescent="0.3">
      <c r="B369" s="8"/>
      <c r="C369" s="8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</row>
    <row r="370" spans="2:36" x14ac:dyDescent="0.3">
      <c r="B370" s="8"/>
      <c r="C370" s="8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</row>
    <row r="371" spans="2:36" x14ac:dyDescent="0.3">
      <c r="B371" s="8"/>
      <c r="C371" s="8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</row>
    <row r="372" spans="2:36" x14ac:dyDescent="0.3">
      <c r="B372" s="8"/>
      <c r="C372" s="8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</row>
    <row r="373" spans="2:36" x14ac:dyDescent="0.3">
      <c r="B373" s="8"/>
      <c r="C373" s="8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</row>
    <row r="374" spans="2:36" x14ac:dyDescent="0.3">
      <c r="B374" s="8"/>
      <c r="C374" s="8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</row>
    <row r="375" spans="2:36" x14ac:dyDescent="0.3">
      <c r="B375" s="8"/>
      <c r="C375" s="8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</row>
    <row r="376" spans="2:36" x14ac:dyDescent="0.3">
      <c r="B376" s="8"/>
      <c r="C376" s="8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</row>
    <row r="377" spans="2:36" x14ac:dyDescent="0.3">
      <c r="B377" s="8"/>
      <c r="C377" s="8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</row>
    <row r="378" spans="2:36" x14ac:dyDescent="0.3">
      <c r="B378" s="8"/>
      <c r="C378" s="8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</row>
    <row r="379" spans="2:36" x14ac:dyDescent="0.3">
      <c r="B379" s="8"/>
      <c r="C379" s="8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</row>
    <row r="380" spans="2:36" x14ac:dyDescent="0.3">
      <c r="B380" s="8"/>
      <c r="C380" s="8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</row>
    <row r="381" spans="2:36" x14ac:dyDescent="0.3">
      <c r="B381" s="8"/>
      <c r="C381" s="8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</row>
    <row r="382" spans="2:36" x14ac:dyDescent="0.3">
      <c r="B382" s="8"/>
      <c r="C382" s="8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</row>
    <row r="383" spans="2:36" x14ac:dyDescent="0.3">
      <c r="B383" s="8"/>
      <c r="C383" s="8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</row>
    <row r="384" spans="2:36" x14ac:dyDescent="0.3">
      <c r="B384" s="8"/>
      <c r="C384" s="8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</row>
    <row r="385" spans="2:36" x14ac:dyDescent="0.3">
      <c r="B385" s="8"/>
      <c r="C385" s="8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</row>
    <row r="386" spans="2:36" x14ac:dyDescent="0.3">
      <c r="B386" s="8"/>
      <c r="C386" s="8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</row>
    <row r="387" spans="2:36" x14ac:dyDescent="0.3">
      <c r="B387" s="8"/>
      <c r="C387" s="8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</row>
    <row r="388" spans="2:36" x14ac:dyDescent="0.3">
      <c r="B388" s="8"/>
      <c r="C388" s="8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</row>
    <row r="389" spans="2:36" x14ac:dyDescent="0.3">
      <c r="B389" s="8"/>
      <c r="C389" s="8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</row>
    <row r="390" spans="2:36" x14ac:dyDescent="0.3">
      <c r="B390" s="8"/>
      <c r="C390" s="8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</row>
    <row r="391" spans="2:36" x14ac:dyDescent="0.3">
      <c r="B391" s="8"/>
      <c r="C391" s="8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</row>
    <row r="392" spans="2:36" x14ac:dyDescent="0.3">
      <c r="B392" s="8"/>
      <c r="C392" s="8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</row>
    <row r="393" spans="2:36" x14ac:dyDescent="0.3">
      <c r="B393" s="8"/>
      <c r="C393" s="8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</row>
    <row r="394" spans="2:36" x14ac:dyDescent="0.3">
      <c r="B394" s="8"/>
      <c r="C394" s="8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</row>
    <row r="395" spans="2:36" x14ac:dyDescent="0.3">
      <c r="B395" s="8"/>
      <c r="C395" s="8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</row>
    <row r="396" spans="2:36" x14ac:dyDescent="0.3">
      <c r="B396" s="8"/>
      <c r="C396" s="8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</row>
    <row r="397" spans="2:36" x14ac:dyDescent="0.3">
      <c r="B397" s="8"/>
      <c r="C397" s="8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</row>
    <row r="398" spans="2:36" x14ac:dyDescent="0.3">
      <c r="B398" s="8"/>
      <c r="C398" s="8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2:36" x14ac:dyDescent="0.3">
      <c r="B399" s="8"/>
      <c r="C399" s="8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2:36" x14ac:dyDescent="0.3">
      <c r="B400" s="8"/>
      <c r="C400" s="8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  <row r="401" spans="2:36" x14ac:dyDescent="0.3">
      <c r="B401" s="8"/>
      <c r="C401" s="8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</row>
    <row r="402" spans="2:36" x14ac:dyDescent="0.3">
      <c r="B402" s="8"/>
      <c r="C402" s="8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</row>
    <row r="403" spans="2:36" x14ac:dyDescent="0.3">
      <c r="B403" s="8"/>
      <c r="C403" s="8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</row>
    <row r="404" spans="2:36" x14ac:dyDescent="0.3">
      <c r="B404" s="8"/>
      <c r="C404" s="8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</row>
    <row r="405" spans="2:36" x14ac:dyDescent="0.3">
      <c r="B405" s="8"/>
      <c r="C405" s="8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</row>
    <row r="406" spans="2:36" x14ac:dyDescent="0.3">
      <c r="B406" s="8"/>
      <c r="C406" s="8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</row>
    <row r="407" spans="2:36" x14ac:dyDescent="0.3">
      <c r="B407" s="8"/>
      <c r="C407" s="8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</row>
    <row r="408" spans="2:36" x14ac:dyDescent="0.3">
      <c r="B408" s="8"/>
      <c r="C408" s="8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</row>
    <row r="409" spans="2:36" x14ac:dyDescent="0.3">
      <c r="B409" s="8"/>
      <c r="C409" s="8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</row>
    <row r="410" spans="2:36" x14ac:dyDescent="0.3">
      <c r="B410" s="8"/>
      <c r="C410" s="8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</row>
    <row r="411" spans="2:36" x14ac:dyDescent="0.3">
      <c r="B411" s="8"/>
      <c r="C411" s="8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</row>
    <row r="412" spans="2:36" x14ac:dyDescent="0.3">
      <c r="B412" s="8"/>
      <c r="C412" s="8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</row>
    <row r="413" spans="2:36" x14ac:dyDescent="0.3">
      <c r="B413" s="8"/>
      <c r="C413" s="8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</row>
    <row r="414" spans="2:36" x14ac:dyDescent="0.3">
      <c r="B414" s="8"/>
      <c r="C414" s="8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</row>
    <row r="415" spans="2:36" x14ac:dyDescent="0.3">
      <c r="B415" s="8"/>
      <c r="C415" s="8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</row>
    <row r="416" spans="2:36" x14ac:dyDescent="0.3">
      <c r="B416" s="8"/>
      <c r="C416" s="8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</row>
    <row r="417" spans="2:36" x14ac:dyDescent="0.3">
      <c r="B417" s="8"/>
      <c r="C417" s="8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</row>
    <row r="418" spans="2:36" x14ac:dyDescent="0.3">
      <c r="B418" s="8"/>
      <c r="C418" s="8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</row>
    <row r="419" spans="2:36" x14ac:dyDescent="0.3">
      <c r="B419" s="8"/>
      <c r="C419" s="8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</row>
    <row r="420" spans="2:36" x14ac:dyDescent="0.3">
      <c r="B420" s="8"/>
      <c r="C420" s="8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</row>
    <row r="421" spans="2:36" x14ac:dyDescent="0.3">
      <c r="B421" s="8"/>
      <c r="C421" s="8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</row>
    <row r="422" spans="2:36" x14ac:dyDescent="0.3">
      <c r="B422" s="8"/>
      <c r="C422" s="8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</row>
    <row r="423" spans="2:36" x14ac:dyDescent="0.3">
      <c r="B423" s="8"/>
      <c r="C423" s="8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</row>
    <row r="424" spans="2:36" x14ac:dyDescent="0.3">
      <c r="B424" s="8"/>
      <c r="C424" s="8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</row>
    <row r="425" spans="2:36" x14ac:dyDescent="0.3">
      <c r="B425" s="8"/>
      <c r="C425" s="8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</row>
    <row r="426" spans="2:36" x14ac:dyDescent="0.3">
      <c r="B426" s="8"/>
      <c r="C426" s="8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</row>
    <row r="427" spans="2:36" x14ac:dyDescent="0.3">
      <c r="B427" s="8"/>
      <c r="C427" s="8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</row>
    <row r="428" spans="2:36" x14ac:dyDescent="0.3">
      <c r="B428" s="8"/>
      <c r="C428" s="8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</row>
    <row r="429" spans="2:36" x14ac:dyDescent="0.3">
      <c r="B429" s="8"/>
      <c r="C429" s="8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</row>
    <row r="430" spans="2:36" x14ac:dyDescent="0.3">
      <c r="B430" s="8"/>
      <c r="C430" s="8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</row>
    <row r="431" spans="2:36" x14ac:dyDescent="0.3">
      <c r="B431" s="8"/>
      <c r="C431" s="8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</row>
    <row r="432" spans="2:36" x14ac:dyDescent="0.3">
      <c r="B432" s="8"/>
      <c r="C432" s="8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</row>
    <row r="433" spans="2:36" x14ac:dyDescent="0.3">
      <c r="B433" s="8"/>
      <c r="C433" s="8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</row>
    <row r="434" spans="2:36" x14ac:dyDescent="0.3">
      <c r="B434" s="8"/>
      <c r="C434" s="8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</row>
    <row r="435" spans="2:36" x14ac:dyDescent="0.3">
      <c r="B435" s="8"/>
      <c r="C435" s="8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</row>
    <row r="436" spans="2:36" x14ac:dyDescent="0.3">
      <c r="B436" s="8"/>
      <c r="C436" s="8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</row>
    <row r="437" spans="2:36" x14ac:dyDescent="0.3">
      <c r="B437" s="8"/>
      <c r="C437" s="8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</row>
    <row r="438" spans="2:36" x14ac:dyDescent="0.3">
      <c r="B438" s="8"/>
      <c r="C438" s="8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</row>
    <row r="439" spans="2:36" x14ac:dyDescent="0.3">
      <c r="B439" s="8"/>
      <c r="C439" s="8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</row>
    <row r="440" spans="2:36" x14ac:dyDescent="0.3">
      <c r="B440" s="8"/>
      <c r="C440" s="8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</row>
    <row r="441" spans="2:36" x14ac:dyDescent="0.3">
      <c r="B441" s="8"/>
      <c r="C441" s="8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</row>
    <row r="442" spans="2:36" x14ac:dyDescent="0.3">
      <c r="B442" s="8"/>
      <c r="C442" s="8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</row>
    <row r="443" spans="2:36" x14ac:dyDescent="0.3">
      <c r="B443" s="8"/>
      <c r="C443" s="8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</row>
    <row r="444" spans="2:36" x14ac:dyDescent="0.3">
      <c r="B444" s="8"/>
      <c r="C444" s="8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</row>
    <row r="445" spans="2:36" x14ac:dyDescent="0.3">
      <c r="B445" s="8"/>
      <c r="C445" s="8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</row>
    <row r="446" spans="2:36" x14ac:dyDescent="0.3">
      <c r="B446" s="8"/>
      <c r="C446" s="8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</row>
    <row r="447" spans="2:36" x14ac:dyDescent="0.3">
      <c r="B447" s="8"/>
      <c r="C447" s="8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</row>
    <row r="448" spans="2:36" x14ac:dyDescent="0.3">
      <c r="B448" s="8"/>
      <c r="C448" s="8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</row>
    <row r="449" spans="2:36" x14ac:dyDescent="0.3">
      <c r="B449" s="8"/>
      <c r="C449" s="8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</row>
    <row r="450" spans="2:36" x14ac:dyDescent="0.3">
      <c r="B450" s="8"/>
      <c r="C450" s="8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</row>
    <row r="451" spans="2:36" x14ac:dyDescent="0.3">
      <c r="B451" s="8"/>
      <c r="C451" s="8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</row>
    <row r="452" spans="2:36" x14ac:dyDescent="0.3">
      <c r="B452" s="8"/>
      <c r="C452" s="8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</row>
    <row r="453" spans="2:36" x14ac:dyDescent="0.3">
      <c r="B453" s="8"/>
      <c r="C453" s="8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</row>
    <row r="454" spans="2:36" x14ac:dyDescent="0.3">
      <c r="B454" s="8"/>
      <c r="C454" s="8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</row>
    <row r="455" spans="2:36" x14ac:dyDescent="0.3">
      <c r="B455" s="8"/>
      <c r="C455" s="8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</row>
    <row r="456" spans="2:36" x14ac:dyDescent="0.3">
      <c r="B456" s="8"/>
      <c r="C456" s="8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</row>
    <row r="457" spans="2:36" x14ac:dyDescent="0.3">
      <c r="B457" s="8"/>
      <c r="C457" s="8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</row>
    <row r="458" spans="2:36" x14ac:dyDescent="0.3">
      <c r="B458" s="8"/>
      <c r="C458" s="8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</row>
    <row r="459" spans="2:36" x14ac:dyDescent="0.3">
      <c r="B459" s="8"/>
      <c r="C459" s="8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</row>
    <row r="460" spans="2:36" x14ac:dyDescent="0.3">
      <c r="B460" s="8"/>
      <c r="C460" s="8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</row>
    <row r="461" spans="2:36" x14ac:dyDescent="0.3">
      <c r="B461" s="8"/>
      <c r="C461" s="8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</row>
    <row r="462" spans="2:36" x14ac:dyDescent="0.3">
      <c r="B462" s="8"/>
      <c r="C462" s="8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</row>
    <row r="463" spans="2:36" x14ac:dyDescent="0.3">
      <c r="B463" s="8"/>
      <c r="C463" s="8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</row>
    <row r="464" spans="2:36" x14ac:dyDescent="0.3">
      <c r="B464" s="8"/>
      <c r="C464" s="8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</row>
    <row r="465" spans="2:36" x14ac:dyDescent="0.3">
      <c r="B465" s="8"/>
      <c r="C465" s="8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</row>
    <row r="466" spans="2:36" x14ac:dyDescent="0.3">
      <c r="B466" s="8"/>
      <c r="C466" s="8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</row>
    <row r="467" spans="2:36" x14ac:dyDescent="0.3">
      <c r="B467" s="8"/>
      <c r="C467" s="8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</row>
    <row r="468" spans="2:36" x14ac:dyDescent="0.3">
      <c r="B468" s="8"/>
      <c r="C468" s="8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</row>
    <row r="469" spans="2:36" x14ac:dyDescent="0.3">
      <c r="B469" s="8"/>
      <c r="C469" s="8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</row>
    <row r="470" spans="2:36" x14ac:dyDescent="0.3">
      <c r="B470" s="8"/>
      <c r="C470" s="8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</row>
    <row r="471" spans="2:36" x14ac:dyDescent="0.3">
      <c r="B471" s="8"/>
      <c r="C471" s="8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</row>
    <row r="472" spans="2:36" x14ac:dyDescent="0.3">
      <c r="B472" s="8"/>
      <c r="C472" s="8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</row>
    <row r="473" spans="2:36" x14ac:dyDescent="0.3">
      <c r="B473" s="8"/>
      <c r="C473" s="8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</row>
    <row r="474" spans="2:36" x14ac:dyDescent="0.3">
      <c r="B474" s="8"/>
      <c r="C474" s="8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</row>
    <row r="475" spans="2:36" x14ac:dyDescent="0.3">
      <c r="B475" s="8"/>
      <c r="C475" s="8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</row>
    <row r="476" spans="2:36" x14ac:dyDescent="0.3">
      <c r="B476" s="8"/>
      <c r="C476" s="8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</row>
    <row r="477" spans="2:36" x14ac:dyDescent="0.3">
      <c r="B477" s="8"/>
      <c r="C477" s="8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</row>
    <row r="478" spans="2:36" x14ac:dyDescent="0.3">
      <c r="B478" s="8"/>
      <c r="C478" s="8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</row>
    <row r="479" spans="2:36" x14ac:dyDescent="0.3">
      <c r="B479" s="8"/>
      <c r="C479" s="8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</row>
    <row r="480" spans="2:36" x14ac:dyDescent="0.3">
      <c r="B480" s="8"/>
      <c r="C480" s="8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</row>
    <row r="481" spans="2:36" x14ac:dyDescent="0.3">
      <c r="B481" s="8"/>
      <c r="C481" s="8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</row>
    <row r="482" spans="2:36" x14ac:dyDescent="0.3">
      <c r="B482" s="8"/>
      <c r="C482" s="8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</row>
    <row r="483" spans="2:36" x14ac:dyDescent="0.3">
      <c r="B483" s="8"/>
      <c r="C483" s="8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</row>
    <row r="484" spans="2:36" x14ac:dyDescent="0.3">
      <c r="B484" s="8"/>
      <c r="C484" s="8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</row>
    <row r="485" spans="2:36" x14ac:dyDescent="0.3">
      <c r="B485" s="8"/>
      <c r="C485" s="8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</row>
    <row r="486" spans="2:36" x14ac:dyDescent="0.3">
      <c r="B486" s="8"/>
      <c r="C486" s="8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</row>
    <row r="487" spans="2:36" x14ac:dyDescent="0.3">
      <c r="B487" s="8"/>
      <c r="C487" s="8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</row>
    <row r="488" spans="2:36" x14ac:dyDescent="0.3">
      <c r="B488" s="8"/>
      <c r="C488" s="8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</row>
    <row r="489" spans="2:36" x14ac:dyDescent="0.3">
      <c r="B489" s="8"/>
      <c r="C489" s="8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</row>
    <row r="490" spans="2:36" x14ac:dyDescent="0.3">
      <c r="B490" s="8"/>
      <c r="C490" s="8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</row>
    <row r="491" spans="2:36" x14ac:dyDescent="0.3">
      <c r="B491" s="8"/>
      <c r="C491" s="8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</row>
    <row r="492" spans="2:36" x14ac:dyDescent="0.3">
      <c r="B492" s="8"/>
      <c r="C492" s="8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</row>
    <row r="493" spans="2:36" x14ac:dyDescent="0.3">
      <c r="B493" s="8"/>
      <c r="C493" s="8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</row>
    <row r="494" spans="2:36" x14ac:dyDescent="0.3">
      <c r="B494" s="8"/>
      <c r="C494" s="8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</row>
    <row r="495" spans="2:36" x14ac:dyDescent="0.3">
      <c r="B495" s="8"/>
      <c r="C495" s="8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</row>
    <row r="496" spans="2:36" x14ac:dyDescent="0.3">
      <c r="B496" s="8"/>
      <c r="C496" s="8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</row>
    <row r="497" spans="2:36" x14ac:dyDescent="0.3">
      <c r="B497" s="8"/>
      <c r="C497" s="8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</row>
    <row r="498" spans="2:36" x14ac:dyDescent="0.3">
      <c r="B498" s="8"/>
      <c r="C498" s="8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</row>
    <row r="499" spans="2:36" x14ac:dyDescent="0.3">
      <c r="B499" s="8"/>
      <c r="C499" s="8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</row>
    <row r="500" spans="2:36" x14ac:dyDescent="0.3">
      <c r="B500" s="8"/>
      <c r="C500" s="8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</row>
    <row r="501" spans="2:36" x14ac:dyDescent="0.3">
      <c r="B501" s="8"/>
      <c r="C501" s="8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</row>
    <row r="502" spans="2:36" x14ac:dyDescent="0.3">
      <c r="B502" s="8"/>
      <c r="C502" s="8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</row>
    <row r="503" spans="2:36" x14ac:dyDescent="0.3">
      <c r="B503" s="8"/>
      <c r="C503" s="8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</row>
    <row r="504" spans="2:36" x14ac:dyDescent="0.3">
      <c r="B504" s="8"/>
      <c r="C504" s="8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</row>
    <row r="505" spans="2:36" x14ac:dyDescent="0.3">
      <c r="B505" s="8"/>
      <c r="C505" s="8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</row>
    <row r="506" spans="2:36" x14ac:dyDescent="0.3">
      <c r="B506" s="8"/>
      <c r="C506" s="8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</row>
    <row r="507" spans="2:36" x14ac:dyDescent="0.3">
      <c r="B507" s="8"/>
      <c r="C507" s="8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</row>
    <row r="508" spans="2:36" x14ac:dyDescent="0.3">
      <c r="B508" s="8"/>
      <c r="C508" s="8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</row>
    <row r="509" spans="2:36" x14ac:dyDescent="0.3">
      <c r="B509" s="8"/>
      <c r="C509" s="8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</row>
    <row r="510" spans="2:36" x14ac:dyDescent="0.3">
      <c r="B510" s="8"/>
      <c r="C510" s="8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</row>
    <row r="511" spans="2:36" x14ac:dyDescent="0.3">
      <c r="B511" s="8"/>
      <c r="C511" s="8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</row>
    <row r="512" spans="2:36" x14ac:dyDescent="0.3">
      <c r="B512" s="8"/>
      <c r="C512" s="8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</row>
    <row r="513" spans="2:36" x14ac:dyDescent="0.3">
      <c r="B513" s="8"/>
      <c r="C513" s="8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</row>
    <row r="514" spans="2:36" x14ac:dyDescent="0.3">
      <c r="B514" s="8"/>
      <c r="C514" s="8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</row>
    <row r="515" spans="2:36" x14ac:dyDescent="0.3">
      <c r="B515" s="8"/>
      <c r="C515" s="8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</row>
    <row r="516" spans="2:36" x14ac:dyDescent="0.3">
      <c r="B516" s="8"/>
      <c r="C516" s="8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</row>
    <row r="517" spans="2:36" x14ac:dyDescent="0.3">
      <c r="B517" s="8"/>
      <c r="C517" s="8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</row>
    <row r="518" spans="2:36" x14ac:dyDescent="0.3">
      <c r="B518" s="8"/>
      <c r="C518" s="8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</row>
    <row r="519" spans="2:36" x14ac:dyDescent="0.3">
      <c r="B519" s="8"/>
      <c r="C519" s="8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</row>
    <row r="520" spans="2:36" x14ac:dyDescent="0.3">
      <c r="B520" s="8"/>
      <c r="C520" s="8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</row>
    <row r="521" spans="2:36" x14ac:dyDescent="0.3">
      <c r="B521" s="8"/>
      <c r="C521" s="8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</row>
    <row r="522" spans="2:36" x14ac:dyDescent="0.3">
      <c r="B522" s="8"/>
      <c r="C522" s="8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</row>
    <row r="523" spans="2:36" x14ac:dyDescent="0.3">
      <c r="B523" s="8"/>
      <c r="C523" s="8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</row>
    <row r="524" spans="2:36" x14ac:dyDescent="0.3">
      <c r="B524" s="8"/>
      <c r="C524" s="8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</row>
    <row r="525" spans="2:36" x14ac:dyDescent="0.3">
      <c r="B525" s="8"/>
      <c r="C525" s="8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</row>
    <row r="526" spans="2:36" x14ac:dyDescent="0.3">
      <c r="B526" s="8"/>
      <c r="C526" s="8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</row>
    <row r="527" spans="2:36" x14ac:dyDescent="0.3">
      <c r="B527" s="8"/>
      <c r="C527" s="8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</row>
    <row r="528" spans="2:36" x14ac:dyDescent="0.3">
      <c r="B528" s="8"/>
      <c r="C528" s="8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</row>
    <row r="529" spans="2:36" x14ac:dyDescent="0.3">
      <c r="B529" s="8"/>
      <c r="C529" s="8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</row>
    <row r="530" spans="2:36" x14ac:dyDescent="0.3">
      <c r="B530" s="8"/>
      <c r="C530" s="8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</row>
    <row r="531" spans="2:36" x14ac:dyDescent="0.3">
      <c r="B531" s="8"/>
      <c r="C531" s="8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</row>
    <row r="532" spans="2:36" x14ac:dyDescent="0.3">
      <c r="B532" s="8"/>
      <c r="C532" s="8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</row>
    <row r="533" spans="2:36" x14ac:dyDescent="0.3">
      <c r="B533" s="8"/>
      <c r="C533" s="8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</row>
    <row r="534" spans="2:36" x14ac:dyDescent="0.3">
      <c r="B534" s="8"/>
      <c r="C534" s="8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</row>
    <row r="535" spans="2:36" x14ac:dyDescent="0.3">
      <c r="B535" s="8"/>
      <c r="C535" s="8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</row>
    <row r="536" spans="2:36" x14ac:dyDescent="0.3">
      <c r="B536" s="8"/>
      <c r="C536" s="8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</row>
    <row r="537" spans="2:36" x14ac:dyDescent="0.3">
      <c r="B537" s="8"/>
      <c r="C537" s="8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</row>
    <row r="538" spans="2:36" x14ac:dyDescent="0.3">
      <c r="B538" s="8"/>
      <c r="C538" s="8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</row>
    <row r="539" spans="2:36" x14ac:dyDescent="0.3">
      <c r="B539" s="8"/>
      <c r="C539" s="8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</row>
    <row r="540" spans="2:36" x14ac:dyDescent="0.3">
      <c r="B540" s="8"/>
      <c r="C540" s="8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</row>
    <row r="541" spans="2:36" x14ac:dyDescent="0.3">
      <c r="B541" s="8"/>
      <c r="C541" s="8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</row>
    <row r="542" spans="2:36" x14ac:dyDescent="0.3">
      <c r="B542" s="8"/>
      <c r="C542" s="8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</row>
    <row r="543" spans="2:36" x14ac:dyDescent="0.3">
      <c r="B543" s="8"/>
      <c r="C543" s="8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</row>
    <row r="544" spans="2:36" x14ac:dyDescent="0.3">
      <c r="B544" s="8"/>
      <c r="C544" s="8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</row>
    <row r="545" spans="2:36" x14ac:dyDescent="0.3">
      <c r="B545" s="8"/>
      <c r="C545" s="8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</row>
    <row r="546" spans="2:36" x14ac:dyDescent="0.3">
      <c r="B546" s="8"/>
      <c r="C546" s="8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</row>
    <row r="547" spans="2:36" x14ac:dyDescent="0.3">
      <c r="B547" s="8"/>
      <c r="C547" s="8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</row>
    <row r="548" spans="2:36" x14ac:dyDescent="0.3">
      <c r="B548" s="8"/>
      <c r="C548" s="8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</row>
    <row r="549" spans="2:36" x14ac:dyDescent="0.3">
      <c r="B549" s="8"/>
      <c r="C549" s="8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</row>
    <row r="550" spans="2:36" x14ac:dyDescent="0.3">
      <c r="B550" s="8"/>
      <c r="C550" s="8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</row>
    <row r="551" spans="2:36" x14ac:dyDescent="0.3">
      <c r="B551" s="8"/>
      <c r="C551" s="8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</row>
    <row r="552" spans="2:36" x14ac:dyDescent="0.3">
      <c r="B552" s="8"/>
      <c r="C552" s="8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</row>
    <row r="553" spans="2:36" x14ac:dyDescent="0.3">
      <c r="B553" s="8"/>
      <c r="C553" s="8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</row>
    <row r="554" spans="2:36" x14ac:dyDescent="0.3">
      <c r="B554" s="8"/>
      <c r="C554" s="8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</row>
    <row r="555" spans="2:36" x14ac:dyDescent="0.3">
      <c r="B555" s="8"/>
      <c r="C555" s="8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</row>
    <row r="556" spans="2:36" x14ac:dyDescent="0.3">
      <c r="B556" s="8"/>
      <c r="C556" s="8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</row>
    <row r="557" spans="2:36" x14ac:dyDescent="0.3">
      <c r="B557" s="8"/>
      <c r="C557" s="8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</row>
    <row r="558" spans="2:36" x14ac:dyDescent="0.3">
      <c r="B558" s="8"/>
      <c r="C558" s="8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</row>
    <row r="559" spans="2:36" x14ac:dyDescent="0.3">
      <c r="B559" s="8"/>
      <c r="C559" s="8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</row>
    <row r="560" spans="2:36" x14ac:dyDescent="0.3">
      <c r="B560" s="8"/>
      <c r="C560" s="8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</row>
    <row r="561" spans="2:36" x14ac:dyDescent="0.3">
      <c r="B561" s="8"/>
      <c r="C561" s="8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</row>
    <row r="562" spans="2:36" x14ac:dyDescent="0.3">
      <c r="B562" s="8"/>
      <c r="C562" s="8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</row>
    <row r="563" spans="2:36" x14ac:dyDescent="0.3">
      <c r="B563" s="8"/>
      <c r="C563" s="8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</row>
    <row r="564" spans="2:36" x14ac:dyDescent="0.3">
      <c r="B564" s="8"/>
      <c r="C564" s="8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</row>
    <row r="565" spans="2:36" x14ac:dyDescent="0.3">
      <c r="B565" s="8"/>
      <c r="C565" s="8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</row>
    <row r="566" spans="2:36" x14ac:dyDescent="0.3">
      <c r="B566" s="8"/>
      <c r="C566" s="8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</row>
    <row r="567" spans="2:36" x14ac:dyDescent="0.3">
      <c r="B567" s="8"/>
      <c r="C567" s="8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</row>
    <row r="568" spans="2:36" x14ac:dyDescent="0.3">
      <c r="B568" s="8"/>
      <c r="C568" s="8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</row>
    <row r="569" spans="2:36" x14ac:dyDescent="0.3">
      <c r="B569" s="8"/>
      <c r="C569" s="8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</row>
    <row r="570" spans="2:36" x14ac:dyDescent="0.3">
      <c r="B570" s="8"/>
      <c r="C570" s="8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</row>
    <row r="571" spans="2:36" x14ac:dyDescent="0.3">
      <c r="B571" s="8"/>
      <c r="C571" s="8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</row>
    <row r="572" spans="2:36" x14ac:dyDescent="0.3">
      <c r="B572" s="8"/>
      <c r="C572" s="8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</row>
    <row r="573" spans="2:36" x14ac:dyDescent="0.3">
      <c r="B573" s="8"/>
      <c r="C573" s="8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</row>
    <row r="574" spans="2:36" x14ac:dyDescent="0.3">
      <c r="B574" s="8"/>
      <c r="C574" s="8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</row>
    <row r="575" spans="2:36" x14ac:dyDescent="0.3">
      <c r="B575" s="8"/>
      <c r="C575" s="8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</row>
    <row r="576" spans="2:36" x14ac:dyDescent="0.3">
      <c r="B576" s="8"/>
      <c r="C576" s="8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</row>
    <row r="577" spans="2:36" x14ac:dyDescent="0.3">
      <c r="B577" s="8"/>
      <c r="C577" s="8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</row>
    <row r="578" spans="2:36" x14ac:dyDescent="0.3">
      <c r="B578" s="8"/>
      <c r="C578" s="8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</row>
    <row r="579" spans="2:36" x14ac:dyDescent="0.3">
      <c r="B579" s="8"/>
      <c r="C579" s="8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</row>
    <row r="580" spans="2:36" x14ac:dyDescent="0.3">
      <c r="B580" s="8"/>
      <c r="C580" s="8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</row>
    <row r="581" spans="2:36" x14ac:dyDescent="0.3">
      <c r="B581" s="8"/>
      <c r="C581" s="8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</row>
    <row r="582" spans="2:36" x14ac:dyDescent="0.3">
      <c r="B582" s="8"/>
      <c r="C582" s="8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</row>
    <row r="583" spans="2:36" x14ac:dyDescent="0.3">
      <c r="B583" s="8"/>
      <c r="C583" s="8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</row>
    <row r="584" spans="2:36" x14ac:dyDescent="0.3">
      <c r="B584" s="8"/>
      <c r="C584" s="8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</row>
    <row r="585" spans="2:36" x14ac:dyDescent="0.3">
      <c r="B585" s="8"/>
      <c r="C585" s="8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</row>
    <row r="586" spans="2:36" x14ac:dyDescent="0.3">
      <c r="B586" s="8"/>
      <c r="C586" s="8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</row>
    <row r="587" spans="2:36" x14ac:dyDescent="0.3">
      <c r="B587" s="8"/>
      <c r="C587" s="8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</row>
    <row r="588" spans="2:36" x14ac:dyDescent="0.3">
      <c r="B588" s="8"/>
      <c r="C588" s="8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</row>
    <row r="589" spans="2:36" x14ac:dyDescent="0.3">
      <c r="B589" s="8"/>
      <c r="C589" s="8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</row>
    <row r="590" spans="2:36" x14ac:dyDescent="0.3">
      <c r="B590" s="8"/>
      <c r="C590" s="8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</row>
    <row r="591" spans="2:36" x14ac:dyDescent="0.3">
      <c r="B591" s="8"/>
      <c r="C591" s="8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</row>
    <row r="592" spans="2:36" x14ac:dyDescent="0.3">
      <c r="B592" s="8"/>
      <c r="C592" s="8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</row>
    <row r="593" spans="2:36" x14ac:dyDescent="0.3">
      <c r="B593" s="8"/>
      <c r="C593" s="8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</row>
    <row r="594" spans="2:36" x14ac:dyDescent="0.3">
      <c r="B594" s="8"/>
      <c r="C594" s="8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</row>
    <row r="595" spans="2:36" x14ac:dyDescent="0.3">
      <c r="B595" s="8"/>
      <c r="C595" s="8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</row>
    <row r="596" spans="2:36" x14ac:dyDescent="0.3">
      <c r="B596" s="8"/>
      <c r="C596" s="8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</row>
    <row r="597" spans="2:36" x14ac:dyDescent="0.3">
      <c r="B597" s="8"/>
      <c r="C597" s="8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</row>
    <row r="598" spans="2:36" x14ac:dyDescent="0.3">
      <c r="B598" s="8"/>
      <c r="C598" s="8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</row>
    <row r="599" spans="2:36" x14ac:dyDescent="0.3">
      <c r="B599" s="8"/>
      <c r="C599" s="8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</row>
    <row r="600" spans="2:36" x14ac:dyDescent="0.3">
      <c r="B600" s="8"/>
      <c r="C600" s="8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</row>
    <row r="601" spans="2:36" x14ac:dyDescent="0.3">
      <c r="B601" s="8"/>
      <c r="C601" s="8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</row>
    <row r="602" spans="2:36" x14ac:dyDescent="0.3">
      <c r="B602" s="8"/>
      <c r="C602" s="8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</row>
    <row r="603" spans="2:36" x14ac:dyDescent="0.3">
      <c r="B603" s="8"/>
      <c r="C603" s="8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</row>
    <row r="604" spans="2:36" x14ac:dyDescent="0.3">
      <c r="B604" s="8"/>
      <c r="C604" s="8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</row>
    <row r="605" spans="2:36" x14ac:dyDescent="0.3">
      <c r="B605" s="8"/>
      <c r="C605" s="8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</row>
    <row r="606" spans="2:36" x14ac:dyDescent="0.3">
      <c r="B606" s="8"/>
      <c r="C606" s="8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</row>
    <row r="607" spans="2:36" x14ac:dyDescent="0.3">
      <c r="B607" s="8"/>
      <c r="C607" s="8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</row>
    <row r="608" spans="2:36" x14ac:dyDescent="0.3">
      <c r="B608" s="8"/>
      <c r="C608" s="8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</row>
    <row r="609" spans="2:36" x14ac:dyDescent="0.3">
      <c r="B609" s="8"/>
      <c r="C609" s="8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</row>
    <row r="610" spans="2:36" x14ac:dyDescent="0.3">
      <c r="B610" s="8"/>
      <c r="C610" s="8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</row>
    <row r="611" spans="2:36" x14ac:dyDescent="0.3">
      <c r="B611" s="8"/>
      <c r="C611" s="8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</row>
    <row r="612" spans="2:36" x14ac:dyDescent="0.3">
      <c r="B612" s="8"/>
      <c r="C612" s="8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</row>
    <row r="613" spans="2:36" x14ac:dyDescent="0.3">
      <c r="B613" s="8"/>
      <c r="C613" s="8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</row>
    <row r="614" spans="2:36" x14ac:dyDescent="0.3">
      <c r="B614" s="8"/>
      <c r="C614" s="8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</row>
    <row r="615" spans="2:36" x14ac:dyDescent="0.3">
      <c r="B615" s="8"/>
      <c r="C615" s="8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</row>
    <row r="616" spans="2:36" x14ac:dyDescent="0.3">
      <c r="B616" s="8"/>
      <c r="C616" s="8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</row>
    <row r="617" spans="2:36" x14ac:dyDescent="0.3">
      <c r="B617" s="8"/>
      <c r="C617" s="8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</row>
    <row r="618" spans="2:36" x14ac:dyDescent="0.3">
      <c r="B618" s="8"/>
      <c r="C618" s="8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</row>
    <row r="619" spans="2:36" x14ac:dyDescent="0.3">
      <c r="B619" s="8"/>
      <c r="C619" s="8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</row>
    <row r="620" spans="2:36" x14ac:dyDescent="0.3">
      <c r="B620" s="8"/>
      <c r="C620" s="8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</row>
    <row r="621" spans="2:36" x14ac:dyDescent="0.3">
      <c r="B621" s="8"/>
      <c r="C621" s="8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</row>
    <row r="622" spans="2:36" x14ac:dyDescent="0.3">
      <c r="B622" s="8"/>
      <c r="C622" s="8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</row>
    <row r="623" spans="2:36" x14ac:dyDescent="0.3">
      <c r="B623" s="8"/>
      <c r="C623" s="8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</row>
    <row r="624" spans="2:36" x14ac:dyDescent="0.3">
      <c r="B624" s="8"/>
      <c r="C624" s="8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</row>
    <row r="625" spans="2:36" x14ac:dyDescent="0.3">
      <c r="B625" s="8"/>
      <c r="C625" s="8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</row>
    <row r="626" spans="2:36" x14ac:dyDescent="0.3">
      <c r="B626" s="8"/>
      <c r="C626" s="8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</row>
    <row r="627" spans="2:36" x14ac:dyDescent="0.3">
      <c r="B627" s="8"/>
      <c r="C627" s="8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</row>
    <row r="628" spans="2:36" x14ac:dyDescent="0.3">
      <c r="B628" s="8"/>
      <c r="C628" s="8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</row>
    <row r="629" spans="2:36" x14ac:dyDescent="0.3">
      <c r="B629" s="8"/>
      <c r="C629" s="8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</row>
    <row r="630" spans="2:36" x14ac:dyDescent="0.3">
      <c r="B630" s="8"/>
      <c r="C630" s="8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</row>
    <row r="631" spans="2:36" x14ac:dyDescent="0.3">
      <c r="B631" s="8"/>
      <c r="C631" s="8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</row>
    <row r="632" spans="2:36" x14ac:dyDescent="0.3">
      <c r="B632" s="8"/>
      <c r="C632" s="8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</row>
    <row r="633" spans="2:36" x14ac:dyDescent="0.3">
      <c r="B633" s="8"/>
      <c r="C633" s="8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</row>
    <row r="634" spans="2:36" x14ac:dyDescent="0.3">
      <c r="B634" s="8"/>
      <c r="C634" s="8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</row>
    <row r="635" spans="2:36" x14ac:dyDescent="0.3">
      <c r="B635" s="8"/>
      <c r="C635" s="8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</row>
    <row r="636" spans="2:36" x14ac:dyDescent="0.3">
      <c r="B636" s="8"/>
      <c r="C636" s="8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</row>
    <row r="637" spans="2:36" x14ac:dyDescent="0.3">
      <c r="B637" s="8"/>
      <c r="C637" s="8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</row>
    <row r="638" spans="2:36" x14ac:dyDescent="0.3">
      <c r="B638" s="8"/>
      <c r="C638" s="8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</row>
    <row r="639" spans="2:36" x14ac:dyDescent="0.3">
      <c r="B639" s="8"/>
      <c r="C639" s="8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</row>
    <row r="640" spans="2:36" x14ac:dyDescent="0.3">
      <c r="B640" s="8"/>
      <c r="C640" s="8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</row>
    <row r="641" spans="2:36" x14ac:dyDescent="0.3">
      <c r="B641" s="8"/>
      <c r="C641" s="8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</row>
    <row r="642" spans="2:36" x14ac:dyDescent="0.3">
      <c r="B642" s="8"/>
      <c r="C642" s="8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</row>
    <row r="643" spans="2:36" x14ac:dyDescent="0.3">
      <c r="B643" s="8"/>
      <c r="C643" s="8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</row>
    <row r="644" spans="2:36" x14ac:dyDescent="0.3">
      <c r="B644" s="8"/>
      <c r="C644" s="8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</row>
    <row r="645" spans="2:36" x14ac:dyDescent="0.3">
      <c r="B645" s="8"/>
      <c r="C645" s="8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</row>
    <row r="646" spans="2:36" x14ac:dyDescent="0.3">
      <c r="B646" s="8"/>
      <c r="C646" s="8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</row>
    <row r="647" spans="2:36" x14ac:dyDescent="0.3">
      <c r="B647" s="8"/>
      <c r="C647" s="8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</row>
    <row r="648" spans="2:36" x14ac:dyDescent="0.3">
      <c r="B648" s="8"/>
      <c r="C648" s="8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</row>
    <row r="649" spans="2:36" x14ac:dyDescent="0.3">
      <c r="B649" s="8"/>
      <c r="C649" s="8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</row>
    <row r="650" spans="2:36" x14ac:dyDescent="0.3">
      <c r="B650" s="8"/>
      <c r="C650" s="8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</row>
    <row r="651" spans="2:36" x14ac:dyDescent="0.3">
      <c r="B651" s="8"/>
      <c r="C651" s="8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</row>
    <row r="652" spans="2:36" x14ac:dyDescent="0.3">
      <c r="B652" s="8"/>
      <c r="C652" s="8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</row>
    <row r="653" spans="2:36" x14ac:dyDescent="0.3">
      <c r="B653" s="8"/>
      <c r="C653" s="8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</row>
    <row r="654" spans="2:36" x14ac:dyDescent="0.3">
      <c r="B654" s="8"/>
      <c r="C654" s="8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</row>
    <row r="655" spans="2:36" x14ac:dyDescent="0.3">
      <c r="B655" s="8"/>
      <c r="C655" s="8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</row>
    <row r="656" spans="2:36" x14ac:dyDescent="0.3">
      <c r="B656" s="8"/>
      <c r="C656" s="8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</row>
    <row r="657" spans="2:36" x14ac:dyDescent="0.3">
      <c r="B657" s="8"/>
      <c r="C657" s="8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</row>
    <row r="658" spans="2:36" x14ac:dyDescent="0.3">
      <c r="B658" s="8"/>
      <c r="C658" s="8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</row>
    <row r="659" spans="2:36" x14ac:dyDescent="0.3">
      <c r="B659" s="8"/>
      <c r="C659" s="8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</row>
    <row r="660" spans="2:36" x14ac:dyDescent="0.3">
      <c r="B660" s="8"/>
      <c r="C660" s="8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</row>
    <row r="661" spans="2:36" x14ac:dyDescent="0.3">
      <c r="B661" s="8"/>
      <c r="C661" s="8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</row>
    <row r="662" spans="2:36" x14ac:dyDescent="0.3">
      <c r="B662" s="8"/>
      <c r="C662" s="8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</row>
    <row r="663" spans="2:36" x14ac:dyDescent="0.3">
      <c r="B663" s="8"/>
      <c r="C663" s="8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</row>
    <row r="664" spans="2:36" x14ac:dyDescent="0.3">
      <c r="B664" s="8"/>
      <c r="C664" s="8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</row>
    <row r="665" spans="2:36" x14ac:dyDescent="0.3">
      <c r="B665" s="8"/>
      <c r="C665" s="8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</row>
    <row r="666" spans="2:36" x14ac:dyDescent="0.3">
      <c r="B666" s="8"/>
      <c r="C666" s="8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</row>
    <row r="667" spans="2:36" x14ac:dyDescent="0.3">
      <c r="B667" s="8"/>
      <c r="C667" s="8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</row>
    <row r="668" spans="2:36" x14ac:dyDescent="0.3">
      <c r="B668" s="8"/>
      <c r="C668" s="8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</row>
    <row r="669" spans="2:36" x14ac:dyDescent="0.3">
      <c r="B669" s="8"/>
      <c r="C669" s="8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</row>
    <row r="670" spans="2:36" x14ac:dyDescent="0.3">
      <c r="B670" s="8"/>
      <c r="C670" s="8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</row>
    <row r="671" spans="2:36" x14ac:dyDescent="0.3">
      <c r="B671" s="8"/>
      <c r="C671" s="8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</row>
    <row r="672" spans="2:36" x14ac:dyDescent="0.3">
      <c r="B672" s="8"/>
      <c r="C672" s="8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</row>
    <row r="673" spans="2:36" x14ac:dyDescent="0.3">
      <c r="B673" s="8"/>
      <c r="C673" s="8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</row>
    <row r="674" spans="2:36" x14ac:dyDescent="0.3">
      <c r="B674" s="8"/>
      <c r="C674" s="8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</row>
    <row r="675" spans="2:36" x14ac:dyDescent="0.3">
      <c r="B675" s="8"/>
      <c r="C675" s="8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</row>
    <row r="676" spans="2:36" x14ac:dyDescent="0.3">
      <c r="B676" s="8"/>
      <c r="C676" s="8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</row>
    <row r="677" spans="2:36" x14ac:dyDescent="0.3">
      <c r="B677" s="8"/>
      <c r="C677" s="8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</row>
    <row r="678" spans="2:36" x14ac:dyDescent="0.3">
      <c r="B678" s="8"/>
      <c r="C678" s="8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</row>
    <row r="679" spans="2:36" x14ac:dyDescent="0.3">
      <c r="B679" s="8"/>
      <c r="C679" s="8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</row>
    <row r="680" spans="2:36" x14ac:dyDescent="0.3">
      <c r="B680" s="8"/>
      <c r="C680" s="8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</row>
    <row r="681" spans="2:36" x14ac:dyDescent="0.3">
      <c r="B681" s="8"/>
      <c r="C681" s="8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</row>
    <row r="682" spans="2:36" x14ac:dyDescent="0.3">
      <c r="B682" s="8"/>
      <c r="C682" s="8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</row>
    <row r="683" spans="2:36" x14ac:dyDescent="0.3">
      <c r="B683" s="8"/>
      <c r="C683" s="8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</row>
    <row r="684" spans="2:36" x14ac:dyDescent="0.3">
      <c r="B684" s="8"/>
      <c r="C684" s="8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</row>
    <row r="685" spans="2:36" x14ac:dyDescent="0.3">
      <c r="B685" s="8"/>
      <c r="C685" s="8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</row>
    <row r="686" spans="2:36" x14ac:dyDescent="0.3">
      <c r="B686" s="8"/>
      <c r="C686" s="8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</row>
    <row r="687" spans="2:36" x14ac:dyDescent="0.3">
      <c r="B687" s="8"/>
      <c r="C687" s="8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</row>
    <row r="688" spans="2:36" x14ac:dyDescent="0.3">
      <c r="B688" s="8"/>
      <c r="C688" s="8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</row>
    <row r="689" spans="2:36" x14ac:dyDescent="0.3">
      <c r="B689" s="8"/>
      <c r="C689" s="8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</row>
    <row r="690" spans="2:36" x14ac:dyDescent="0.3">
      <c r="B690" s="8"/>
      <c r="C690" s="8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</row>
    <row r="691" spans="2:36" x14ac:dyDescent="0.3">
      <c r="B691" s="8"/>
      <c r="C691" s="8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</row>
    <row r="692" spans="2:36" x14ac:dyDescent="0.3">
      <c r="B692" s="8"/>
      <c r="C692" s="8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</row>
    <row r="693" spans="2:36" x14ac:dyDescent="0.3">
      <c r="B693" s="8"/>
      <c r="C693" s="8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</row>
    <row r="694" spans="2:36" x14ac:dyDescent="0.3">
      <c r="B694" s="8"/>
      <c r="C694" s="8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</row>
    <row r="695" spans="2:36" x14ac:dyDescent="0.3">
      <c r="B695" s="8"/>
      <c r="C695" s="8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</row>
    <row r="696" spans="2:36" x14ac:dyDescent="0.3">
      <c r="B696" s="8"/>
      <c r="C696" s="8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</row>
    <row r="697" spans="2:36" x14ac:dyDescent="0.3">
      <c r="B697" s="8"/>
      <c r="C697" s="8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</row>
    <row r="698" spans="2:36" x14ac:dyDescent="0.3">
      <c r="B698" s="8"/>
      <c r="C698" s="8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</row>
    <row r="699" spans="2:36" x14ac:dyDescent="0.3">
      <c r="B699" s="8"/>
      <c r="C699" s="8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</row>
    <row r="700" spans="2:36" x14ac:dyDescent="0.3">
      <c r="B700" s="8"/>
      <c r="C700" s="8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</row>
    <row r="701" spans="2:36" x14ac:dyDescent="0.3">
      <c r="B701" s="8"/>
      <c r="C701" s="8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</row>
    <row r="702" spans="2:36" x14ac:dyDescent="0.3">
      <c r="B702" s="8"/>
      <c r="C702" s="8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</row>
    <row r="703" spans="2:36" x14ac:dyDescent="0.3">
      <c r="B703" s="8"/>
      <c r="C703" s="8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</row>
    <row r="704" spans="2:36" x14ac:dyDescent="0.3">
      <c r="B704" s="8"/>
      <c r="C704" s="8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</row>
    <row r="705" spans="2:36" x14ac:dyDescent="0.3">
      <c r="B705" s="8"/>
      <c r="C705" s="8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</row>
    <row r="706" spans="2:36" x14ac:dyDescent="0.3">
      <c r="B706" s="8"/>
      <c r="C706" s="8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</row>
    <row r="707" spans="2:36" x14ac:dyDescent="0.3">
      <c r="B707" s="8"/>
      <c r="C707" s="8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</row>
    <row r="708" spans="2:36" x14ac:dyDescent="0.3">
      <c r="B708" s="8"/>
      <c r="C708" s="8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</row>
    <row r="709" spans="2:36" x14ac:dyDescent="0.3">
      <c r="B709" s="8"/>
      <c r="C709" s="8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</row>
    <row r="710" spans="2:36" x14ac:dyDescent="0.3">
      <c r="B710" s="8"/>
      <c r="C710" s="8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</row>
    <row r="711" spans="2:36" x14ac:dyDescent="0.3">
      <c r="B711" s="8"/>
      <c r="C711" s="8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</row>
    <row r="712" spans="2:36" x14ac:dyDescent="0.3">
      <c r="B712" s="8"/>
      <c r="C712" s="8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</row>
    <row r="713" spans="2:36" x14ac:dyDescent="0.3">
      <c r="B713" s="8"/>
      <c r="C713" s="8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</row>
    <row r="714" spans="2:36" x14ac:dyDescent="0.3">
      <c r="B714" s="8"/>
      <c r="C714" s="8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</row>
    <row r="715" spans="2:36" x14ac:dyDescent="0.3">
      <c r="B715" s="8"/>
      <c r="C715" s="8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</row>
    <row r="716" spans="2:36" x14ac:dyDescent="0.3">
      <c r="B716" s="8"/>
      <c r="C716" s="8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</row>
    <row r="717" spans="2:36" x14ac:dyDescent="0.3">
      <c r="B717" s="8"/>
      <c r="C717" s="8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</row>
    <row r="718" spans="2:36" x14ac:dyDescent="0.3">
      <c r="B718" s="8"/>
      <c r="C718" s="8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</row>
    <row r="719" spans="2:36" x14ac:dyDescent="0.3">
      <c r="B719" s="8"/>
      <c r="C719" s="8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</row>
    <row r="720" spans="2:36" x14ac:dyDescent="0.3">
      <c r="B720" s="8"/>
      <c r="C720" s="8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</row>
    <row r="721" spans="2:36" x14ac:dyDescent="0.3">
      <c r="B721" s="8"/>
      <c r="C721" s="8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</row>
    <row r="722" spans="2:36" x14ac:dyDescent="0.3">
      <c r="B722" s="8"/>
      <c r="C722" s="8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</row>
    <row r="723" spans="2:36" x14ac:dyDescent="0.3">
      <c r="B723" s="8"/>
      <c r="C723" s="8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</row>
    <row r="724" spans="2:36" x14ac:dyDescent="0.3">
      <c r="B724" s="8"/>
      <c r="C724" s="8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</row>
    <row r="725" spans="2:36" x14ac:dyDescent="0.3">
      <c r="B725" s="8"/>
      <c r="C725" s="8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</row>
    <row r="726" spans="2:36" x14ac:dyDescent="0.3">
      <c r="B726" s="8"/>
      <c r="C726" s="8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</row>
    <row r="727" spans="2:36" x14ac:dyDescent="0.3">
      <c r="B727" s="8"/>
      <c r="C727" s="8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</row>
    <row r="728" spans="2:36" x14ac:dyDescent="0.3">
      <c r="B728" s="8"/>
      <c r="C728" s="8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</row>
    <row r="729" spans="2:36" x14ac:dyDescent="0.3">
      <c r="B729" s="8"/>
      <c r="C729" s="8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</row>
    <row r="730" spans="2:36" x14ac:dyDescent="0.3">
      <c r="B730" s="8"/>
      <c r="C730" s="8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</row>
    <row r="731" spans="2:36" x14ac:dyDescent="0.3">
      <c r="B731" s="8"/>
      <c r="C731" s="8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</row>
    <row r="732" spans="2:36" x14ac:dyDescent="0.3">
      <c r="B732" s="8"/>
      <c r="C732" s="8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</row>
    <row r="733" spans="2:36" x14ac:dyDescent="0.3">
      <c r="B733" s="8"/>
      <c r="C733" s="8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</row>
    <row r="734" spans="2:36" x14ac:dyDescent="0.3">
      <c r="B734" s="8"/>
      <c r="C734" s="8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</row>
    <row r="735" spans="2:36" x14ac:dyDescent="0.3">
      <c r="B735" s="8"/>
      <c r="C735" s="8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</row>
    <row r="736" spans="2:36" x14ac:dyDescent="0.3">
      <c r="B736" s="8"/>
      <c r="C736" s="8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</row>
    <row r="737" spans="2:36" x14ac:dyDescent="0.3">
      <c r="B737" s="8"/>
      <c r="C737" s="8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</row>
    <row r="738" spans="2:36" x14ac:dyDescent="0.3">
      <c r="B738" s="8"/>
      <c r="C738" s="8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</row>
    <row r="739" spans="2:36" x14ac:dyDescent="0.3">
      <c r="B739" s="8"/>
      <c r="C739" s="8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</row>
    <row r="740" spans="2:36" x14ac:dyDescent="0.3">
      <c r="B740" s="8"/>
      <c r="C740" s="8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</row>
    <row r="741" spans="2:36" x14ac:dyDescent="0.3">
      <c r="B741" s="8"/>
      <c r="C741" s="8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</row>
    <row r="742" spans="2:36" x14ac:dyDescent="0.3">
      <c r="B742" s="8"/>
      <c r="C742" s="8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</row>
    <row r="743" spans="2:36" x14ac:dyDescent="0.3">
      <c r="B743" s="8"/>
      <c r="C743" s="8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</row>
    <row r="744" spans="2:36" x14ac:dyDescent="0.3">
      <c r="B744" s="8"/>
      <c r="C744" s="8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</row>
    <row r="745" spans="2:36" x14ac:dyDescent="0.3">
      <c r="B745" s="8"/>
      <c r="C745" s="8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</row>
    <row r="746" spans="2:36" x14ac:dyDescent="0.3">
      <c r="B746" s="8"/>
      <c r="C746" s="8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</row>
    <row r="747" spans="2:36" x14ac:dyDescent="0.3">
      <c r="B747" s="8"/>
      <c r="C747" s="8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</row>
    <row r="748" spans="2:36" x14ac:dyDescent="0.3">
      <c r="B748" s="8"/>
      <c r="C748" s="8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</row>
    <row r="749" spans="2:36" x14ac:dyDescent="0.3">
      <c r="B749" s="8"/>
      <c r="C749" s="8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</row>
    <row r="750" spans="2:36" x14ac:dyDescent="0.3">
      <c r="B750" s="8"/>
      <c r="C750" s="8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</row>
    <row r="751" spans="2:36" x14ac:dyDescent="0.3">
      <c r="B751" s="8"/>
      <c r="C751" s="8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</row>
    <row r="752" spans="2:36" x14ac:dyDescent="0.3">
      <c r="B752" s="8"/>
      <c r="C752" s="8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</row>
    <row r="753" spans="2:36" x14ac:dyDescent="0.3">
      <c r="B753" s="8"/>
      <c r="C753" s="8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</row>
    <row r="754" spans="2:36" x14ac:dyDescent="0.3">
      <c r="B754" s="8"/>
      <c r="C754" s="8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</row>
    <row r="755" spans="2:36" x14ac:dyDescent="0.3">
      <c r="B755" s="8"/>
      <c r="C755" s="8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</row>
    <row r="756" spans="2:36" x14ac:dyDescent="0.3">
      <c r="B756" s="8"/>
      <c r="C756" s="8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</row>
    <row r="757" spans="2:36" x14ac:dyDescent="0.3">
      <c r="B757" s="8"/>
      <c r="C757" s="8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</row>
    <row r="758" spans="2:36" x14ac:dyDescent="0.3">
      <c r="B758" s="8"/>
      <c r="C758" s="8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</row>
    <row r="759" spans="2:36" x14ac:dyDescent="0.3">
      <c r="B759" s="8"/>
      <c r="C759" s="8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</row>
    <row r="760" spans="2:36" x14ac:dyDescent="0.3">
      <c r="B760" s="8"/>
      <c r="C760" s="8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</row>
    <row r="761" spans="2:36" x14ac:dyDescent="0.3">
      <c r="B761" s="8"/>
      <c r="C761" s="8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</row>
    <row r="762" spans="2:36" x14ac:dyDescent="0.3">
      <c r="B762" s="8"/>
      <c r="C762" s="8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</row>
    <row r="763" spans="2:36" x14ac:dyDescent="0.3">
      <c r="B763" s="8"/>
      <c r="C763" s="8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</row>
    <row r="764" spans="2:36" x14ac:dyDescent="0.3">
      <c r="B764" s="8"/>
      <c r="C764" s="8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</row>
    <row r="765" spans="2:36" x14ac:dyDescent="0.3">
      <c r="B765" s="8"/>
      <c r="C765" s="8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</row>
    <row r="766" spans="2:36" x14ac:dyDescent="0.3">
      <c r="B766" s="8"/>
      <c r="C766" s="8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</row>
    <row r="767" spans="2:36" x14ac:dyDescent="0.3">
      <c r="B767" s="8"/>
      <c r="C767" s="8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</row>
    <row r="768" spans="2:36" x14ac:dyDescent="0.3">
      <c r="B768" s="8"/>
      <c r="C768" s="8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</row>
    <row r="769" spans="2:36" x14ac:dyDescent="0.3">
      <c r="B769" s="8"/>
      <c r="C769" s="8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</row>
    <row r="770" spans="2:36" x14ac:dyDescent="0.3">
      <c r="B770" s="8"/>
      <c r="C770" s="8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</row>
    <row r="771" spans="2:36" x14ac:dyDescent="0.3">
      <c r="B771" s="8"/>
      <c r="C771" s="8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</row>
    <row r="772" spans="2:36" x14ac:dyDescent="0.3">
      <c r="B772" s="8"/>
      <c r="C772" s="8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</row>
    <row r="773" spans="2:36" x14ac:dyDescent="0.3">
      <c r="B773" s="8"/>
      <c r="C773" s="8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</row>
    <row r="774" spans="2:36" x14ac:dyDescent="0.3">
      <c r="B774" s="8"/>
      <c r="C774" s="8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</row>
    <row r="775" spans="2:36" x14ac:dyDescent="0.3">
      <c r="B775" s="8"/>
      <c r="C775" s="8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</row>
    <row r="776" spans="2:36" x14ac:dyDescent="0.3">
      <c r="B776" s="8"/>
      <c r="C776" s="8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</row>
    <row r="777" spans="2:36" x14ac:dyDescent="0.3">
      <c r="B777" s="8"/>
      <c r="C777" s="8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</row>
    <row r="778" spans="2:36" x14ac:dyDescent="0.3">
      <c r="B778" s="8"/>
      <c r="C778" s="8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</row>
    <row r="779" spans="2:36" x14ac:dyDescent="0.3">
      <c r="B779" s="8"/>
      <c r="C779" s="8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</row>
    <row r="780" spans="2:36" x14ac:dyDescent="0.3">
      <c r="B780" s="8"/>
      <c r="C780" s="8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</row>
    <row r="781" spans="2:36" x14ac:dyDescent="0.3">
      <c r="B781" s="8"/>
      <c r="C781" s="8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</row>
    <row r="782" spans="2:36" x14ac:dyDescent="0.3">
      <c r="B782" s="8"/>
      <c r="C782" s="8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</row>
    <row r="783" spans="2:36" x14ac:dyDescent="0.3">
      <c r="B783" s="8"/>
      <c r="C783" s="8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</row>
    <row r="784" spans="2:36" x14ac:dyDescent="0.3">
      <c r="B784" s="8"/>
      <c r="C784" s="8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</row>
    <row r="785" spans="2:36" x14ac:dyDescent="0.3">
      <c r="B785" s="8"/>
      <c r="C785" s="8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</row>
    <row r="786" spans="2:36" x14ac:dyDescent="0.3">
      <c r="B786" s="8"/>
      <c r="C786" s="8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</row>
    <row r="787" spans="2:36" x14ac:dyDescent="0.3">
      <c r="B787" s="8"/>
      <c r="C787" s="8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</row>
    <row r="788" spans="2:36" x14ac:dyDescent="0.3">
      <c r="B788" s="8"/>
      <c r="C788" s="8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</row>
    <row r="789" spans="2:36" x14ac:dyDescent="0.3">
      <c r="B789" s="8"/>
      <c r="C789" s="8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</row>
    <row r="790" spans="2:36" x14ac:dyDescent="0.3">
      <c r="B790" s="8"/>
      <c r="C790" s="8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</row>
    <row r="791" spans="2:36" x14ac:dyDescent="0.3">
      <c r="B791" s="8"/>
      <c r="C791" s="8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</row>
    <row r="792" spans="2:36" x14ac:dyDescent="0.3">
      <c r="B792" s="8"/>
      <c r="C792" s="8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</row>
    <row r="793" spans="2:36" x14ac:dyDescent="0.3">
      <c r="B793" s="8"/>
      <c r="C793" s="8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</row>
    <row r="794" spans="2:36" x14ac:dyDescent="0.3">
      <c r="B794" s="8"/>
      <c r="C794" s="8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</row>
    <row r="795" spans="2:36" x14ac:dyDescent="0.3">
      <c r="B795" s="8"/>
      <c r="C795" s="8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</row>
    <row r="796" spans="2:36" x14ac:dyDescent="0.3">
      <c r="B796" s="8"/>
      <c r="C796" s="8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</row>
    <row r="797" spans="2:36" x14ac:dyDescent="0.3">
      <c r="B797" s="8"/>
      <c r="C797" s="8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</row>
    <row r="798" spans="2:36" x14ac:dyDescent="0.3">
      <c r="B798" s="8"/>
      <c r="C798" s="8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</row>
    <row r="799" spans="2:36" x14ac:dyDescent="0.3">
      <c r="B799" s="8"/>
      <c r="C799" s="8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</row>
    <row r="800" spans="2:36" x14ac:dyDescent="0.3">
      <c r="B800" s="8"/>
      <c r="C800" s="8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</row>
    <row r="801" spans="2:36" x14ac:dyDescent="0.3">
      <c r="B801" s="8"/>
      <c r="C801" s="8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</row>
    <row r="802" spans="2:36" x14ac:dyDescent="0.3">
      <c r="B802" s="8"/>
      <c r="C802" s="8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</row>
    <row r="803" spans="2:36" x14ac:dyDescent="0.3">
      <c r="B803" s="8"/>
      <c r="C803" s="8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</row>
    <row r="804" spans="2:36" x14ac:dyDescent="0.3">
      <c r="B804" s="8"/>
      <c r="C804" s="8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</row>
    <row r="805" spans="2:36" x14ac:dyDescent="0.3">
      <c r="B805" s="8"/>
      <c r="C805" s="8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</row>
    <row r="806" spans="2:36" x14ac:dyDescent="0.3">
      <c r="B806" s="8"/>
      <c r="C806" s="8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</row>
    <row r="807" spans="2:36" x14ac:dyDescent="0.3">
      <c r="B807" s="8"/>
      <c r="C807" s="8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</row>
    <row r="808" spans="2:36" x14ac:dyDescent="0.3">
      <c r="B808" s="8"/>
      <c r="C808" s="8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</row>
    <row r="809" spans="2:36" x14ac:dyDescent="0.3">
      <c r="B809" s="8"/>
      <c r="C809" s="8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</row>
    <row r="810" spans="2:36" x14ac:dyDescent="0.3">
      <c r="B810" s="8"/>
      <c r="C810" s="8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</row>
    <row r="811" spans="2:36" x14ac:dyDescent="0.3">
      <c r="B811" s="8"/>
      <c r="C811" s="8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</row>
    <row r="812" spans="2:36" x14ac:dyDescent="0.3">
      <c r="B812" s="8"/>
      <c r="C812" s="8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</row>
    <row r="813" spans="2:36" x14ac:dyDescent="0.3">
      <c r="B813" s="8"/>
      <c r="C813" s="8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</row>
    <row r="814" spans="2:36" x14ac:dyDescent="0.3">
      <c r="B814" s="8"/>
      <c r="C814" s="8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</row>
    <row r="815" spans="2:36" x14ac:dyDescent="0.3">
      <c r="B815" s="8"/>
      <c r="C815" s="8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</row>
    <row r="816" spans="2:36" x14ac:dyDescent="0.3">
      <c r="B816" s="8"/>
      <c r="C816" s="8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</row>
    <row r="817" spans="2:36" x14ac:dyDescent="0.3">
      <c r="B817" s="8"/>
      <c r="C817" s="8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</row>
    <row r="818" spans="2:36" x14ac:dyDescent="0.3">
      <c r="B818" s="8"/>
      <c r="C818" s="8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</row>
    <row r="819" spans="2:36" x14ac:dyDescent="0.3">
      <c r="B819" s="8"/>
      <c r="C819" s="8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</row>
    <row r="820" spans="2:36" x14ac:dyDescent="0.3">
      <c r="B820" s="8"/>
      <c r="C820" s="8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</row>
    <row r="821" spans="2:36" x14ac:dyDescent="0.3">
      <c r="B821" s="8"/>
      <c r="C821" s="8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</row>
    <row r="822" spans="2:36" x14ac:dyDescent="0.3">
      <c r="B822" s="8"/>
      <c r="C822" s="8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</row>
    <row r="823" spans="2:36" x14ac:dyDescent="0.3">
      <c r="B823" s="8"/>
      <c r="C823" s="8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</row>
    <row r="824" spans="2:36" x14ac:dyDescent="0.3">
      <c r="B824" s="8"/>
      <c r="C824" s="8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</row>
    <row r="825" spans="2:36" x14ac:dyDescent="0.3">
      <c r="B825" s="8"/>
      <c r="C825" s="8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</row>
    <row r="826" spans="2:36" x14ac:dyDescent="0.3">
      <c r="B826" s="8"/>
      <c r="C826" s="8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</row>
    <row r="827" spans="2:36" x14ac:dyDescent="0.3">
      <c r="B827" s="8"/>
      <c r="C827" s="8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</row>
    <row r="828" spans="2:36" x14ac:dyDescent="0.3">
      <c r="B828" s="8"/>
      <c r="C828" s="8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</row>
    <row r="829" spans="2:36" x14ac:dyDescent="0.3">
      <c r="B829" s="8"/>
      <c r="C829" s="8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</row>
    <row r="830" spans="2:36" x14ac:dyDescent="0.3">
      <c r="B830" s="8"/>
      <c r="C830" s="8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</row>
    <row r="831" spans="2:36" x14ac:dyDescent="0.3">
      <c r="B831" s="8"/>
      <c r="C831" s="8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</row>
    <row r="832" spans="2:36" x14ac:dyDescent="0.3">
      <c r="B832" s="8"/>
      <c r="C832" s="8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</row>
    <row r="833" spans="2:36" x14ac:dyDescent="0.3">
      <c r="B833" s="8"/>
      <c r="C833" s="8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</row>
    <row r="834" spans="2:36" x14ac:dyDescent="0.3">
      <c r="B834" s="8"/>
      <c r="C834" s="8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</row>
    <row r="835" spans="2:36" x14ac:dyDescent="0.3">
      <c r="B835" s="8"/>
      <c r="C835" s="8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</row>
    <row r="836" spans="2:36" x14ac:dyDescent="0.3">
      <c r="B836" s="8"/>
      <c r="C836" s="8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</row>
    <row r="837" spans="2:36" x14ac:dyDescent="0.3">
      <c r="B837" s="8"/>
      <c r="C837" s="8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</row>
    <row r="838" spans="2:36" x14ac:dyDescent="0.3">
      <c r="B838" s="8"/>
      <c r="C838" s="8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</row>
    <row r="839" spans="2:36" x14ac:dyDescent="0.3">
      <c r="B839" s="8"/>
      <c r="C839" s="8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</row>
    <row r="840" spans="2:36" x14ac:dyDescent="0.3">
      <c r="B840" s="8"/>
      <c r="C840" s="8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</row>
    <row r="841" spans="2:36" x14ac:dyDescent="0.3">
      <c r="B841" s="8"/>
      <c r="C841" s="8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</row>
    <row r="842" spans="2:36" x14ac:dyDescent="0.3">
      <c r="B842" s="8"/>
      <c r="C842" s="8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</row>
    <row r="843" spans="2:36" x14ac:dyDescent="0.3">
      <c r="B843" s="8"/>
      <c r="C843" s="8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</row>
    <row r="844" spans="2:36" x14ac:dyDescent="0.3">
      <c r="B844" s="8"/>
      <c r="C844" s="8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</row>
    <row r="845" spans="2:36" x14ac:dyDescent="0.3">
      <c r="B845" s="8"/>
      <c r="C845" s="8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</row>
    <row r="846" spans="2:36" x14ac:dyDescent="0.3">
      <c r="B846" s="8"/>
      <c r="C846" s="8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</row>
    <row r="847" spans="2:36" x14ac:dyDescent="0.3">
      <c r="B847" s="8"/>
      <c r="C847" s="8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</row>
    <row r="848" spans="2:36" x14ac:dyDescent="0.3">
      <c r="B848" s="8"/>
      <c r="C848" s="8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</row>
    <row r="849" spans="2:36" x14ac:dyDescent="0.3">
      <c r="B849" s="8"/>
      <c r="C849" s="8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</row>
    <row r="850" spans="2:36" x14ac:dyDescent="0.3">
      <c r="B850" s="8"/>
      <c r="C850" s="8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</row>
    <row r="851" spans="2:36" x14ac:dyDescent="0.3">
      <c r="B851" s="8"/>
      <c r="C851" s="8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</row>
    <row r="852" spans="2:36" x14ac:dyDescent="0.3">
      <c r="B852" s="8"/>
      <c r="C852" s="8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</row>
    <row r="853" spans="2:36" x14ac:dyDescent="0.3">
      <c r="B853" s="8"/>
      <c r="C853" s="8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</row>
    <row r="854" spans="2:36" x14ac:dyDescent="0.3">
      <c r="B854" s="8"/>
      <c r="C854" s="8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</row>
    <row r="855" spans="2:36" x14ac:dyDescent="0.3">
      <c r="B855" s="8"/>
      <c r="C855" s="8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</row>
    <row r="856" spans="2:36" x14ac:dyDescent="0.3">
      <c r="B856" s="8"/>
      <c r="C856" s="8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</row>
    <row r="857" spans="2:36" x14ac:dyDescent="0.3">
      <c r="B857" s="8"/>
      <c r="C857" s="8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</row>
    <row r="858" spans="2:36" x14ac:dyDescent="0.3">
      <c r="B858" s="8"/>
      <c r="C858" s="8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</row>
    <row r="859" spans="2:36" x14ac:dyDescent="0.3">
      <c r="B859" s="8"/>
      <c r="C859" s="8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</row>
    <row r="860" spans="2:36" x14ac:dyDescent="0.3">
      <c r="B860" s="8"/>
      <c r="C860" s="8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</row>
    <row r="861" spans="2:36" x14ac:dyDescent="0.3">
      <c r="B861" s="8"/>
      <c r="C861" s="8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</row>
    <row r="862" spans="2:36" x14ac:dyDescent="0.3">
      <c r="B862" s="8"/>
      <c r="C862" s="8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</row>
    <row r="863" spans="2:36" x14ac:dyDescent="0.3">
      <c r="B863" s="8"/>
      <c r="C863" s="8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</row>
    <row r="864" spans="2:36" x14ac:dyDescent="0.3">
      <c r="B864" s="8"/>
      <c r="C864" s="8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</row>
    <row r="865" spans="2:36" x14ac:dyDescent="0.3">
      <c r="B865" s="8"/>
      <c r="C865" s="8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</row>
    <row r="866" spans="2:36" x14ac:dyDescent="0.3">
      <c r="B866" s="8"/>
      <c r="C866" s="8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</row>
    <row r="867" spans="2:36" x14ac:dyDescent="0.3">
      <c r="B867" s="8"/>
      <c r="C867" s="8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</row>
    <row r="868" spans="2:36" x14ac:dyDescent="0.3">
      <c r="B868" s="8"/>
      <c r="C868" s="8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</row>
    <row r="869" spans="2:36" x14ac:dyDescent="0.3">
      <c r="B869" s="8"/>
      <c r="C869" s="8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</row>
    <row r="870" spans="2:36" x14ac:dyDescent="0.3">
      <c r="B870" s="8"/>
      <c r="C870" s="8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</row>
    <row r="871" spans="2:36" x14ac:dyDescent="0.3">
      <c r="B871" s="8"/>
      <c r="C871" s="8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</row>
    <row r="872" spans="2:36" x14ac:dyDescent="0.3">
      <c r="B872" s="8"/>
      <c r="C872" s="8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</row>
    <row r="873" spans="2:36" x14ac:dyDescent="0.3">
      <c r="B873" s="8"/>
      <c r="C873" s="8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</row>
    <row r="874" spans="2:36" x14ac:dyDescent="0.3">
      <c r="B874" s="8"/>
      <c r="C874" s="8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</row>
    <row r="875" spans="2:36" x14ac:dyDescent="0.3">
      <c r="B875" s="8"/>
      <c r="C875" s="8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</row>
    <row r="876" spans="2:36" x14ac:dyDescent="0.3">
      <c r="B876" s="8"/>
      <c r="C876" s="8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</row>
    <row r="877" spans="2:36" x14ac:dyDescent="0.3">
      <c r="B877" s="8"/>
      <c r="C877" s="8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</row>
    <row r="878" spans="2:36" x14ac:dyDescent="0.3">
      <c r="B878" s="8"/>
      <c r="C878" s="8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</row>
    <row r="879" spans="2:36" x14ac:dyDescent="0.3">
      <c r="B879" s="8"/>
      <c r="C879" s="8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</row>
    <row r="880" spans="2:36" x14ac:dyDescent="0.3">
      <c r="B880" s="8"/>
      <c r="C880" s="8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</row>
    <row r="881" spans="2:36" x14ac:dyDescent="0.3">
      <c r="B881" s="8"/>
      <c r="C881" s="8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</row>
    <row r="882" spans="2:36" x14ac:dyDescent="0.3">
      <c r="B882" s="8"/>
      <c r="C882" s="8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</row>
    <row r="883" spans="2:36" x14ac:dyDescent="0.3">
      <c r="B883" s="8"/>
      <c r="C883" s="8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</row>
    <row r="884" spans="2:36" x14ac:dyDescent="0.3">
      <c r="B884" s="8"/>
      <c r="C884" s="8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</row>
    <row r="885" spans="2:36" x14ac:dyDescent="0.3">
      <c r="B885" s="8"/>
      <c r="C885" s="8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</row>
    <row r="886" spans="2:36" x14ac:dyDescent="0.3">
      <c r="B886" s="8"/>
      <c r="C886" s="8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</row>
    <row r="887" spans="2:36" x14ac:dyDescent="0.3">
      <c r="B887" s="8"/>
      <c r="C887" s="8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</row>
    <row r="888" spans="2:36" x14ac:dyDescent="0.3">
      <c r="B888" s="8"/>
      <c r="C888" s="8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</row>
    <row r="889" spans="2:36" x14ac:dyDescent="0.3">
      <c r="B889" s="8"/>
      <c r="C889" s="8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</row>
    <row r="890" spans="2:36" x14ac:dyDescent="0.3">
      <c r="B890" s="8"/>
      <c r="C890" s="8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</row>
    <row r="891" spans="2:36" x14ac:dyDescent="0.3">
      <c r="B891" s="8"/>
      <c r="C891" s="8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</row>
    <row r="892" spans="2:36" x14ac:dyDescent="0.3">
      <c r="B892" s="8"/>
      <c r="C892" s="8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</row>
    <row r="893" spans="2:36" x14ac:dyDescent="0.3">
      <c r="B893" s="8"/>
      <c r="C893" s="8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</row>
    <row r="894" spans="2:36" x14ac:dyDescent="0.3">
      <c r="B894" s="8"/>
      <c r="C894" s="8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</row>
    <row r="895" spans="2:36" x14ac:dyDescent="0.3">
      <c r="B895" s="8"/>
      <c r="C895" s="8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</row>
    <row r="896" spans="2:36" x14ac:dyDescent="0.3">
      <c r="B896" s="8"/>
      <c r="C896" s="8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</row>
    <row r="897" spans="2:36" x14ac:dyDescent="0.3">
      <c r="B897" s="8"/>
      <c r="C897" s="8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</row>
    <row r="898" spans="2:36" x14ac:dyDescent="0.3">
      <c r="B898" s="8"/>
      <c r="C898" s="8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</row>
    <row r="899" spans="2:36" x14ac:dyDescent="0.3">
      <c r="B899" s="8"/>
      <c r="C899" s="8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</row>
    <row r="900" spans="2:36" x14ac:dyDescent="0.3">
      <c r="B900" s="8"/>
      <c r="C900" s="8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</row>
    <row r="901" spans="2:36" x14ac:dyDescent="0.3">
      <c r="B901" s="8"/>
      <c r="C901" s="8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</row>
    <row r="902" spans="2:36" x14ac:dyDescent="0.3">
      <c r="B902" s="8"/>
      <c r="C902" s="8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</row>
    <row r="903" spans="2:36" x14ac:dyDescent="0.3">
      <c r="B903" s="8"/>
      <c r="C903" s="8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</row>
    <row r="904" spans="2:36" x14ac:dyDescent="0.3">
      <c r="B904" s="8"/>
      <c r="C904" s="8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</row>
    <row r="905" spans="2:36" x14ac:dyDescent="0.3">
      <c r="B905" s="8"/>
      <c r="C905" s="8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</row>
    <row r="906" spans="2:36" x14ac:dyDescent="0.3">
      <c r="B906" s="8"/>
      <c r="C906" s="8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</row>
    <row r="907" spans="2:36" x14ac:dyDescent="0.3">
      <c r="B907" s="8"/>
      <c r="C907" s="8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</row>
    <row r="908" spans="2:36" x14ac:dyDescent="0.3">
      <c r="B908" s="8"/>
      <c r="C908" s="8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</row>
    <row r="909" spans="2:36" x14ac:dyDescent="0.3">
      <c r="B909" s="8"/>
      <c r="C909" s="8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</row>
    <row r="910" spans="2:36" x14ac:dyDescent="0.3">
      <c r="B910" s="8"/>
      <c r="C910" s="8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</row>
    <row r="911" spans="2:36" x14ac:dyDescent="0.3">
      <c r="B911" s="8"/>
      <c r="C911" s="8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</row>
    <row r="912" spans="2:36" x14ac:dyDescent="0.3">
      <c r="B912" s="8"/>
      <c r="C912" s="8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</row>
    <row r="913" spans="2:36" x14ac:dyDescent="0.3">
      <c r="B913" s="8"/>
      <c r="C913" s="8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</row>
    <row r="914" spans="2:36" x14ac:dyDescent="0.3">
      <c r="B914" s="8"/>
      <c r="C914" s="8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</row>
    <row r="915" spans="2:36" x14ac:dyDescent="0.3">
      <c r="B915" s="8"/>
      <c r="C915" s="8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</row>
    <row r="916" spans="2:36" x14ac:dyDescent="0.3">
      <c r="B916" s="8"/>
      <c r="C916" s="8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</row>
    <row r="917" spans="2:36" x14ac:dyDescent="0.3">
      <c r="B917" s="8"/>
      <c r="C917" s="8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</row>
    <row r="918" spans="2:36" x14ac:dyDescent="0.3">
      <c r="B918" s="8"/>
      <c r="C918" s="8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</row>
    <row r="919" spans="2:36" x14ac:dyDescent="0.3">
      <c r="B919" s="8"/>
      <c r="C919" s="8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</row>
    <row r="920" spans="2:36" x14ac:dyDescent="0.3">
      <c r="B920" s="8"/>
      <c r="C920" s="8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</row>
    <row r="921" spans="2:36" x14ac:dyDescent="0.3">
      <c r="B921" s="8"/>
      <c r="C921" s="8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</row>
    <row r="922" spans="2:36" x14ac:dyDescent="0.3">
      <c r="B922" s="8"/>
      <c r="C922" s="8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</row>
    <row r="923" spans="2:36" x14ac:dyDescent="0.3">
      <c r="B923" s="8"/>
      <c r="C923" s="8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</row>
    <row r="924" spans="2:36" x14ac:dyDescent="0.3">
      <c r="B924" s="8"/>
      <c r="C924" s="8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</row>
    <row r="925" spans="2:36" x14ac:dyDescent="0.3">
      <c r="B925" s="8"/>
      <c r="C925" s="8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</row>
    <row r="926" spans="2:36" x14ac:dyDescent="0.3">
      <c r="B926" s="8"/>
      <c r="C926" s="8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</row>
    <row r="927" spans="2:36" x14ac:dyDescent="0.3">
      <c r="B927" s="8"/>
      <c r="C927" s="8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</row>
    <row r="928" spans="2:36" x14ac:dyDescent="0.3">
      <c r="B928" s="8"/>
      <c r="C928" s="8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</row>
    <row r="929" spans="2:36" x14ac:dyDescent="0.3">
      <c r="B929" s="8"/>
      <c r="C929" s="8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</row>
    <row r="930" spans="2:36" x14ac:dyDescent="0.3">
      <c r="B930" s="8"/>
      <c r="C930" s="8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</row>
    <row r="931" spans="2:36" x14ac:dyDescent="0.3">
      <c r="B931" s="8"/>
      <c r="C931" s="8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</row>
    <row r="932" spans="2:36" x14ac:dyDescent="0.3">
      <c r="B932" s="8"/>
      <c r="C932" s="8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</row>
    <row r="933" spans="2:36" x14ac:dyDescent="0.3">
      <c r="B933" s="8"/>
      <c r="C933" s="8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</row>
    <row r="934" spans="2:36" x14ac:dyDescent="0.3">
      <c r="B934" s="8"/>
      <c r="C934" s="8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</row>
    <row r="935" spans="2:36" x14ac:dyDescent="0.3">
      <c r="B935" s="8"/>
      <c r="C935" s="8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</row>
    <row r="936" spans="2:36" x14ac:dyDescent="0.3">
      <c r="B936" s="8"/>
      <c r="C936" s="8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</row>
    <row r="937" spans="2:36" x14ac:dyDescent="0.3">
      <c r="B937" s="8"/>
      <c r="C937" s="8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</row>
    <row r="938" spans="2:36" x14ac:dyDescent="0.3">
      <c r="B938" s="8"/>
      <c r="C938" s="8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</row>
    <row r="939" spans="2:36" x14ac:dyDescent="0.3">
      <c r="B939" s="8"/>
      <c r="C939" s="8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</row>
    <row r="940" spans="2:36" x14ac:dyDescent="0.3">
      <c r="B940" s="8"/>
      <c r="C940" s="8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</row>
    <row r="941" spans="2:36" x14ac:dyDescent="0.3">
      <c r="B941" s="8"/>
      <c r="C941" s="8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</row>
    <row r="942" spans="2:36" x14ac:dyDescent="0.3">
      <c r="B942" s="8"/>
      <c r="C942" s="8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</row>
    <row r="943" spans="2:36" x14ac:dyDescent="0.3">
      <c r="B943" s="8"/>
      <c r="C943" s="8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</row>
    <row r="944" spans="2:36" x14ac:dyDescent="0.3">
      <c r="B944" s="8"/>
      <c r="C944" s="8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</row>
    <row r="945" spans="2:36" x14ac:dyDescent="0.3">
      <c r="B945" s="8"/>
      <c r="C945" s="8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</row>
    <row r="946" spans="2:36" x14ac:dyDescent="0.3">
      <c r="B946" s="8"/>
      <c r="C946" s="8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</row>
    <row r="947" spans="2:36" x14ac:dyDescent="0.3">
      <c r="B947" s="8"/>
      <c r="C947" s="8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</row>
    <row r="948" spans="2:36" x14ac:dyDescent="0.3">
      <c r="B948" s="8"/>
      <c r="C948" s="8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</row>
    <row r="949" spans="2:36" x14ac:dyDescent="0.3">
      <c r="B949" s="8"/>
      <c r="C949" s="8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</row>
    <row r="950" spans="2:36" x14ac:dyDescent="0.3">
      <c r="B950" s="8"/>
      <c r="C950" s="8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</row>
    <row r="951" spans="2:36" x14ac:dyDescent="0.3">
      <c r="B951" s="8"/>
      <c r="C951" s="8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</row>
    <row r="952" spans="2:36" x14ac:dyDescent="0.3">
      <c r="B952" s="8"/>
      <c r="C952" s="8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</row>
    <row r="953" spans="2:36" x14ac:dyDescent="0.3">
      <c r="B953" s="8"/>
      <c r="C953" s="8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</row>
    <row r="954" spans="2:36" x14ac:dyDescent="0.3">
      <c r="B954" s="8"/>
      <c r="C954" s="8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</row>
    <row r="955" spans="2:36" x14ac:dyDescent="0.3">
      <c r="B955" s="8"/>
      <c r="C955" s="8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</row>
    <row r="956" spans="2:36" x14ac:dyDescent="0.3">
      <c r="B956" s="8"/>
      <c r="C956" s="8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</row>
    <row r="957" spans="2:36" x14ac:dyDescent="0.3">
      <c r="B957" s="8"/>
      <c r="C957" s="8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</row>
    <row r="958" spans="2:36" x14ac:dyDescent="0.3">
      <c r="B958" s="8"/>
      <c r="C958" s="8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</row>
    <row r="959" spans="2:36" x14ac:dyDescent="0.3">
      <c r="B959" s="8"/>
      <c r="C959" s="8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</row>
    <row r="960" spans="2:36" x14ac:dyDescent="0.3">
      <c r="B960" s="8"/>
      <c r="C960" s="8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</row>
    <row r="961" spans="2:36" x14ac:dyDescent="0.3">
      <c r="B961" s="8"/>
      <c r="C961" s="8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</row>
    <row r="962" spans="2:36" x14ac:dyDescent="0.3">
      <c r="B962" s="8"/>
      <c r="C962" s="8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</row>
    <row r="963" spans="2:36" x14ac:dyDescent="0.3">
      <c r="B963" s="8"/>
      <c r="C963" s="8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</row>
    <row r="964" spans="2:36" x14ac:dyDescent="0.3">
      <c r="B964" s="8"/>
      <c r="C964" s="8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</row>
    <row r="965" spans="2:36" x14ac:dyDescent="0.3">
      <c r="B965" s="8"/>
      <c r="C965" s="8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</row>
    <row r="966" spans="2:36" x14ac:dyDescent="0.3">
      <c r="B966" s="8"/>
      <c r="C966" s="8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</row>
    <row r="967" spans="2:36" x14ac:dyDescent="0.3">
      <c r="B967" s="8"/>
      <c r="C967" s="8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</row>
    <row r="968" spans="2:36" x14ac:dyDescent="0.3">
      <c r="B968" s="8"/>
      <c r="C968" s="8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</row>
    <row r="969" spans="2:36" x14ac:dyDescent="0.3">
      <c r="B969" s="8"/>
      <c r="C969" s="8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</row>
    <row r="970" spans="2:36" x14ac:dyDescent="0.3">
      <c r="B970" s="8"/>
      <c r="C970" s="8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</row>
    <row r="971" spans="2:36" x14ac:dyDescent="0.3">
      <c r="B971" s="8"/>
      <c r="C971" s="8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</row>
    <row r="972" spans="2:36" x14ac:dyDescent="0.3">
      <c r="B972" s="8"/>
      <c r="C972" s="8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</row>
    <row r="973" spans="2:36" x14ac:dyDescent="0.3">
      <c r="B973" s="8"/>
      <c r="C973" s="8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</row>
    <row r="974" spans="2:36" x14ac:dyDescent="0.3">
      <c r="B974" s="8"/>
      <c r="C974" s="8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</row>
    <row r="975" spans="2:36" x14ac:dyDescent="0.3">
      <c r="B975" s="8"/>
      <c r="C975" s="8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</row>
    <row r="976" spans="2:36" x14ac:dyDescent="0.3">
      <c r="B976" s="8"/>
      <c r="C976" s="8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</row>
    <row r="977" spans="2:36" x14ac:dyDescent="0.3">
      <c r="B977" s="8"/>
      <c r="C977" s="8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</row>
    <row r="978" spans="2:36" x14ac:dyDescent="0.3">
      <c r="B978" s="8"/>
      <c r="C978" s="8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</row>
    <row r="979" spans="2:36" x14ac:dyDescent="0.3">
      <c r="B979" s="8"/>
      <c r="C979" s="8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</row>
    <row r="980" spans="2:36" x14ac:dyDescent="0.3">
      <c r="B980" s="8"/>
      <c r="C980" s="8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</row>
    <row r="981" spans="2:36" x14ac:dyDescent="0.3">
      <c r="B981" s="8"/>
      <c r="C981" s="8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</row>
    <row r="982" spans="2:36" x14ac:dyDescent="0.3">
      <c r="B982" s="8"/>
      <c r="C982" s="8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</row>
    <row r="983" spans="2:36" x14ac:dyDescent="0.3">
      <c r="B983" s="8"/>
      <c r="C983" s="8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</row>
    <row r="984" spans="2:36" x14ac:dyDescent="0.3">
      <c r="B984" s="8"/>
      <c r="C984" s="8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</row>
    <row r="985" spans="2:36" x14ac:dyDescent="0.3">
      <c r="B985" s="8"/>
      <c r="C985" s="8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</row>
    <row r="986" spans="2:36" x14ac:dyDescent="0.3">
      <c r="B986" s="8"/>
      <c r="C986" s="8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</row>
    <row r="987" spans="2:36" x14ac:dyDescent="0.3">
      <c r="B987" s="8"/>
      <c r="C987" s="8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</row>
    <row r="988" spans="2:36" x14ac:dyDescent="0.3">
      <c r="B988" s="8"/>
      <c r="C988" s="8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</row>
    <row r="989" spans="2:36" x14ac:dyDescent="0.3">
      <c r="B989" s="8"/>
      <c r="C989" s="8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</row>
    <row r="990" spans="2:36" x14ac:dyDescent="0.3">
      <c r="B990" s="8"/>
      <c r="C990" s="8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</row>
    <row r="991" spans="2:36" x14ac:dyDescent="0.3">
      <c r="B991" s="8"/>
      <c r="C991" s="8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</row>
    <row r="992" spans="2:36" x14ac:dyDescent="0.3">
      <c r="B992" s="8"/>
      <c r="C992" s="8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</row>
    <row r="993" spans="2:36" x14ac:dyDescent="0.3">
      <c r="B993" s="8"/>
      <c r="C993" s="8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</row>
    <row r="994" spans="2:36" x14ac:dyDescent="0.3">
      <c r="B994" s="8"/>
      <c r="C994" s="8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</row>
    <row r="995" spans="2:36" x14ac:dyDescent="0.3">
      <c r="B995" s="8"/>
      <c r="C995" s="8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</row>
    <row r="996" spans="2:36" x14ac:dyDescent="0.3">
      <c r="B996" s="8"/>
      <c r="C996" s="8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</row>
    <row r="997" spans="2:36" x14ac:dyDescent="0.3">
      <c r="B997" s="8"/>
      <c r="C997" s="8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</row>
    <row r="998" spans="2:36" x14ac:dyDescent="0.3">
      <c r="B998" s="8"/>
      <c r="C998" s="8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</row>
    <row r="999" spans="2:36" x14ac:dyDescent="0.3">
      <c r="B999" s="8"/>
      <c r="C999" s="8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</row>
    <row r="1000" spans="2:36" x14ac:dyDescent="0.3">
      <c r="B1000" s="8"/>
      <c r="C1000" s="8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</row>
    <row r="1001" spans="2:36" x14ac:dyDescent="0.3">
      <c r="B1001" s="8"/>
      <c r="C1001" s="8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</row>
    <row r="1002" spans="2:36" x14ac:dyDescent="0.3">
      <c r="B1002" s="8"/>
      <c r="C1002" s="8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</row>
    <row r="1003" spans="2:36" x14ac:dyDescent="0.3">
      <c r="B1003" s="8"/>
      <c r="C1003" s="8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</row>
    <row r="1004" spans="2:36" x14ac:dyDescent="0.3">
      <c r="B1004" s="8"/>
      <c r="C1004" s="8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</row>
    <row r="1005" spans="2:36" x14ac:dyDescent="0.3">
      <c r="B1005" s="8"/>
      <c r="C1005" s="8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</row>
    <row r="1006" spans="2:36" x14ac:dyDescent="0.3">
      <c r="B1006" s="8"/>
      <c r="C1006" s="8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</row>
    <row r="1007" spans="2:36" x14ac:dyDescent="0.3">
      <c r="B1007" s="8"/>
      <c r="C1007" s="8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</row>
    <row r="1008" spans="2:36" x14ac:dyDescent="0.3">
      <c r="B1008" s="8"/>
      <c r="C1008" s="8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</row>
    <row r="1009" spans="2:36" x14ac:dyDescent="0.3">
      <c r="B1009" s="8"/>
      <c r="C1009" s="8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</row>
    <row r="1010" spans="2:36" x14ac:dyDescent="0.3">
      <c r="B1010" s="8"/>
      <c r="C1010" s="8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</row>
    <row r="1011" spans="2:36" x14ac:dyDescent="0.3">
      <c r="B1011" s="8"/>
      <c r="C1011" s="8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</row>
    <row r="1012" spans="2:36" x14ac:dyDescent="0.3">
      <c r="B1012" s="8"/>
      <c r="C1012" s="8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</row>
    <row r="1013" spans="2:36" x14ac:dyDescent="0.3">
      <c r="B1013" s="8"/>
      <c r="C1013" s="8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</row>
    <row r="1014" spans="2:36" x14ac:dyDescent="0.3">
      <c r="B1014" s="8"/>
      <c r="C1014" s="8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</row>
    <row r="1015" spans="2:36" x14ac:dyDescent="0.3">
      <c r="B1015" s="8"/>
      <c r="C1015" s="8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</row>
    <row r="1016" spans="2:36" x14ac:dyDescent="0.3">
      <c r="B1016" s="8"/>
      <c r="C1016" s="8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</row>
    <row r="1017" spans="2:36" x14ac:dyDescent="0.3">
      <c r="B1017" s="8"/>
      <c r="C1017" s="8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</row>
    <row r="1018" spans="2:36" x14ac:dyDescent="0.3">
      <c r="B1018" s="8"/>
      <c r="C1018" s="8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</row>
    <row r="1019" spans="2:36" x14ac:dyDescent="0.3">
      <c r="B1019" s="8"/>
      <c r="C1019" s="8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</row>
    <row r="1020" spans="2:36" x14ac:dyDescent="0.3">
      <c r="B1020" s="8"/>
      <c r="C1020" s="8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</row>
    <row r="1021" spans="2:36" x14ac:dyDescent="0.3">
      <c r="B1021" s="8"/>
      <c r="C1021" s="8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</row>
    <row r="1022" spans="2:36" x14ac:dyDescent="0.3">
      <c r="B1022" s="8"/>
      <c r="C1022" s="8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</row>
    <row r="1023" spans="2:36" x14ac:dyDescent="0.3">
      <c r="B1023" s="8"/>
      <c r="C1023" s="8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</row>
    <row r="1024" spans="2:36" x14ac:dyDescent="0.3">
      <c r="B1024" s="8"/>
      <c r="C1024" s="8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</row>
    <row r="1025" spans="2:36" x14ac:dyDescent="0.3">
      <c r="B1025" s="8"/>
      <c r="C1025" s="8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</row>
    <row r="1026" spans="2:36" x14ac:dyDescent="0.3">
      <c r="B1026" s="8"/>
      <c r="C1026" s="8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</row>
    <row r="1027" spans="2:36" x14ac:dyDescent="0.3">
      <c r="B1027" s="8"/>
      <c r="C1027" s="8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</row>
    <row r="1028" spans="2:36" x14ac:dyDescent="0.3">
      <c r="B1028" s="8"/>
      <c r="C1028" s="8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</row>
    <row r="1029" spans="2:36" x14ac:dyDescent="0.3">
      <c r="B1029" s="8"/>
      <c r="C1029" s="8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</row>
    <row r="1030" spans="2:36" x14ac:dyDescent="0.3">
      <c r="B1030" s="8"/>
      <c r="C1030" s="8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</row>
    <row r="1031" spans="2:36" x14ac:dyDescent="0.3">
      <c r="B1031" s="8"/>
      <c r="C1031" s="8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</row>
    <row r="1032" spans="2:36" x14ac:dyDescent="0.3">
      <c r="B1032" s="8"/>
      <c r="C1032" s="8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</row>
    <row r="1033" spans="2:36" x14ac:dyDescent="0.3">
      <c r="B1033" s="8"/>
      <c r="C1033" s="8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</row>
    <row r="1034" spans="2:36" x14ac:dyDescent="0.3">
      <c r="B1034" s="8"/>
      <c r="C1034" s="8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</row>
    <row r="1035" spans="2:36" x14ac:dyDescent="0.3">
      <c r="B1035" s="8"/>
      <c r="C1035" s="8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</row>
    <row r="1036" spans="2:36" x14ac:dyDescent="0.3">
      <c r="B1036" s="8"/>
      <c r="C1036" s="8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</row>
    <row r="1037" spans="2:36" x14ac:dyDescent="0.3">
      <c r="B1037" s="8"/>
      <c r="C1037" s="8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</row>
    <row r="1038" spans="2:36" x14ac:dyDescent="0.3">
      <c r="B1038" s="8"/>
      <c r="C1038" s="8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</row>
    <row r="1039" spans="2:36" x14ac:dyDescent="0.3">
      <c r="B1039" s="8"/>
      <c r="C1039" s="8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</row>
    <row r="1040" spans="2:36" x14ac:dyDescent="0.3">
      <c r="B1040" s="8"/>
      <c r="C1040" s="8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</row>
    <row r="1041" spans="2:36" x14ac:dyDescent="0.3">
      <c r="B1041" s="8"/>
      <c r="C1041" s="8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</row>
    <row r="1042" spans="2:36" x14ac:dyDescent="0.3">
      <c r="B1042" s="8"/>
      <c r="C1042" s="8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</row>
    <row r="1043" spans="2:36" x14ac:dyDescent="0.3">
      <c r="B1043" s="8"/>
      <c r="C1043" s="8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</row>
    <row r="1044" spans="2:36" x14ac:dyDescent="0.3">
      <c r="B1044" s="8"/>
      <c r="C1044" s="8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</row>
    <row r="1045" spans="2:36" x14ac:dyDescent="0.3">
      <c r="B1045" s="8"/>
      <c r="C1045" s="8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</row>
    <row r="1046" spans="2:36" x14ac:dyDescent="0.3">
      <c r="B1046" s="8"/>
      <c r="C1046" s="8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</row>
    <row r="1047" spans="2:36" x14ac:dyDescent="0.3">
      <c r="B1047" s="8"/>
      <c r="C1047" s="8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</row>
    <row r="1048" spans="2:36" x14ac:dyDescent="0.3">
      <c r="B1048" s="8"/>
      <c r="C1048" s="8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</row>
    <row r="1049" spans="2:36" x14ac:dyDescent="0.3">
      <c r="B1049" s="8"/>
      <c r="C1049" s="8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</row>
    <row r="1050" spans="2:36" x14ac:dyDescent="0.3">
      <c r="B1050" s="8"/>
      <c r="C1050" s="8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</row>
    <row r="1051" spans="2:36" x14ac:dyDescent="0.3">
      <c r="B1051" s="8"/>
      <c r="C1051" s="8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</row>
    <row r="1052" spans="2:36" x14ac:dyDescent="0.3">
      <c r="B1052" s="8"/>
      <c r="C1052" s="8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</row>
    <row r="1053" spans="2:36" x14ac:dyDescent="0.3">
      <c r="B1053" s="8"/>
      <c r="C1053" s="8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</row>
    <row r="1054" spans="2:36" x14ac:dyDescent="0.3">
      <c r="B1054" s="8"/>
      <c r="C1054" s="8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</row>
    <row r="1055" spans="2:36" x14ac:dyDescent="0.3">
      <c r="B1055" s="8"/>
      <c r="C1055" s="8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</row>
    <row r="1056" spans="2:36" x14ac:dyDescent="0.3">
      <c r="B1056" s="8"/>
      <c r="C1056" s="8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</row>
    <row r="1057" spans="2:36" x14ac:dyDescent="0.3">
      <c r="B1057" s="8"/>
      <c r="C1057" s="8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</row>
    <row r="1058" spans="2:36" x14ac:dyDescent="0.3">
      <c r="B1058" s="8"/>
      <c r="C1058" s="8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</row>
    <row r="1059" spans="2:36" x14ac:dyDescent="0.3">
      <c r="B1059" s="8"/>
      <c r="C1059" s="8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</row>
    <row r="1060" spans="2:36" x14ac:dyDescent="0.3">
      <c r="B1060" s="8"/>
      <c r="C1060" s="8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</row>
    <row r="1061" spans="2:36" x14ac:dyDescent="0.3">
      <c r="B1061" s="8"/>
      <c r="C1061" s="8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</row>
    <row r="1062" spans="2:36" x14ac:dyDescent="0.3">
      <c r="B1062" s="8"/>
      <c r="C1062" s="8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</row>
    <row r="1063" spans="2:36" x14ac:dyDescent="0.3">
      <c r="B1063" s="8"/>
      <c r="C1063" s="8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</row>
    <row r="1064" spans="2:36" x14ac:dyDescent="0.3">
      <c r="B1064" s="8"/>
      <c r="C1064" s="8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</row>
    <row r="1065" spans="2:36" x14ac:dyDescent="0.3">
      <c r="B1065" s="8"/>
      <c r="C1065" s="8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</row>
    <row r="1066" spans="2:36" x14ac:dyDescent="0.3">
      <c r="B1066" s="8"/>
      <c r="C1066" s="8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</row>
    <row r="1067" spans="2:36" x14ac:dyDescent="0.3">
      <c r="B1067" s="8"/>
      <c r="C1067" s="8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</row>
    <row r="1068" spans="2:36" x14ac:dyDescent="0.3">
      <c r="B1068" s="8"/>
      <c r="C1068" s="8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</row>
    <row r="1069" spans="2:36" x14ac:dyDescent="0.3">
      <c r="B1069" s="8"/>
      <c r="C1069" s="8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</row>
    <row r="1070" spans="2:36" x14ac:dyDescent="0.3">
      <c r="B1070" s="8"/>
      <c r="C1070" s="8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</row>
    <row r="1071" spans="2:36" x14ac:dyDescent="0.3">
      <c r="B1071" s="8"/>
      <c r="C1071" s="8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</row>
    <row r="1072" spans="2:36" x14ac:dyDescent="0.3">
      <c r="B1072" s="8"/>
      <c r="C1072" s="8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</row>
    <row r="1073" spans="2:36" x14ac:dyDescent="0.3">
      <c r="B1073" s="8"/>
      <c r="C1073" s="8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</row>
    <row r="1074" spans="2:36" x14ac:dyDescent="0.3">
      <c r="B1074" s="8"/>
      <c r="C1074" s="8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</row>
    <row r="1075" spans="2:36" x14ac:dyDescent="0.3">
      <c r="B1075" s="8"/>
      <c r="C1075" s="8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</row>
    <row r="1076" spans="2:36" x14ac:dyDescent="0.3">
      <c r="B1076" s="8"/>
      <c r="C1076" s="8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</row>
    <row r="1077" spans="2:36" x14ac:dyDescent="0.3">
      <c r="B1077" s="8"/>
      <c r="C1077" s="8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</row>
    <row r="1078" spans="2:36" x14ac:dyDescent="0.3">
      <c r="B1078" s="8"/>
      <c r="C1078" s="8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</row>
    <row r="1079" spans="2:36" x14ac:dyDescent="0.3">
      <c r="B1079" s="8"/>
      <c r="C1079" s="8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</row>
    <row r="1080" spans="2:36" x14ac:dyDescent="0.3">
      <c r="B1080" s="8"/>
      <c r="C1080" s="8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</row>
    <row r="1081" spans="2:36" x14ac:dyDescent="0.3">
      <c r="B1081" s="8"/>
      <c r="C1081" s="8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</row>
    <row r="1082" spans="2:36" x14ac:dyDescent="0.3">
      <c r="B1082" s="8"/>
      <c r="C1082" s="8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</row>
    <row r="1083" spans="2:36" x14ac:dyDescent="0.3">
      <c r="B1083" s="8"/>
      <c r="C1083" s="8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</row>
    <row r="1084" spans="2:36" x14ac:dyDescent="0.3">
      <c r="B1084" s="8"/>
      <c r="C1084" s="8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</row>
    <row r="1085" spans="2:36" x14ac:dyDescent="0.3">
      <c r="B1085" s="8"/>
      <c r="C1085" s="8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</row>
    <row r="1086" spans="2:36" x14ac:dyDescent="0.3">
      <c r="B1086" s="8"/>
      <c r="C1086" s="8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</row>
    <row r="1087" spans="2:36" x14ac:dyDescent="0.3">
      <c r="B1087" s="8"/>
      <c r="C1087" s="8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</row>
    <row r="1088" spans="2:36" x14ac:dyDescent="0.3">
      <c r="B1088" s="8"/>
      <c r="C1088" s="8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</row>
    <row r="1089" spans="2:36" x14ac:dyDescent="0.3">
      <c r="B1089" s="8"/>
      <c r="C1089" s="8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</row>
    <row r="1090" spans="2:36" x14ac:dyDescent="0.3">
      <c r="B1090" s="8"/>
      <c r="C1090" s="8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</row>
    <row r="1091" spans="2:36" x14ac:dyDescent="0.3">
      <c r="B1091" s="8"/>
      <c r="C1091" s="8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</row>
    <row r="1092" spans="2:36" x14ac:dyDescent="0.3">
      <c r="B1092" s="8"/>
      <c r="C1092" s="8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</row>
    <row r="1093" spans="2:36" x14ac:dyDescent="0.3">
      <c r="B1093" s="8"/>
      <c r="C1093" s="8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</row>
    <row r="1094" spans="2:36" x14ac:dyDescent="0.3">
      <c r="B1094" s="8"/>
      <c r="C1094" s="8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</row>
    <row r="1095" spans="2:36" x14ac:dyDescent="0.3">
      <c r="B1095" s="8"/>
      <c r="C1095" s="8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</row>
    <row r="1096" spans="2:36" x14ac:dyDescent="0.3">
      <c r="B1096" s="8"/>
      <c r="C1096" s="8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</row>
    <row r="1097" spans="2:36" x14ac:dyDescent="0.3">
      <c r="B1097" s="8"/>
      <c r="C1097" s="8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</row>
    <row r="1098" spans="2:36" x14ac:dyDescent="0.3">
      <c r="B1098" s="8"/>
      <c r="C1098" s="8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</row>
    <row r="1099" spans="2:36" x14ac:dyDescent="0.3">
      <c r="B1099" s="8"/>
      <c r="C1099" s="8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</row>
    <row r="1100" spans="2:36" x14ac:dyDescent="0.3">
      <c r="B1100" s="8"/>
      <c r="C1100" s="8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</row>
    <row r="1101" spans="2:36" x14ac:dyDescent="0.3">
      <c r="B1101" s="8"/>
      <c r="C1101" s="8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</row>
    <row r="1102" spans="2:36" x14ac:dyDescent="0.3">
      <c r="B1102" s="8"/>
      <c r="C1102" s="8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</row>
    <row r="1103" spans="2:36" x14ac:dyDescent="0.3">
      <c r="B1103" s="8"/>
      <c r="C1103" s="8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</row>
    <row r="1104" spans="2:36" x14ac:dyDescent="0.3">
      <c r="B1104" s="8"/>
      <c r="C1104" s="8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</row>
    <row r="1105" spans="2:36" x14ac:dyDescent="0.3">
      <c r="B1105" s="8"/>
      <c r="C1105" s="8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</row>
    <row r="1106" spans="2:36" x14ac:dyDescent="0.3">
      <c r="B1106" s="8"/>
      <c r="C1106" s="8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</row>
    <row r="1107" spans="2:36" x14ac:dyDescent="0.3">
      <c r="B1107" s="8"/>
      <c r="C1107" s="8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</row>
    <row r="1108" spans="2:36" x14ac:dyDescent="0.3">
      <c r="B1108" s="8"/>
      <c r="C1108" s="8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</row>
    <row r="1109" spans="2:36" x14ac:dyDescent="0.3">
      <c r="B1109" s="8"/>
      <c r="C1109" s="8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</row>
    <row r="1110" spans="2:36" x14ac:dyDescent="0.3">
      <c r="B1110" s="8"/>
      <c r="C1110" s="8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</row>
    <row r="1111" spans="2:36" x14ac:dyDescent="0.3">
      <c r="B1111" s="8"/>
      <c r="C1111" s="8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</row>
    <row r="1112" spans="2:36" x14ac:dyDescent="0.3">
      <c r="B1112" s="8"/>
      <c r="C1112" s="8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</row>
    <row r="1113" spans="2:36" x14ac:dyDescent="0.3">
      <c r="B1113" s="8"/>
      <c r="C1113" s="8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</row>
    <row r="1114" spans="2:36" x14ac:dyDescent="0.3">
      <c r="B1114" s="8"/>
      <c r="C1114" s="8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</row>
    <row r="1115" spans="2:36" x14ac:dyDescent="0.3">
      <c r="B1115" s="8"/>
      <c r="C1115" s="8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</row>
    <row r="1116" spans="2:36" x14ac:dyDescent="0.3">
      <c r="B1116" s="8"/>
      <c r="C1116" s="8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</row>
    <row r="1117" spans="2:36" x14ac:dyDescent="0.3">
      <c r="B1117" s="8"/>
      <c r="C1117" s="8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</row>
    <row r="1118" spans="2:36" x14ac:dyDescent="0.3">
      <c r="B1118" s="8"/>
      <c r="C1118" s="8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</row>
    <row r="1119" spans="2:36" x14ac:dyDescent="0.3">
      <c r="B1119" s="8"/>
      <c r="C1119" s="8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</row>
    <row r="1120" spans="2:36" x14ac:dyDescent="0.3">
      <c r="B1120" s="8"/>
      <c r="C1120" s="8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</row>
    <row r="1121" spans="2:36" x14ac:dyDescent="0.3">
      <c r="B1121" s="8"/>
      <c r="C1121" s="8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</row>
    <row r="1122" spans="2:36" x14ac:dyDescent="0.3">
      <c r="B1122" s="8"/>
      <c r="C1122" s="8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</row>
    <row r="1123" spans="2:36" x14ac:dyDescent="0.3">
      <c r="B1123" s="8"/>
      <c r="C1123" s="8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</row>
    <row r="1124" spans="2:36" x14ac:dyDescent="0.3">
      <c r="B1124" s="8"/>
      <c r="C1124" s="8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</row>
    <row r="1125" spans="2:36" x14ac:dyDescent="0.3">
      <c r="B1125" s="8"/>
      <c r="C1125" s="8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</row>
    <row r="1126" spans="2:36" x14ac:dyDescent="0.3">
      <c r="B1126" s="8"/>
      <c r="C1126" s="8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</row>
    <row r="1127" spans="2:36" x14ac:dyDescent="0.3">
      <c r="B1127" s="8"/>
      <c r="C1127" s="8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</row>
    <row r="1128" spans="2:36" x14ac:dyDescent="0.3">
      <c r="B1128" s="8"/>
      <c r="C1128" s="8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</row>
    <row r="1129" spans="2:36" x14ac:dyDescent="0.3">
      <c r="B1129" s="8"/>
      <c r="C1129" s="8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</row>
    <row r="1130" spans="2:36" x14ac:dyDescent="0.3">
      <c r="B1130" s="8"/>
      <c r="C1130" s="8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</row>
    <row r="1131" spans="2:36" x14ac:dyDescent="0.3">
      <c r="B1131" s="8"/>
      <c r="C1131" s="8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</row>
    <row r="1132" spans="2:36" x14ac:dyDescent="0.3">
      <c r="B1132" s="8"/>
      <c r="C1132" s="8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</row>
    <row r="1133" spans="2:36" x14ac:dyDescent="0.3">
      <c r="B1133" s="8"/>
      <c r="C1133" s="8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</row>
    <row r="1134" spans="2:36" x14ac:dyDescent="0.3">
      <c r="B1134" s="8"/>
      <c r="C1134" s="8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</row>
    <row r="1135" spans="2:36" x14ac:dyDescent="0.3">
      <c r="B1135" s="8"/>
      <c r="C1135" s="8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</row>
    <row r="1136" spans="2:36" x14ac:dyDescent="0.3">
      <c r="B1136" s="8"/>
      <c r="C1136" s="8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</row>
    <row r="1137" spans="2:36" x14ac:dyDescent="0.3">
      <c r="B1137" s="8"/>
      <c r="C1137" s="8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</row>
    <row r="1138" spans="2:36" x14ac:dyDescent="0.3">
      <c r="B1138" s="8"/>
      <c r="C1138" s="8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</row>
    <row r="1139" spans="2:36" x14ac:dyDescent="0.3">
      <c r="B1139" s="8"/>
      <c r="C1139" s="8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</row>
    <row r="1140" spans="2:36" x14ac:dyDescent="0.3">
      <c r="B1140" s="8"/>
      <c r="C1140" s="8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</row>
    <row r="1141" spans="2:36" x14ac:dyDescent="0.3">
      <c r="B1141" s="8"/>
      <c r="C1141" s="8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</row>
    <row r="1142" spans="2:36" x14ac:dyDescent="0.3">
      <c r="B1142" s="8"/>
      <c r="C1142" s="8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</row>
    <row r="1143" spans="2:36" x14ac:dyDescent="0.3">
      <c r="B1143" s="8"/>
      <c r="C1143" s="8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</row>
    <row r="1144" spans="2:36" x14ac:dyDescent="0.3">
      <c r="B1144" s="8"/>
      <c r="C1144" s="8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</row>
    <row r="1145" spans="2:36" x14ac:dyDescent="0.3">
      <c r="B1145" s="8"/>
      <c r="C1145" s="8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</row>
    <row r="1146" spans="2:36" x14ac:dyDescent="0.3">
      <c r="B1146" s="8"/>
      <c r="C1146" s="8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</row>
    <row r="1147" spans="2:36" x14ac:dyDescent="0.3">
      <c r="B1147" s="8"/>
      <c r="C1147" s="8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</row>
    <row r="1148" spans="2:36" x14ac:dyDescent="0.3">
      <c r="B1148" s="8"/>
      <c r="C1148" s="8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</row>
    <row r="1149" spans="2:36" x14ac:dyDescent="0.3">
      <c r="B1149" s="8"/>
      <c r="C1149" s="8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</row>
    <row r="1150" spans="2:36" x14ac:dyDescent="0.3">
      <c r="B1150" s="8"/>
      <c r="C1150" s="8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</row>
    <row r="1151" spans="2:36" x14ac:dyDescent="0.3">
      <c r="B1151" s="8"/>
      <c r="C1151" s="8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</row>
    <row r="1152" spans="2:36" x14ac:dyDescent="0.3">
      <c r="B1152" s="8"/>
      <c r="C1152" s="8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</row>
    <row r="1153" spans="2:36" x14ac:dyDescent="0.3">
      <c r="B1153" s="8"/>
      <c r="C1153" s="8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</row>
    <row r="1154" spans="2:36" x14ac:dyDescent="0.3">
      <c r="B1154" s="8"/>
      <c r="C1154" s="8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</row>
    <row r="1155" spans="2:36" x14ac:dyDescent="0.3">
      <c r="B1155" s="8"/>
      <c r="C1155" s="8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</row>
    <row r="1156" spans="2:36" x14ac:dyDescent="0.3">
      <c r="B1156" s="8"/>
      <c r="C1156" s="8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</row>
    <row r="1157" spans="2:36" x14ac:dyDescent="0.3">
      <c r="B1157" s="8"/>
      <c r="C1157" s="8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</row>
    <row r="1158" spans="2:36" x14ac:dyDescent="0.3">
      <c r="B1158" s="8"/>
      <c r="C1158" s="8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</row>
    <row r="1159" spans="2:36" x14ac:dyDescent="0.3">
      <c r="B1159" s="8"/>
      <c r="C1159" s="8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</row>
    <row r="1160" spans="2:36" x14ac:dyDescent="0.3">
      <c r="B1160" s="8"/>
      <c r="C1160" s="8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</row>
    <row r="1161" spans="2:36" x14ac:dyDescent="0.3">
      <c r="B1161" s="8"/>
      <c r="C1161" s="8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</row>
    <row r="1162" spans="2:36" x14ac:dyDescent="0.3">
      <c r="B1162" s="8"/>
      <c r="C1162" s="8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</row>
    <row r="1163" spans="2:36" x14ac:dyDescent="0.3">
      <c r="B1163" s="8"/>
      <c r="C1163" s="8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</row>
    <row r="1164" spans="2:36" x14ac:dyDescent="0.3">
      <c r="B1164" s="8"/>
      <c r="C1164" s="8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</row>
    <row r="1165" spans="2:36" x14ac:dyDescent="0.3">
      <c r="B1165" s="8"/>
      <c r="C1165" s="8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</row>
    <row r="1166" spans="2:36" x14ac:dyDescent="0.3">
      <c r="B1166" s="8"/>
      <c r="C1166" s="8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</row>
    <row r="1167" spans="2:36" x14ac:dyDescent="0.3">
      <c r="B1167" s="8"/>
      <c r="C1167" s="8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</row>
    <row r="1168" spans="2:36" x14ac:dyDescent="0.3">
      <c r="B1168" s="8"/>
      <c r="C1168" s="8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</row>
    <row r="1169" spans="2:36" x14ac:dyDescent="0.3">
      <c r="B1169" s="8"/>
      <c r="C1169" s="8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</row>
    <row r="1170" spans="2:36" x14ac:dyDescent="0.3">
      <c r="B1170" s="8"/>
      <c r="C1170" s="8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</row>
    <row r="1171" spans="2:36" x14ac:dyDescent="0.3">
      <c r="B1171" s="8"/>
      <c r="C1171" s="8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</row>
    <row r="1172" spans="2:36" x14ac:dyDescent="0.3">
      <c r="B1172" s="8"/>
      <c r="C1172" s="8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</row>
    <row r="1173" spans="2:36" x14ac:dyDescent="0.3">
      <c r="B1173" s="8"/>
      <c r="C1173" s="8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</row>
    <row r="1174" spans="2:36" x14ac:dyDescent="0.3">
      <c r="B1174" s="8"/>
      <c r="C1174" s="8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</row>
    <row r="1175" spans="2:36" x14ac:dyDescent="0.3">
      <c r="B1175" s="8"/>
      <c r="C1175" s="8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</row>
    <row r="1176" spans="2:36" x14ac:dyDescent="0.3">
      <c r="B1176" s="8"/>
      <c r="C1176" s="8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</row>
    <row r="1177" spans="2:36" x14ac:dyDescent="0.3">
      <c r="B1177" s="8"/>
      <c r="C1177" s="8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</row>
    <row r="1178" spans="2:36" x14ac:dyDescent="0.3">
      <c r="B1178" s="8"/>
      <c r="C1178" s="8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</row>
    <row r="1179" spans="2:36" x14ac:dyDescent="0.3">
      <c r="B1179" s="8"/>
      <c r="C1179" s="8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</row>
    <row r="1180" spans="2:36" x14ac:dyDescent="0.3">
      <c r="B1180" s="8"/>
      <c r="C1180" s="8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</row>
    <row r="1181" spans="2:36" x14ac:dyDescent="0.3">
      <c r="B1181" s="8"/>
      <c r="C1181" s="8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</row>
    <row r="1182" spans="2:36" x14ac:dyDescent="0.3">
      <c r="B1182" s="8"/>
      <c r="C1182" s="8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</row>
    <row r="1183" spans="2:36" x14ac:dyDescent="0.3">
      <c r="B1183" s="8"/>
      <c r="C1183" s="8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</row>
    <row r="1184" spans="2:36" x14ac:dyDescent="0.3">
      <c r="B1184" s="8"/>
      <c r="C1184" s="8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</row>
    <row r="1185" spans="2:36" x14ac:dyDescent="0.3">
      <c r="B1185" s="8"/>
      <c r="C1185" s="8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</row>
    <row r="1186" spans="2:36" x14ac:dyDescent="0.3">
      <c r="B1186" s="8"/>
      <c r="C1186" s="8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</row>
    <row r="1187" spans="2:36" x14ac:dyDescent="0.3">
      <c r="B1187" s="8"/>
      <c r="C1187" s="8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</row>
    <row r="1188" spans="2:36" x14ac:dyDescent="0.3">
      <c r="B1188" s="8"/>
      <c r="C1188" s="8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</row>
    <row r="1189" spans="2:36" x14ac:dyDescent="0.3">
      <c r="B1189" s="8"/>
      <c r="C1189" s="8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</row>
    <row r="1190" spans="2:36" x14ac:dyDescent="0.3">
      <c r="B1190" s="8"/>
      <c r="C1190" s="8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</row>
    <row r="1191" spans="2:36" x14ac:dyDescent="0.3">
      <c r="B1191" s="8"/>
      <c r="C1191" s="8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</row>
    <row r="1192" spans="2:36" x14ac:dyDescent="0.3">
      <c r="B1192" s="8"/>
      <c r="C1192" s="8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</row>
    <row r="1193" spans="2:36" x14ac:dyDescent="0.3">
      <c r="B1193" s="8"/>
      <c r="C1193" s="8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</row>
    <row r="1194" spans="2:36" x14ac:dyDescent="0.3">
      <c r="B1194" s="8"/>
      <c r="C1194" s="8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</row>
    <row r="1195" spans="2:36" x14ac:dyDescent="0.3">
      <c r="B1195" s="8"/>
      <c r="C1195" s="8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</row>
    <row r="1196" spans="2:36" x14ac:dyDescent="0.3">
      <c r="B1196" s="8"/>
      <c r="C1196" s="8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</row>
    <row r="1197" spans="2:36" x14ac:dyDescent="0.3">
      <c r="B1197" s="8"/>
      <c r="C1197" s="8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</row>
    <row r="1198" spans="2:36" x14ac:dyDescent="0.3">
      <c r="B1198" s="8"/>
      <c r="C1198" s="8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</row>
    <row r="1199" spans="2:36" x14ac:dyDescent="0.3">
      <c r="B1199" s="8"/>
      <c r="C1199" s="8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</row>
    <row r="1200" spans="2:36" x14ac:dyDescent="0.3">
      <c r="B1200" s="8"/>
      <c r="C1200" s="8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</row>
    <row r="1201" spans="2:36" x14ac:dyDescent="0.3">
      <c r="B1201" s="8"/>
      <c r="C1201" s="8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</row>
    <row r="1202" spans="2:36" x14ac:dyDescent="0.3">
      <c r="B1202" s="8"/>
      <c r="C1202" s="8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</row>
    <row r="1203" spans="2:36" x14ac:dyDescent="0.3">
      <c r="B1203" s="8"/>
      <c r="C1203" s="8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</row>
    <row r="1204" spans="2:36" x14ac:dyDescent="0.3">
      <c r="B1204" s="8"/>
      <c r="C1204" s="8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</row>
    <row r="1205" spans="2:36" x14ac:dyDescent="0.3">
      <c r="B1205" s="8"/>
      <c r="C1205" s="8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</row>
    <row r="1206" spans="2:36" x14ac:dyDescent="0.3">
      <c r="B1206" s="8"/>
      <c r="C1206" s="8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</row>
    <row r="1207" spans="2:36" x14ac:dyDescent="0.3">
      <c r="B1207" s="8"/>
      <c r="C1207" s="8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</row>
    <row r="1208" spans="2:36" x14ac:dyDescent="0.3">
      <c r="B1208" s="8"/>
      <c r="C1208" s="8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</row>
    <row r="1209" spans="2:36" x14ac:dyDescent="0.3">
      <c r="B1209" s="8"/>
      <c r="C1209" s="8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</row>
    <row r="1210" spans="2:36" x14ac:dyDescent="0.3">
      <c r="B1210" s="8"/>
      <c r="C1210" s="8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</row>
    <row r="1211" spans="2:36" x14ac:dyDescent="0.3">
      <c r="B1211" s="8"/>
      <c r="C1211" s="8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</row>
    <row r="1212" spans="2:36" x14ac:dyDescent="0.3">
      <c r="B1212" s="8"/>
      <c r="C1212" s="8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</row>
    <row r="1213" spans="2:36" x14ac:dyDescent="0.3">
      <c r="B1213" s="8"/>
      <c r="C1213" s="8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</row>
    <row r="1214" spans="2:36" x14ac:dyDescent="0.3">
      <c r="B1214" s="8"/>
      <c r="C1214" s="8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</row>
    <row r="1215" spans="2:36" x14ac:dyDescent="0.3">
      <c r="B1215" s="8"/>
      <c r="C1215" s="8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</row>
    <row r="1216" spans="2:36" x14ac:dyDescent="0.3">
      <c r="B1216" s="8"/>
      <c r="C1216" s="8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</row>
    <row r="1217" spans="2:36" x14ac:dyDescent="0.3">
      <c r="B1217" s="8"/>
      <c r="C1217" s="8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</row>
    <row r="1218" spans="2:36" x14ac:dyDescent="0.3">
      <c r="B1218" s="8"/>
      <c r="C1218" s="8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</row>
    <row r="1219" spans="2:36" x14ac:dyDescent="0.3">
      <c r="B1219" s="8"/>
      <c r="C1219" s="8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</row>
    <row r="1220" spans="2:36" x14ac:dyDescent="0.3">
      <c r="B1220" s="8"/>
      <c r="C1220" s="8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</row>
    <row r="1221" spans="2:36" x14ac:dyDescent="0.3">
      <c r="B1221" s="8"/>
      <c r="C1221" s="8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</row>
    <row r="1222" spans="2:36" x14ac:dyDescent="0.3">
      <c r="B1222" s="8"/>
      <c r="C1222" s="8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</row>
    <row r="1223" spans="2:36" x14ac:dyDescent="0.3">
      <c r="B1223" s="8"/>
      <c r="C1223" s="8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</row>
    <row r="1224" spans="2:36" x14ac:dyDescent="0.3">
      <c r="B1224" s="8"/>
      <c r="C1224" s="8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</row>
    <row r="1225" spans="2:36" x14ac:dyDescent="0.3">
      <c r="B1225" s="8"/>
      <c r="C1225" s="8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</row>
    <row r="1226" spans="2:36" x14ac:dyDescent="0.3">
      <c r="B1226" s="8"/>
      <c r="C1226" s="8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</row>
    <row r="1227" spans="2:36" x14ac:dyDescent="0.3">
      <c r="B1227" s="8"/>
      <c r="C1227" s="8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</row>
    <row r="1228" spans="2:36" x14ac:dyDescent="0.3">
      <c r="B1228" s="8"/>
      <c r="C1228" s="8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</row>
    <row r="1229" spans="2:36" x14ac:dyDescent="0.3">
      <c r="B1229" s="8"/>
      <c r="C1229" s="8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</row>
    <row r="1230" spans="2:36" x14ac:dyDescent="0.3">
      <c r="B1230" s="8"/>
      <c r="C1230" s="8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</row>
    <row r="1231" spans="2:36" x14ac:dyDescent="0.3">
      <c r="B1231" s="8"/>
      <c r="C1231" s="8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</row>
    <row r="1232" spans="2:36" x14ac:dyDescent="0.3">
      <c r="B1232" s="8"/>
      <c r="C1232" s="8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</row>
    <row r="1233" spans="2:36" x14ac:dyDescent="0.3">
      <c r="B1233" s="8"/>
      <c r="C1233" s="8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</row>
    <row r="1234" spans="2:36" x14ac:dyDescent="0.3">
      <c r="B1234" s="8"/>
      <c r="C1234" s="8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</row>
    <row r="1235" spans="2:36" x14ac:dyDescent="0.3">
      <c r="B1235" s="8"/>
      <c r="C1235" s="8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</row>
    <row r="1236" spans="2:36" x14ac:dyDescent="0.3">
      <c r="B1236" s="8"/>
      <c r="C1236" s="8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</row>
    <row r="1237" spans="2:36" x14ac:dyDescent="0.3">
      <c r="B1237" s="8"/>
      <c r="C1237" s="8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</row>
    <row r="1238" spans="2:36" x14ac:dyDescent="0.3">
      <c r="B1238" s="8"/>
      <c r="C1238" s="8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</row>
    <row r="1239" spans="2:36" x14ac:dyDescent="0.3">
      <c r="B1239" s="8"/>
      <c r="C1239" s="8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</row>
    <row r="1240" spans="2:36" x14ac:dyDescent="0.3">
      <c r="B1240" s="8"/>
      <c r="C1240" s="8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</row>
    <row r="1241" spans="2:36" x14ac:dyDescent="0.3">
      <c r="B1241" s="8"/>
      <c r="C1241" s="8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</row>
    <row r="1242" spans="2:36" x14ac:dyDescent="0.3">
      <c r="B1242" s="8"/>
      <c r="C1242" s="8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</row>
    <row r="1243" spans="2:36" x14ac:dyDescent="0.3">
      <c r="B1243" s="8"/>
      <c r="C1243" s="8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</row>
    <row r="1244" spans="2:36" x14ac:dyDescent="0.3">
      <c r="B1244" s="8"/>
      <c r="C1244" s="8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</row>
    <row r="1245" spans="2:36" x14ac:dyDescent="0.3">
      <c r="B1245" s="8"/>
      <c r="C1245" s="8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</row>
    <row r="1246" spans="2:36" x14ac:dyDescent="0.3">
      <c r="B1246" s="8"/>
      <c r="C1246" s="8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</row>
    <row r="1247" spans="2:36" x14ac:dyDescent="0.3">
      <c r="B1247" s="8"/>
      <c r="C1247" s="8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</row>
    <row r="1248" spans="2:36" x14ac:dyDescent="0.3">
      <c r="B1248" s="8"/>
      <c r="C1248" s="8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</row>
    <row r="1249" spans="2:36" x14ac:dyDescent="0.3">
      <c r="B1249" s="8"/>
      <c r="C1249" s="8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</row>
    <row r="1250" spans="2:36" x14ac:dyDescent="0.3">
      <c r="B1250" s="8"/>
      <c r="C1250" s="8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</row>
    <row r="1251" spans="2:36" x14ac:dyDescent="0.3">
      <c r="B1251" s="8"/>
      <c r="C1251" s="8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</row>
    <row r="1252" spans="2:36" x14ac:dyDescent="0.3">
      <c r="B1252" s="8"/>
      <c r="C1252" s="8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</row>
    <row r="1253" spans="2:36" x14ac:dyDescent="0.3">
      <c r="B1253" s="8"/>
      <c r="C1253" s="8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</row>
    <row r="1254" spans="2:36" x14ac:dyDescent="0.3">
      <c r="B1254" s="8"/>
      <c r="C1254" s="8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</row>
    <row r="1255" spans="2:36" x14ac:dyDescent="0.3">
      <c r="B1255" s="8"/>
      <c r="C1255" s="8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</row>
    <row r="1256" spans="2:36" x14ac:dyDescent="0.3">
      <c r="B1256" s="8"/>
      <c r="C1256" s="8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</row>
    <row r="1257" spans="2:36" x14ac:dyDescent="0.3">
      <c r="B1257" s="8"/>
      <c r="C1257" s="8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</row>
    <row r="1258" spans="2:36" x14ac:dyDescent="0.3">
      <c r="B1258" s="8"/>
      <c r="C1258" s="8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</row>
    <row r="1259" spans="2:36" x14ac:dyDescent="0.3">
      <c r="B1259" s="8"/>
      <c r="C1259" s="8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</row>
    <row r="1260" spans="2:36" x14ac:dyDescent="0.3">
      <c r="B1260" s="8"/>
      <c r="C1260" s="8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</row>
    <row r="1261" spans="2:36" x14ac:dyDescent="0.3">
      <c r="B1261" s="8"/>
      <c r="C1261" s="8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</row>
    <row r="1262" spans="2:36" x14ac:dyDescent="0.3">
      <c r="B1262" s="8"/>
      <c r="C1262" s="8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</row>
    <row r="1263" spans="2:36" x14ac:dyDescent="0.3">
      <c r="B1263" s="8"/>
      <c r="C1263" s="8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</row>
    <row r="1264" spans="2:36" x14ac:dyDescent="0.3">
      <c r="B1264" s="8"/>
      <c r="C1264" s="8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</row>
    <row r="1265" spans="2:36" x14ac:dyDescent="0.3">
      <c r="B1265" s="8"/>
      <c r="C1265" s="8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</row>
    <row r="1266" spans="2:36" x14ac:dyDescent="0.3">
      <c r="B1266" s="8"/>
      <c r="C1266" s="8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</row>
    <row r="1267" spans="2:36" x14ac:dyDescent="0.3">
      <c r="B1267" s="8"/>
      <c r="C1267" s="8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</row>
    <row r="1268" spans="2:36" x14ac:dyDescent="0.3">
      <c r="B1268" s="8"/>
      <c r="C1268" s="8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</row>
    <row r="1269" spans="2:36" x14ac:dyDescent="0.3">
      <c r="B1269" s="8"/>
      <c r="C1269" s="8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</row>
    <row r="1270" spans="2:36" x14ac:dyDescent="0.3">
      <c r="B1270" s="8"/>
      <c r="C1270" s="8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</row>
    <row r="1271" spans="2:36" x14ac:dyDescent="0.3">
      <c r="B1271" s="8"/>
      <c r="C1271" s="8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</row>
    <row r="1272" spans="2:36" x14ac:dyDescent="0.3">
      <c r="B1272" s="8"/>
      <c r="C1272" s="8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</row>
    <row r="1273" spans="2:36" x14ac:dyDescent="0.3">
      <c r="B1273" s="8"/>
      <c r="C1273" s="8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</row>
    <row r="1274" spans="2:36" x14ac:dyDescent="0.3">
      <c r="B1274" s="8"/>
      <c r="C1274" s="8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</row>
    <row r="1275" spans="2:36" x14ac:dyDescent="0.3">
      <c r="B1275" s="8"/>
      <c r="C1275" s="8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</row>
    <row r="1276" spans="2:36" x14ac:dyDescent="0.3">
      <c r="B1276" s="8"/>
      <c r="C1276" s="8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</row>
    <row r="1277" spans="2:36" x14ac:dyDescent="0.3">
      <c r="B1277" s="8"/>
      <c r="C1277" s="8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</row>
    <row r="1278" spans="2:36" x14ac:dyDescent="0.3">
      <c r="B1278" s="8"/>
      <c r="C1278" s="8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</row>
    <row r="1279" spans="2:36" x14ac:dyDescent="0.3">
      <c r="B1279" s="8"/>
      <c r="C1279" s="8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</row>
    <row r="1280" spans="2:36" x14ac:dyDescent="0.3">
      <c r="B1280" s="8"/>
      <c r="C1280" s="8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</row>
    <row r="1281" spans="2:36" x14ac:dyDescent="0.3">
      <c r="B1281" s="8"/>
      <c r="C1281" s="8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</row>
    <row r="1282" spans="2:36" x14ac:dyDescent="0.3">
      <c r="B1282" s="8"/>
      <c r="C1282" s="8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</row>
    <row r="1283" spans="2:36" x14ac:dyDescent="0.3">
      <c r="B1283" s="8"/>
      <c r="C1283" s="8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</row>
    <row r="1284" spans="2:36" x14ac:dyDescent="0.3">
      <c r="B1284" s="8"/>
      <c r="C1284" s="8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</row>
    <row r="1285" spans="2:36" x14ac:dyDescent="0.3">
      <c r="B1285" s="8"/>
      <c r="C1285" s="8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</row>
    <row r="1286" spans="2:36" x14ac:dyDescent="0.3">
      <c r="B1286" s="8"/>
      <c r="C1286" s="8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</row>
    <row r="1287" spans="2:36" x14ac:dyDescent="0.3">
      <c r="B1287" s="8"/>
      <c r="C1287" s="8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</row>
    <row r="1288" spans="2:36" x14ac:dyDescent="0.3">
      <c r="B1288" s="8"/>
      <c r="C1288" s="8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</row>
    <row r="1289" spans="2:36" x14ac:dyDescent="0.3">
      <c r="B1289" s="8"/>
      <c r="C1289" s="8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</row>
    <row r="1290" spans="2:36" x14ac:dyDescent="0.3">
      <c r="B1290" s="8"/>
      <c r="C1290" s="8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</row>
    <row r="1291" spans="2:36" x14ac:dyDescent="0.3">
      <c r="B1291" s="8"/>
      <c r="C1291" s="8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</row>
    <row r="1292" spans="2:36" x14ac:dyDescent="0.3">
      <c r="B1292" s="8"/>
      <c r="C1292" s="8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</row>
    <row r="1293" spans="2:36" x14ac:dyDescent="0.3">
      <c r="B1293" s="8"/>
      <c r="C1293" s="8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</row>
    <row r="1294" spans="2:36" x14ac:dyDescent="0.3">
      <c r="B1294" s="8"/>
      <c r="C1294" s="8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</row>
    <row r="1295" spans="2:36" x14ac:dyDescent="0.3">
      <c r="B1295" s="8"/>
      <c r="C1295" s="8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</row>
    <row r="1296" spans="2:36" x14ac:dyDescent="0.3">
      <c r="B1296" s="8"/>
      <c r="C1296" s="8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</row>
    <row r="1297" spans="2:36" x14ac:dyDescent="0.3">
      <c r="B1297" s="8"/>
      <c r="C1297" s="8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</row>
    <row r="1298" spans="2:36" x14ac:dyDescent="0.3">
      <c r="B1298" s="8"/>
      <c r="C1298" s="8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</row>
    <row r="1299" spans="2:36" x14ac:dyDescent="0.3">
      <c r="B1299" s="8"/>
      <c r="C1299" s="8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</row>
    <row r="1300" spans="2:36" x14ac:dyDescent="0.3">
      <c r="B1300" s="8"/>
      <c r="C1300" s="8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</row>
    <row r="1301" spans="2:36" x14ac:dyDescent="0.3">
      <c r="B1301" s="8"/>
      <c r="C1301" s="8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</row>
    <row r="1302" spans="2:36" x14ac:dyDescent="0.3">
      <c r="B1302" s="8"/>
      <c r="C1302" s="8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</row>
    <row r="1303" spans="2:36" x14ac:dyDescent="0.3">
      <c r="B1303" s="8"/>
      <c r="C1303" s="8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</row>
    <row r="1304" spans="2:36" x14ac:dyDescent="0.3">
      <c r="B1304" s="8"/>
      <c r="C1304" s="8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</row>
    <row r="1305" spans="2:36" x14ac:dyDescent="0.3">
      <c r="B1305" s="8"/>
      <c r="C1305" s="8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</row>
    <row r="1306" spans="2:36" x14ac:dyDescent="0.3">
      <c r="B1306" s="8"/>
      <c r="C1306" s="8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</row>
    <row r="1307" spans="2:36" x14ac:dyDescent="0.3">
      <c r="B1307" s="8"/>
      <c r="C1307" s="8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</row>
    <row r="1308" spans="2:36" x14ac:dyDescent="0.3">
      <c r="B1308" s="8"/>
      <c r="C1308" s="8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</row>
    <row r="1309" spans="2:36" x14ac:dyDescent="0.3">
      <c r="B1309" s="8"/>
      <c r="C1309" s="8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</row>
    <row r="1310" spans="2:36" x14ac:dyDescent="0.3">
      <c r="B1310" s="8"/>
      <c r="C1310" s="8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</row>
    <row r="1311" spans="2:36" x14ac:dyDescent="0.3">
      <c r="B1311" s="8"/>
      <c r="C1311" s="8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</row>
    <row r="1312" spans="2:36" x14ac:dyDescent="0.3">
      <c r="B1312" s="8"/>
      <c r="C1312" s="8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</row>
    <row r="1313" spans="2:36" x14ac:dyDescent="0.3">
      <c r="B1313" s="8"/>
      <c r="C1313" s="8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</row>
    <row r="1314" spans="2:36" x14ac:dyDescent="0.3">
      <c r="B1314" s="8"/>
      <c r="C1314" s="8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</row>
    <row r="1315" spans="2:36" x14ac:dyDescent="0.3">
      <c r="B1315" s="8"/>
      <c r="C1315" s="8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</row>
    <row r="1316" spans="2:36" x14ac:dyDescent="0.3">
      <c r="B1316" s="8"/>
      <c r="C1316" s="8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</row>
    <row r="1317" spans="2:36" x14ac:dyDescent="0.3">
      <c r="B1317" s="8"/>
      <c r="C1317" s="8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</row>
    <row r="1318" spans="2:36" x14ac:dyDescent="0.3">
      <c r="B1318" s="8"/>
      <c r="C1318" s="8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</row>
    <row r="1319" spans="2:36" x14ac:dyDescent="0.3">
      <c r="B1319" s="8"/>
      <c r="C1319" s="8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</row>
    <row r="1320" spans="2:36" x14ac:dyDescent="0.3">
      <c r="B1320" s="8"/>
      <c r="C1320" s="8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</row>
    <row r="1321" spans="2:36" x14ac:dyDescent="0.3">
      <c r="B1321" s="8"/>
      <c r="C1321" s="8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</row>
    <row r="1322" spans="2:36" x14ac:dyDescent="0.3">
      <c r="B1322" s="8"/>
      <c r="C1322" s="8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</row>
    <row r="1323" spans="2:36" x14ac:dyDescent="0.3">
      <c r="B1323" s="8"/>
      <c r="C1323" s="8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</row>
    <row r="1324" spans="2:36" x14ac:dyDescent="0.3">
      <c r="B1324" s="8"/>
      <c r="C1324" s="8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</row>
    <row r="1325" spans="2:36" x14ac:dyDescent="0.3">
      <c r="B1325" s="8"/>
      <c r="C1325" s="8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</row>
    <row r="1326" spans="2:36" x14ac:dyDescent="0.3">
      <c r="B1326" s="8"/>
      <c r="C1326" s="8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</row>
    <row r="1327" spans="2:36" x14ac:dyDescent="0.3">
      <c r="B1327" s="8"/>
      <c r="C1327" s="8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</row>
    <row r="1328" spans="2:36" x14ac:dyDescent="0.3">
      <c r="B1328" s="8"/>
      <c r="C1328" s="8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</row>
    <row r="1329" spans="2:36" x14ac:dyDescent="0.3">
      <c r="B1329" s="8"/>
      <c r="C1329" s="8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</row>
    <row r="1330" spans="2:36" x14ac:dyDescent="0.3">
      <c r="B1330" s="8"/>
      <c r="C1330" s="8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</row>
    <row r="1331" spans="2:36" x14ac:dyDescent="0.3">
      <c r="B1331" s="8"/>
      <c r="C1331" s="8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</row>
    <row r="1332" spans="2:36" x14ac:dyDescent="0.3">
      <c r="B1332" s="8"/>
      <c r="C1332" s="8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</row>
    <row r="1333" spans="2:36" x14ac:dyDescent="0.3">
      <c r="B1333" s="8"/>
      <c r="C1333" s="8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</row>
    <row r="1334" spans="2:36" x14ac:dyDescent="0.3">
      <c r="B1334" s="8"/>
      <c r="C1334" s="8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</row>
    <row r="1335" spans="2:36" x14ac:dyDescent="0.3">
      <c r="B1335" s="8"/>
      <c r="C1335" s="8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</row>
    <row r="1336" spans="2:36" x14ac:dyDescent="0.3">
      <c r="B1336" s="8"/>
      <c r="C1336" s="8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</row>
    <row r="1337" spans="2:36" x14ac:dyDescent="0.3">
      <c r="B1337" s="8"/>
      <c r="C1337" s="8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</row>
    <row r="1338" spans="2:36" x14ac:dyDescent="0.3">
      <c r="B1338" s="8"/>
      <c r="C1338" s="8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</row>
    <row r="1339" spans="2:36" x14ac:dyDescent="0.3">
      <c r="B1339" s="8"/>
      <c r="C1339" s="8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</row>
    <row r="1340" spans="2:36" x14ac:dyDescent="0.3">
      <c r="B1340" s="8"/>
      <c r="C1340" s="8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</row>
    <row r="1341" spans="2:36" x14ac:dyDescent="0.3">
      <c r="B1341" s="8"/>
      <c r="C1341" s="8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</row>
    <row r="1342" spans="2:36" x14ac:dyDescent="0.3">
      <c r="B1342" s="8"/>
      <c r="C1342" s="8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</row>
    <row r="1343" spans="2:36" x14ac:dyDescent="0.3">
      <c r="B1343" s="8"/>
      <c r="C1343" s="8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</row>
    <row r="1344" spans="2:36" x14ac:dyDescent="0.3">
      <c r="B1344" s="8"/>
      <c r="C1344" s="8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</row>
    <row r="1345" spans="2:36" x14ac:dyDescent="0.3">
      <c r="B1345" s="8"/>
      <c r="C1345" s="8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</row>
    <row r="1346" spans="2:36" x14ac:dyDescent="0.3">
      <c r="B1346" s="8"/>
      <c r="C1346" s="8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</row>
    <row r="1347" spans="2:36" x14ac:dyDescent="0.3">
      <c r="B1347" s="8"/>
      <c r="C1347" s="8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</row>
    <row r="1348" spans="2:36" x14ac:dyDescent="0.3">
      <c r="B1348" s="8"/>
      <c r="C1348" s="8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</row>
    <row r="1349" spans="2:36" x14ac:dyDescent="0.3">
      <c r="B1349" s="8"/>
      <c r="C1349" s="8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</row>
    <row r="1350" spans="2:36" x14ac:dyDescent="0.3">
      <c r="B1350" s="8"/>
      <c r="C1350" s="8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</row>
    <row r="1351" spans="2:36" x14ac:dyDescent="0.3">
      <c r="B1351" s="8"/>
      <c r="C1351" s="8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</row>
    <row r="1352" spans="2:36" x14ac:dyDescent="0.3">
      <c r="B1352" s="8"/>
      <c r="C1352" s="8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</row>
    <row r="1353" spans="2:36" x14ac:dyDescent="0.3">
      <c r="B1353" s="8"/>
      <c r="C1353" s="8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</row>
    <row r="1354" spans="2:36" x14ac:dyDescent="0.3">
      <c r="B1354" s="8"/>
      <c r="C1354" s="8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</row>
    <row r="1355" spans="2:36" x14ac:dyDescent="0.3">
      <c r="B1355" s="8"/>
      <c r="C1355" s="8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</row>
    <row r="1356" spans="2:36" x14ac:dyDescent="0.3">
      <c r="B1356" s="8"/>
      <c r="C1356" s="8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</row>
    <row r="1357" spans="2:36" x14ac:dyDescent="0.3">
      <c r="B1357" s="8"/>
      <c r="C1357" s="8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</row>
    <row r="1358" spans="2:36" x14ac:dyDescent="0.3">
      <c r="B1358" s="8"/>
      <c r="C1358" s="8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</row>
    <row r="1359" spans="2:36" x14ac:dyDescent="0.3">
      <c r="B1359" s="8"/>
      <c r="C1359" s="8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</row>
    <row r="1360" spans="2:36" x14ac:dyDescent="0.3">
      <c r="B1360" s="8"/>
      <c r="C1360" s="8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</row>
    <row r="1361" spans="2:36" x14ac:dyDescent="0.3">
      <c r="B1361" s="8"/>
      <c r="C1361" s="8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</row>
    <row r="1362" spans="2:36" x14ac:dyDescent="0.3">
      <c r="B1362" s="8"/>
      <c r="C1362" s="8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</row>
    <row r="1363" spans="2:36" x14ac:dyDescent="0.3">
      <c r="B1363" s="8"/>
      <c r="C1363" s="8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</row>
    <row r="1364" spans="2:36" x14ac:dyDescent="0.3">
      <c r="B1364" s="8"/>
      <c r="C1364" s="8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</row>
    <row r="1365" spans="2:36" x14ac:dyDescent="0.3">
      <c r="B1365" s="8"/>
      <c r="C1365" s="8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</row>
    <row r="1366" spans="2:36" x14ac:dyDescent="0.3">
      <c r="B1366" s="8"/>
      <c r="C1366" s="8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</row>
    <row r="1367" spans="2:36" x14ac:dyDescent="0.3">
      <c r="B1367" s="8"/>
      <c r="C1367" s="8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</row>
    <row r="1368" spans="2:36" x14ac:dyDescent="0.3">
      <c r="B1368" s="8"/>
      <c r="C1368" s="8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</row>
    <row r="1369" spans="2:36" x14ac:dyDescent="0.3">
      <c r="B1369" s="8"/>
      <c r="C1369" s="8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</row>
    <row r="1370" spans="2:36" x14ac:dyDescent="0.3">
      <c r="B1370" s="8"/>
      <c r="C1370" s="8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</row>
    <row r="1371" spans="2:36" x14ac:dyDescent="0.3">
      <c r="B1371" s="8"/>
      <c r="C1371" s="8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</row>
    <row r="1372" spans="2:36" x14ac:dyDescent="0.3">
      <c r="B1372" s="8"/>
      <c r="C1372" s="8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</row>
    <row r="1373" spans="2:36" x14ac:dyDescent="0.3">
      <c r="B1373" s="8"/>
      <c r="C1373" s="8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</row>
    <row r="1374" spans="2:36" x14ac:dyDescent="0.3">
      <c r="B1374" s="8"/>
      <c r="C1374" s="8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</row>
    <row r="1375" spans="2:36" x14ac:dyDescent="0.3">
      <c r="B1375" s="8"/>
      <c r="C1375" s="8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</row>
    <row r="1376" spans="2:36" x14ac:dyDescent="0.3">
      <c r="B1376" s="8"/>
      <c r="C1376" s="8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</row>
    <row r="1377" spans="2:36" x14ac:dyDescent="0.3">
      <c r="B1377" s="8"/>
      <c r="C1377" s="8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</row>
    <row r="1378" spans="2:36" x14ac:dyDescent="0.3">
      <c r="B1378" s="8"/>
      <c r="C1378" s="8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</row>
    <row r="1379" spans="2:36" x14ac:dyDescent="0.3">
      <c r="B1379" s="8"/>
      <c r="C1379" s="8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</row>
    <row r="1380" spans="2:36" x14ac:dyDescent="0.3">
      <c r="B1380" s="8"/>
      <c r="C1380" s="8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</row>
    <row r="1381" spans="2:36" x14ac:dyDescent="0.3">
      <c r="B1381" s="8"/>
      <c r="C1381" s="8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</row>
    <row r="1382" spans="2:36" x14ac:dyDescent="0.3">
      <c r="B1382" s="8"/>
      <c r="C1382" s="8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</row>
    <row r="1383" spans="2:36" x14ac:dyDescent="0.3">
      <c r="B1383" s="8"/>
      <c r="C1383" s="8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</row>
    <row r="1384" spans="2:36" x14ac:dyDescent="0.3">
      <c r="B1384" s="8"/>
      <c r="C1384" s="8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</row>
    <row r="1385" spans="2:36" x14ac:dyDescent="0.3">
      <c r="B1385" s="8"/>
      <c r="C1385" s="8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</row>
    <row r="1386" spans="2:36" x14ac:dyDescent="0.3">
      <c r="B1386" s="8"/>
      <c r="C1386" s="8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</row>
    <row r="1387" spans="2:36" x14ac:dyDescent="0.3">
      <c r="B1387" s="8"/>
      <c r="C1387" s="8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</row>
    <row r="1388" spans="2:36" x14ac:dyDescent="0.3">
      <c r="B1388" s="8"/>
      <c r="C1388" s="8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</row>
    <row r="1389" spans="2:36" x14ac:dyDescent="0.3">
      <c r="B1389" s="8"/>
      <c r="C1389" s="8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</row>
    <row r="1390" spans="2:36" x14ac:dyDescent="0.3">
      <c r="B1390" s="8"/>
      <c r="C1390" s="8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</row>
    <row r="1391" spans="2:36" x14ac:dyDescent="0.3">
      <c r="B1391" s="8"/>
      <c r="C1391" s="8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</row>
    <row r="1392" spans="2:36" x14ac:dyDescent="0.3">
      <c r="B1392" s="8"/>
      <c r="C1392" s="8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</row>
    <row r="1393" spans="2:36" x14ac:dyDescent="0.3">
      <c r="B1393" s="8"/>
      <c r="C1393" s="8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</row>
    <row r="1394" spans="2:36" x14ac:dyDescent="0.3">
      <c r="B1394" s="8"/>
      <c r="C1394" s="8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</row>
    <row r="1395" spans="2:36" x14ac:dyDescent="0.3">
      <c r="B1395" s="8"/>
      <c r="C1395" s="8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</row>
    <row r="1396" spans="2:36" x14ac:dyDescent="0.3">
      <c r="B1396" s="8"/>
      <c r="C1396" s="8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</row>
    <row r="1397" spans="2:36" x14ac:dyDescent="0.3">
      <c r="B1397" s="8"/>
      <c r="C1397" s="8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</row>
    <row r="1398" spans="2:36" x14ac:dyDescent="0.3">
      <c r="B1398" s="8"/>
      <c r="C1398" s="8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</row>
    <row r="1399" spans="2:36" x14ac:dyDescent="0.3">
      <c r="B1399" s="8"/>
      <c r="C1399" s="8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</row>
    <row r="1400" spans="2:36" x14ac:dyDescent="0.3">
      <c r="B1400" s="8"/>
      <c r="C1400" s="8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</row>
    <row r="1401" spans="2:36" x14ac:dyDescent="0.3">
      <c r="B1401" s="8"/>
      <c r="C1401" s="8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</row>
    <row r="1402" spans="2:36" x14ac:dyDescent="0.3">
      <c r="B1402" s="8"/>
      <c r="C1402" s="8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</row>
    <row r="1403" spans="2:36" x14ac:dyDescent="0.3">
      <c r="B1403" s="8"/>
      <c r="C1403" s="8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</row>
    <row r="1404" spans="2:36" x14ac:dyDescent="0.3">
      <c r="B1404" s="8"/>
      <c r="C1404" s="8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</row>
    <row r="1405" spans="2:36" x14ac:dyDescent="0.3">
      <c r="B1405" s="8"/>
      <c r="C1405" s="8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</row>
    <row r="1406" spans="2:36" x14ac:dyDescent="0.3">
      <c r="B1406" s="8"/>
      <c r="C1406" s="8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</row>
    <row r="1407" spans="2:36" x14ac:dyDescent="0.3">
      <c r="B1407" s="8"/>
      <c r="C1407" s="8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</row>
    <row r="1408" spans="2:36" x14ac:dyDescent="0.3">
      <c r="B1408" s="8"/>
      <c r="C1408" s="8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</row>
    <row r="1409" spans="2:36" x14ac:dyDescent="0.3">
      <c r="B1409" s="8"/>
      <c r="C1409" s="8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</row>
    <row r="1410" spans="2:36" x14ac:dyDescent="0.3">
      <c r="B1410" s="8"/>
      <c r="C1410" s="8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</row>
    <row r="1411" spans="2:36" x14ac:dyDescent="0.3">
      <c r="B1411" s="8"/>
      <c r="C1411" s="8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</row>
    <row r="1412" spans="2:36" x14ac:dyDescent="0.3">
      <c r="B1412" s="8"/>
      <c r="C1412" s="8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</row>
    <row r="1413" spans="2:36" x14ac:dyDescent="0.3">
      <c r="B1413" s="8"/>
      <c r="C1413" s="8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</row>
    <row r="1414" spans="2:36" x14ac:dyDescent="0.3">
      <c r="B1414" s="8"/>
      <c r="C1414" s="8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</row>
    <row r="1415" spans="2:36" x14ac:dyDescent="0.3">
      <c r="B1415" s="8"/>
      <c r="C1415" s="8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</row>
    <row r="1416" spans="2:36" x14ac:dyDescent="0.3">
      <c r="B1416" s="8"/>
      <c r="C1416" s="8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</row>
    <row r="1417" spans="2:36" x14ac:dyDescent="0.3">
      <c r="B1417" s="8"/>
      <c r="C1417" s="8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</row>
    <row r="1418" spans="2:36" x14ac:dyDescent="0.3">
      <c r="B1418" s="8"/>
      <c r="C1418" s="8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</row>
    <row r="1419" spans="2:36" x14ac:dyDescent="0.3">
      <c r="B1419" s="8"/>
      <c r="C1419" s="8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</row>
    <row r="1420" spans="2:36" x14ac:dyDescent="0.3">
      <c r="B1420" s="8"/>
      <c r="C1420" s="8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</row>
    <row r="1421" spans="2:36" x14ac:dyDescent="0.3">
      <c r="B1421" s="8"/>
      <c r="C1421" s="8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</row>
    <row r="1422" spans="2:36" x14ac:dyDescent="0.3">
      <c r="B1422" s="8"/>
      <c r="C1422" s="8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</row>
    <row r="1423" spans="2:36" x14ac:dyDescent="0.3">
      <c r="B1423" s="8"/>
      <c r="C1423" s="8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</row>
    <row r="1424" spans="2:36" x14ac:dyDescent="0.3">
      <c r="B1424" s="8"/>
      <c r="C1424" s="8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</row>
    <row r="1425" spans="2:36" x14ac:dyDescent="0.3">
      <c r="B1425" s="8"/>
      <c r="C1425" s="8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</row>
    <row r="1426" spans="2:36" x14ac:dyDescent="0.3">
      <c r="B1426" s="8"/>
      <c r="C1426" s="8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</row>
    <row r="1427" spans="2:36" x14ac:dyDescent="0.3">
      <c r="B1427" s="8"/>
      <c r="C1427" s="8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</row>
    <row r="1428" spans="2:36" x14ac:dyDescent="0.3">
      <c r="B1428" s="8"/>
      <c r="C1428" s="8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</row>
    <row r="1429" spans="2:36" x14ac:dyDescent="0.3">
      <c r="B1429" s="8"/>
      <c r="C1429" s="8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</row>
    <row r="1430" spans="2:36" x14ac:dyDescent="0.3">
      <c r="B1430" s="8"/>
      <c r="C1430" s="8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</row>
    <row r="1431" spans="2:36" x14ac:dyDescent="0.3">
      <c r="B1431" s="8"/>
      <c r="C1431" s="8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</row>
    <row r="1432" spans="2:36" x14ac:dyDescent="0.3">
      <c r="B1432" s="8"/>
      <c r="C1432" s="8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</row>
    <row r="1433" spans="2:36" x14ac:dyDescent="0.3">
      <c r="B1433" s="8"/>
      <c r="C1433" s="8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</row>
    <row r="1434" spans="2:36" x14ac:dyDescent="0.3">
      <c r="B1434" s="8"/>
      <c r="C1434" s="8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</row>
    <row r="1435" spans="2:36" x14ac:dyDescent="0.3">
      <c r="B1435" s="8"/>
      <c r="C1435" s="8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</row>
    <row r="1436" spans="2:36" x14ac:dyDescent="0.3">
      <c r="B1436" s="8"/>
      <c r="C1436" s="8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</row>
    <row r="1437" spans="2:36" x14ac:dyDescent="0.3">
      <c r="B1437" s="8"/>
      <c r="C1437" s="8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</row>
    <row r="1438" spans="2:36" x14ac:dyDescent="0.3">
      <c r="B1438" s="8"/>
      <c r="C1438" s="8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</row>
    <row r="1439" spans="2:36" x14ac:dyDescent="0.3">
      <c r="B1439" s="8"/>
      <c r="C1439" s="8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</row>
    <row r="1440" spans="2:36" x14ac:dyDescent="0.3">
      <c r="B1440" s="8"/>
      <c r="C1440" s="8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</row>
    <row r="1441" spans="2:36" x14ac:dyDescent="0.3">
      <c r="B1441" s="8"/>
      <c r="C1441" s="8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</row>
    <row r="1442" spans="2:36" x14ac:dyDescent="0.3">
      <c r="B1442" s="8"/>
      <c r="C1442" s="8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</row>
    <row r="1443" spans="2:36" x14ac:dyDescent="0.3">
      <c r="B1443" s="8"/>
      <c r="C1443" s="8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</row>
    <row r="1444" spans="2:36" x14ac:dyDescent="0.3">
      <c r="B1444" s="8"/>
      <c r="C1444" s="8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</row>
    <row r="1445" spans="2:36" x14ac:dyDescent="0.3">
      <c r="B1445" s="8"/>
      <c r="C1445" s="8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</row>
    <row r="1446" spans="2:36" x14ac:dyDescent="0.3">
      <c r="B1446" s="8"/>
      <c r="C1446" s="8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</row>
    <row r="1447" spans="2:36" x14ac:dyDescent="0.3">
      <c r="B1447" s="8"/>
      <c r="C1447" s="8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</row>
    <row r="1448" spans="2:36" x14ac:dyDescent="0.3">
      <c r="B1448" s="8"/>
      <c r="C1448" s="8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</row>
    <row r="1449" spans="2:36" x14ac:dyDescent="0.3">
      <c r="B1449" s="8"/>
      <c r="C1449" s="8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</row>
    <row r="1450" spans="2:36" x14ac:dyDescent="0.3">
      <c r="B1450" s="8"/>
      <c r="C1450" s="8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</row>
    <row r="1451" spans="2:36" x14ac:dyDescent="0.3">
      <c r="B1451" s="8"/>
      <c r="C1451" s="8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</row>
    <row r="1452" spans="2:36" x14ac:dyDescent="0.3">
      <c r="B1452" s="8"/>
      <c r="C1452" s="8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</row>
    <row r="1453" spans="2:36" x14ac:dyDescent="0.3">
      <c r="B1453" s="8"/>
      <c r="C1453" s="8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</row>
    <row r="1454" spans="2:36" x14ac:dyDescent="0.3">
      <c r="B1454" s="8"/>
      <c r="C1454" s="8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</row>
    <row r="1455" spans="2:36" x14ac:dyDescent="0.3">
      <c r="B1455" s="8"/>
      <c r="C1455" s="8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</row>
    <row r="1456" spans="2:36" x14ac:dyDescent="0.3">
      <c r="B1456" s="8"/>
      <c r="C1456" s="8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</row>
    <row r="1457" spans="2:36" x14ac:dyDescent="0.3">
      <c r="B1457" s="8"/>
      <c r="C1457" s="8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</row>
    <row r="1458" spans="2:36" x14ac:dyDescent="0.3">
      <c r="B1458" s="8"/>
      <c r="C1458" s="8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</row>
    <row r="1459" spans="2:36" x14ac:dyDescent="0.3">
      <c r="B1459" s="8"/>
      <c r="C1459" s="8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</row>
    <row r="1460" spans="2:36" x14ac:dyDescent="0.3">
      <c r="B1460" s="8"/>
      <c r="C1460" s="8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</row>
    <row r="1461" spans="2:36" x14ac:dyDescent="0.3">
      <c r="B1461" s="8"/>
      <c r="C1461" s="8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</row>
    <row r="1462" spans="2:36" x14ac:dyDescent="0.3">
      <c r="B1462" s="8"/>
      <c r="C1462" s="8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</row>
    <row r="1463" spans="2:36" x14ac:dyDescent="0.3">
      <c r="B1463" s="8"/>
      <c r="C1463" s="8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</row>
    <row r="1464" spans="2:36" x14ac:dyDescent="0.3">
      <c r="B1464" s="8"/>
      <c r="C1464" s="8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</row>
    <row r="1465" spans="2:36" x14ac:dyDescent="0.3">
      <c r="B1465" s="8"/>
      <c r="C1465" s="8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</row>
    <row r="1466" spans="2:36" x14ac:dyDescent="0.3">
      <c r="B1466" s="8"/>
      <c r="C1466" s="8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</row>
    <row r="1467" spans="2:36" x14ac:dyDescent="0.3">
      <c r="B1467" s="8"/>
      <c r="C1467" s="8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</row>
    <row r="1468" spans="2:36" x14ac:dyDescent="0.3">
      <c r="B1468" s="8"/>
      <c r="C1468" s="8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</row>
    <row r="1469" spans="2:36" x14ac:dyDescent="0.3">
      <c r="B1469" s="8"/>
      <c r="C1469" s="8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</row>
    <row r="1470" spans="2:36" x14ac:dyDescent="0.3">
      <c r="B1470" s="8"/>
      <c r="C1470" s="8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</row>
    <row r="1471" spans="2:36" x14ac:dyDescent="0.3">
      <c r="B1471" s="8"/>
      <c r="C1471" s="8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</row>
    <row r="1472" spans="2:36" x14ac:dyDescent="0.3">
      <c r="B1472" s="8"/>
      <c r="C1472" s="8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</row>
    <row r="1473" spans="2:36" x14ac:dyDescent="0.3">
      <c r="B1473" s="8"/>
      <c r="C1473" s="8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</row>
    <row r="1474" spans="2:36" x14ac:dyDescent="0.3">
      <c r="B1474" s="8"/>
      <c r="C1474" s="8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</row>
    <row r="1475" spans="2:36" x14ac:dyDescent="0.3">
      <c r="B1475" s="8"/>
      <c r="C1475" s="8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</row>
    <row r="1476" spans="2:36" x14ac:dyDescent="0.3">
      <c r="B1476" s="8"/>
      <c r="C1476" s="8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</row>
    <row r="1477" spans="2:36" x14ac:dyDescent="0.3">
      <c r="B1477" s="8"/>
      <c r="C1477" s="8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</row>
    <row r="1478" spans="2:36" x14ac:dyDescent="0.3">
      <c r="B1478" s="8"/>
      <c r="C1478" s="8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</row>
    <row r="1479" spans="2:36" x14ac:dyDescent="0.3">
      <c r="B1479" s="8"/>
      <c r="C1479" s="8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</row>
    <row r="1480" spans="2:36" x14ac:dyDescent="0.3">
      <c r="B1480" s="8"/>
      <c r="C1480" s="8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</row>
    <row r="1481" spans="2:36" x14ac:dyDescent="0.3">
      <c r="B1481" s="8"/>
      <c r="C1481" s="8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</row>
    <row r="1482" spans="2:36" x14ac:dyDescent="0.3">
      <c r="B1482" s="8"/>
      <c r="C1482" s="8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</row>
    <row r="1483" spans="2:36" x14ac:dyDescent="0.3">
      <c r="B1483" s="8"/>
      <c r="C1483" s="8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</row>
    <row r="1484" spans="2:36" x14ac:dyDescent="0.3">
      <c r="B1484" s="8"/>
      <c r="C1484" s="8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</row>
    <row r="1485" spans="2:36" x14ac:dyDescent="0.3">
      <c r="B1485" s="8"/>
      <c r="C1485" s="8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</row>
    <row r="1486" spans="2:36" x14ac:dyDescent="0.3">
      <c r="B1486" s="8"/>
      <c r="C1486" s="8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</row>
    <row r="1487" spans="2:36" x14ac:dyDescent="0.3">
      <c r="B1487" s="8"/>
      <c r="C1487" s="8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</row>
    <row r="1488" spans="2:36" x14ac:dyDescent="0.3">
      <c r="B1488" s="8"/>
      <c r="C1488" s="8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</row>
    <row r="1489" spans="2:36" x14ac:dyDescent="0.3">
      <c r="B1489" s="8"/>
      <c r="C1489" s="8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</row>
    <row r="1490" spans="2:36" x14ac:dyDescent="0.3">
      <c r="B1490" s="8"/>
      <c r="C1490" s="8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</row>
    <row r="1491" spans="2:36" x14ac:dyDescent="0.3">
      <c r="B1491" s="8"/>
      <c r="C1491" s="8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</row>
    <row r="1492" spans="2:36" x14ac:dyDescent="0.3">
      <c r="B1492" s="8"/>
      <c r="C1492" s="8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</row>
    <row r="1493" spans="2:36" x14ac:dyDescent="0.3">
      <c r="B1493" s="8"/>
      <c r="C1493" s="8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</row>
    <row r="1494" spans="2:36" x14ac:dyDescent="0.3">
      <c r="B1494" s="8"/>
      <c r="C1494" s="8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</row>
    <row r="1495" spans="2:36" x14ac:dyDescent="0.3">
      <c r="B1495" s="8"/>
      <c r="C1495" s="8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</row>
    <row r="1496" spans="2:36" x14ac:dyDescent="0.3">
      <c r="B1496" s="8"/>
      <c r="C1496" s="8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</row>
    <row r="1497" spans="2:36" x14ac:dyDescent="0.3">
      <c r="B1497" s="8"/>
      <c r="C1497" s="8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</row>
    <row r="1498" spans="2:36" x14ac:dyDescent="0.3">
      <c r="B1498" s="8"/>
      <c r="C1498" s="8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</row>
    <row r="1499" spans="2:36" x14ac:dyDescent="0.3">
      <c r="B1499" s="8"/>
      <c r="C1499" s="8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</row>
    <row r="1500" spans="2:36" x14ac:dyDescent="0.3">
      <c r="B1500" s="8"/>
      <c r="C1500" s="8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</row>
    <row r="1501" spans="2:36" x14ac:dyDescent="0.3">
      <c r="B1501" s="8"/>
      <c r="C1501" s="8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</row>
    <row r="1502" spans="2:36" x14ac:dyDescent="0.3">
      <c r="B1502" s="8"/>
      <c r="C1502" s="8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</row>
    <row r="1503" spans="2:36" x14ac:dyDescent="0.3">
      <c r="B1503" s="8"/>
      <c r="C1503" s="8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</row>
    <row r="1504" spans="2:36" x14ac:dyDescent="0.3">
      <c r="B1504" s="8"/>
      <c r="C1504" s="8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</row>
    <row r="1505" spans="2:36" x14ac:dyDescent="0.3">
      <c r="B1505" s="8"/>
      <c r="C1505" s="8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</row>
    <row r="1506" spans="2:36" x14ac:dyDescent="0.3">
      <c r="B1506" s="8"/>
      <c r="C1506" s="8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</row>
    <row r="1507" spans="2:36" x14ac:dyDescent="0.3">
      <c r="B1507" s="8"/>
      <c r="C1507" s="8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</row>
    <row r="1508" spans="2:36" x14ac:dyDescent="0.3">
      <c r="B1508" s="8"/>
      <c r="C1508" s="8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</row>
    <row r="1509" spans="2:36" x14ac:dyDescent="0.3">
      <c r="B1509" s="8"/>
      <c r="C1509" s="8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</row>
    <row r="1510" spans="2:36" x14ac:dyDescent="0.3">
      <c r="B1510" s="8"/>
      <c r="C1510" s="8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</row>
    <row r="1511" spans="2:36" x14ac:dyDescent="0.3">
      <c r="B1511" s="8"/>
      <c r="C1511" s="8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</row>
    <row r="1512" spans="2:36" x14ac:dyDescent="0.3">
      <c r="B1512" s="8"/>
      <c r="C1512" s="8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</row>
    <row r="1513" spans="2:36" x14ac:dyDescent="0.3">
      <c r="B1513" s="8"/>
      <c r="C1513" s="8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</row>
    <row r="1514" spans="2:36" x14ac:dyDescent="0.3">
      <c r="B1514" s="8"/>
      <c r="C1514" s="8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</row>
    <row r="1515" spans="2:36" x14ac:dyDescent="0.3">
      <c r="B1515" s="8"/>
      <c r="C1515" s="8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</row>
    <row r="1516" spans="2:36" x14ac:dyDescent="0.3">
      <c r="B1516" s="8"/>
      <c r="C1516" s="8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</row>
    <row r="1517" spans="2:36" x14ac:dyDescent="0.3">
      <c r="B1517" s="8"/>
      <c r="C1517" s="8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</row>
    <row r="1518" spans="2:36" x14ac:dyDescent="0.3">
      <c r="B1518" s="8"/>
      <c r="C1518" s="8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</row>
    <row r="1519" spans="2:36" x14ac:dyDescent="0.3">
      <c r="B1519" s="8"/>
      <c r="C1519" s="8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</row>
    <row r="1520" spans="2:36" x14ac:dyDescent="0.3">
      <c r="B1520" s="8"/>
      <c r="C1520" s="8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</row>
    <row r="1521" spans="2:36" x14ac:dyDescent="0.3">
      <c r="B1521" s="8"/>
      <c r="C1521" s="8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</row>
    <row r="1522" spans="2:36" x14ac:dyDescent="0.3">
      <c r="B1522" s="8"/>
      <c r="C1522" s="8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</row>
    <row r="1523" spans="2:36" x14ac:dyDescent="0.3">
      <c r="B1523" s="8"/>
      <c r="C1523" s="8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</row>
    <row r="1524" spans="2:36" x14ac:dyDescent="0.3">
      <c r="B1524" s="8"/>
      <c r="C1524" s="8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</row>
    <row r="1525" spans="2:36" x14ac:dyDescent="0.3">
      <c r="B1525" s="8"/>
      <c r="C1525" s="8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</row>
    <row r="1526" spans="2:36" x14ac:dyDescent="0.3">
      <c r="B1526" s="8"/>
      <c r="C1526" s="8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</row>
    <row r="1527" spans="2:36" x14ac:dyDescent="0.3">
      <c r="B1527" s="8"/>
      <c r="C1527" s="8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</row>
    <row r="1528" spans="2:36" x14ac:dyDescent="0.3">
      <c r="B1528" s="8"/>
      <c r="C1528" s="8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</row>
    <row r="1529" spans="2:36" x14ac:dyDescent="0.3">
      <c r="B1529" s="8"/>
      <c r="C1529" s="8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</row>
    <row r="1530" spans="2:36" x14ac:dyDescent="0.3">
      <c r="B1530" s="8"/>
      <c r="C1530" s="8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</row>
    <row r="1531" spans="2:36" x14ac:dyDescent="0.3">
      <c r="B1531" s="8"/>
      <c r="C1531" s="8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</row>
    <row r="1532" spans="2:36" x14ac:dyDescent="0.3">
      <c r="B1532" s="8"/>
      <c r="C1532" s="8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</row>
    <row r="1533" spans="2:36" x14ac:dyDescent="0.3">
      <c r="B1533" s="8"/>
      <c r="C1533" s="8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</row>
    <row r="1534" spans="2:36" x14ac:dyDescent="0.3">
      <c r="B1534" s="8"/>
      <c r="C1534" s="8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</row>
    <row r="1535" spans="2:36" x14ac:dyDescent="0.3">
      <c r="B1535" s="8"/>
      <c r="C1535" s="8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</row>
    <row r="1536" spans="2:36" x14ac:dyDescent="0.3">
      <c r="B1536" s="8"/>
      <c r="C1536" s="8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</row>
    <row r="1537" spans="2:36" x14ac:dyDescent="0.3">
      <c r="B1537" s="8"/>
      <c r="C1537" s="8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</row>
    <row r="1538" spans="2:36" x14ac:dyDescent="0.3">
      <c r="B1538" s="8"/>
      <c r="C1538" s="8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</row>
    <row r="1539" spans="2:36" x14ac:dyDescent="0.3">
      <c r="B1539" s="8"/>
      <c r="C1539" s="8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</row>
    <row r="1540" spans="2:36" x14ac:dyDescent="0.3">
      <c r="B1540" s="8"/>
      <c r="C1540" s="8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</row>
    <row r="1541" spans="2:36" x14ac:dyDescent="0.3">
      <c r="B1541" s="8"/>
      <c r="C1541" s="8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</row>
    <row r="1542" spans="2:36" x14ac:dyDescent="0.3">
      <c r="B1542" s="8"/>
      <c r="C1542" s="8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</row>
    <row r="1543" spans="2:36" x14ac:dyDescent="0.3">
      <c r="B1543" s="8"/>
      <c r="C1543" s="8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</row>
    <row r="1544" spans="2:36" x14ac:dyDescent="0.3">
      <c r="B1544" s="8"/>
      <c r="C1544" s="8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</row>
    <row r="1545" spans="2:36" x14ac:dyDescent="0.3">
      <c r="B1545" s="8"/>
      <c r="C1545" s="8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</row>
    <row r="1546" spans="2:36" x14ac:dyDescent="0.3">
      <c r="B1546" s="8"/>
      <c r="C1546" s="8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</row>
    <row r="1547" spans="2:36" x14ac:dyDescent="0.3">
      <c r="B1547" s="8"/>
      <c r="C1547" s="8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</row>
    <row r="1548" spans="2:36" x14ac:dyDescent="0.3">
      <c r="B1548" s="8"/>
      <c r="C1548" s="8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</row>
    <row r="1549" spans="2:36" x14ac:dyDescent="0.3">
      <c r="B1549" s="8"/>
      <c r="C1549" s="8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</row>
    <row r="1550" spans="2:36" x14ac:dyDescent="0.3">
      <c r="B1550" s="8"/>
      <c r="C1550" s="8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</row>
    <row r="1551" spans="2:36" x14ac:dyDescent="0.3">
      <c r="B1551" s="8"/>
      <c r="C1551" s="8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</row>
    <row r="1552" spans="2:36" x14ac:dyDescent="0.3">
      <c r="B1552" s="8"/>
      <c r="C1552" s="8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</row>
    <row r="1553" spans="2:36" x14ac:dyDescent="0.3">
      <c r="B1553" s="8"/>
      <c r="C1553" s="8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</row>
    <row r="1554" spans="2:36" x14ac:dyDescent="0.3">
      <c r="B1554" s="8"/>
      <c r="C1554" s="8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</row>
    <row r="1555" spans="2:36" x14ac:dyDescent="0.3">
      <c r="B1555" s="8"/>
      <c r="C1555" s="8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</row>
    <row r="1556" spans="2:36" x14ac:dyDescent="0.3">
      <c r="B1556" s="8"/>
      <c r="C1556" s="8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</row>
    <row r="1557" spans="2:36" x14ac:dyDescent="0.3">
      <c r="B1557" s="8"/>
      <c r="C1557" s="8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</row>
    <row r="1558" spans="2:36" x14ac:dyDescent="0.3">
      <c r="B1558" s="8"/>
      <c r="C1558" s="8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</row>
    <row r="1559" spans="2:36" x14ac:dyDescent="0.3">
      <c r="B1559" s="8"/>
      <c r="C1559" s="8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</row>
    <row r="1560" spans="2:36" x14ac:dyDescent="0.3">
      <c r="B1560" s="8"/>
      <c r="C1560" s="8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</row>
    <row r="1561" spans="2:36" x14ac:dyDescent="0.3">
      <c r="B1561" s="8"/>
      <c r="C1561" s="8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</row>
    <row r="1562" spans="2:36" x14ac:dyDescent="0.3">
      <c r="B1562" s="8"/>
      <c r="C1562" s="8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</row>
    <row r="1563" spans="2:36" x14ac:dyDescent="0.3">
      <c r="B1563" s="8"/>
      <c r="C1563" s="8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</row>
    <row r="1564" spans="2:36" x14ac:dyDescent="0.3">
      <c r="B1564" s="8"/>
      <c r="C1564" s="8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</row>
    <row r="1565" spans="2:36" x14ac:dyDescent="0.3">
      <c r="B1565" s="8"/>
      <c r="C1565" s="8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</row>
    <row r="1566" spans="2:36" x14ac:dyDescent="0.3">
      <c r="B1566" s="8"/>
      <c r="C1566" s="8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</row>
    <row r="1567" spans="2:36" x14ac:dyDescent="0.3">
      <c r="B1567" s="8"/>
      <c r="C1567" s="8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</row>
    <row r="1568" spans="2:36" x14ac:dyDescent="0.3">
      <c r="B1568" s="8"/>
      <c r="C1568" s="8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</row>
    <row r="1569" spans="2:36" x14ac:dyDescent="0.3">
      <c r="B1569" s="8"/>
      <c r="C1569" s="8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</row>
    <row r="1570" spans="2:36" x14ac:dyDescent="0.3">
      <c r="B1570" s="8"/>
      <c r="C1570" s="8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</row>
    <row r="1571" spans="2:36" x14ac:dyDescent="0.3">
      <c r="B1571" s="8"/>
      <c r="C1571" s="8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</row>
    <row r="1572" spans="2:36" x14ac:dyDescent="0.3">
      <c r="B1572" s="8"/>
      <c r="C1572" s="8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</row>
    <row r="1573" spans="2:36" x14ac:dyDescent="0.3">
      <c r="B1573" s="8"/>
      <c r="C1573" s="8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</row>
    <row r="1574" spans="2:36" x14ac:dyDescent="0.3">
      <c r="B1574" s="8"/>
      <c r="C1574" s="8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</row>
    <row r="1575" spans="2:36" x14ac:dyDescent="0.3">
      <c r="B1575" s="8"/>
      <c r="C1575" s="8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</row>
    <row r="1576" spans="2:36" x14ac:dyDescent="0.3">
      <c r="B1576" s="8"/>
      <c r="C1576" s="8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</row>
    <row r="1577" spans="2:36" x14ac:dyDescent="0.3">
      <c r="B1577" s="8"/>
      <c r="C1577" s="8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</row>
    <row r="1578" spans="2:36" x14ac:dyDescent="0.3">
      <c r="B1578" s="8"/>
      <c r="C1578" s="8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</row>
    <row r="1579" spans="2:36" x14ac:dyDescent="0.3">
      <c r="B1579" s="8"/>
      <c r="C1579" s="8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</row>
    <row r="1580" spans="2:36" x14ac:dyDescent="0.3">
      <c r="B1580" s="8"/>
      <c r="C1580" s="8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</row>
    <row r="1581" spans="2:36" x14ac:dyDescent="0.3">
      <c r="B1581" s="8"/>
      <c r="C1581" s="8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</row>
    <row r="1582" spans="2:36" x14ac:dyDescent="0.3">
      <c r="B1582" s="8"/>
      <c r="C1582" s="8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</row>
    <row r="1583" spans="2:36" x14ac:dyDescent="0.3">
      <c r="B1583" s="8"/>
      <c r="C1583" s="8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</row>
    <row r="1584" spans="2:36" x14ac:dyDescent="0.3">
      <c r="B1584" s="8"/>
      <c r="C1584" s="8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</row>
    <row r="1585" spans="2:36" x14ac:dyDescent="0.3">
      <c r="B1585" s="8"/>
      <c r="C1585" s="8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</row>
    <row r="1586" spans="2:36" x14ac:dyDescent="0.3">
      <c r="B1586" s="8"/>
      <c r="C1586" s="8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</row>
    <row r="1587" spans="2:36" x14ac:dyDescent="0.3">
      <c r="B1587" s="8"/>
      <c r="C1587" s="8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</row>
    <row r="1588" spans="2:36" x14ac:dyDescent="0.3">
      <c r="B1588" s="8"/>
      <c r="C1588" s="8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</row>
    <row r="1589" spans="2:36" x14ac:dyDescent="0.3">
      <c r="B1589" s="8"/>
      <c r="C1589" s="8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</row>
    <row r="1590" spans="2:36" x14ac:dyDescent="0.3">
      <c r="B1590" s="8"/>
      <c r="C1590" s="8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</row>
    <row r="1591" spans="2:36" x14ac:dyDescent="0.3">
      <c r="B1591" s="8"/>
      <c r="C1591" s="8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</row>
    <row r="1592" spans="2:36" x14ac:dyDescent="0.3">
      <c r="B1592" s="8"/>
      <c r="C1592" s="8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</row>
    <row r="1593" spans="2:36" x14ac:dyDescent="0.3">
      <c r="B1593" s="8"/>
      <c r="C1593" s="8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</row>
    <row r="1594" spans="2:36" x14ac:dyDescent="0.3">
      <c r="B1594" s="8"/>
      <c r="C1594" s="8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</row>
    <row r="1595" spans="2:36" x14ac:dyDescent="0.3">
      <c r="B1595" s="8"/>
      <c r="C1595" s="8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</row>
    <row r="1596" spans="2:36" x14ac:dyDescent="0.3">
      <c r="B1596" s="8"/>
      <c r="C1596" s="8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</row>
    <row r="1597" spans="2:36" x14ac:dyDescent="0.3">
      <c r="B1597" s="8"/>
      <c r="C1597" s="8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</row>
    <row r="1598" spans="2:36" x14ac:dyDescent="0.3">
      <c r="B1598" s="8"/>
      <c r="C1598" s="8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</row>
    <row r="1599" spans="2:36" x14ac:dyDescent="0.3">
      <c r="B1599" s="8"/>
      <c r="C1599" s="8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</row>
    <row r="1600" spans="2:36" x14ac:dyDescent="0.3">
      <c r="B1600" s="8"/>
      <c r="C1600" s="8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</row>
    <row r="1601" spans="2:36" x14ac:dyDescent="0.3">
      <c r="B1601" s="8"/>
      <c r="C1601" s="8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</row>
    <row r="1602" spans="2:36" x14ac:dyDescent="0.3">
      <c r="B1602" s="8"/>
      <c r="C1602" s="8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</row>
    <row r="1603" spans="2:36" x14ac:dyDescent="0.3">
      <c r="B1603" s="8"/>
      <c r="C1603" s="8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</row>
    <row r="1604" spans="2:36" x14ac:dyDescent="0.3">
      <c r="B1604" s="8"/>
      <c r="C1604" s="8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</row>
    <row r="1605" spans="2:36" x14ac:dyDescent="0.3">
      <c r="B1605" s="8"/>
      <c r="C1605" s="8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</row>
    <row r="1606" spans="2:36" x14ac:dyDescent="0.3">
      <c r="B1606" s="8"/>
      <c r="C1606" s="8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</row>
    <row r="1607" spans="2:36" x14ac:dyDescent="0.3">
      <c r="B1607" s="8"/>
      <c r="C1607" s="8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</row>
    <row r="1608" spans="2:36" x14ac:dyDescent="0.3">
      <c r="B1608" s="8"/>
      <c r="C1608" s="8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</row>
    <row r="1609" spans="2:36" x14ac:dyDescent="0.3">
      <c r="B1609" s="8"/>
      <c r="C1609" s="8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</row>
    <row r="1610" spans="2:36" x14ac:dyDescent="0.3">
      <c r="B1610" s="8"/>
      <c r="C1610" s="8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</row>
    <row r="1611" spans="2:36" x14ac:dyDescent="0.3">
      <c r="B1611" s="8"/>
      <c r="C1611" s="8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</row>
    <row r="1612" spans="2:36" x14ac:dyDescent="0.3">
      <c r="B1612" s="8"/>
      <c r="C1612" s="8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</row>
    <row r="1613" spans="2:36" x14ac:dyDescent="0.3">
      <c r="B1613" s="8"/>
      <c r="C1613" s="8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</row>
    <row r="1614" spans="2:36" x14ac:dyDescent="0.3">
      <c r="B1614" s="8"/>
      <c r="C1614" s="8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</row>
    <row r="1615" spans="2:36" x14ac:dyDescent="0.3">
      <c r="B1615" s="8"/>
      <c r="C1615" s="8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</row>
    <row r="1616" spans="2:36" x14ac:dyDescent="0.3">
      <c r="B1616" s="8"/>
      <c r="C1616" s="8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</row>
    <row r="1617" spans="2:36" x14ac:dyDescent="0.3">
      <c r="B1617" s="8"/>
      <c r="C1617" s="8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</row>
    <row r="1618" spans="2:36" x14ac:dyDescent="0.3">
      <c r="B1618" s="8"/>
      <c r="C1618" s="8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</row>
    <row r="1619" spans="2:36" x14ac:dyDescent="0.3">
      <c r="B1619" s="8"/>
      <c r="C1619" s="8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</row>
    <row r="1620" spans="2:36" x14ac:dyDescent="0.3">
      <c r="B1620" s="8"/>
      <c r="C1620" s="8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</row>
    <row r="1621" spans="2:36" x14ac:dyDescent="0.3">
      <c r="B1621" s="8"/>
      <c r="C1621" s="8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</row>
    <row r="1622" spans="2:36" x14ac:dyDescent="0.3">
      <c r="B1622" s="8"/>
      <c r="C1622" s="8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</row>
    <row r="1623" spans="2:36" x14ac:dyDescent="0.3">
      <c r="B1623" s="8"/>
      <c r="C1623" s="8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</row>
    <row r="1624" spans="2:36" x14ac:dyDescent="0.3">
      <c r="B1624" s="8"/>
      <c r="C1624" s="8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</row>
    <row r="1625" spans="2:36" x14ac:dyDescent="0.3">
      <c r="B1625" s="8"/>
      <c r="C1625" s="8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</row>
    <row r="1626" spans="2:36" x14ac:dyDescent="0.3">
      <c r="B1626" s="8"/>
      <c r="C1626" s="8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</row>
    <row r="1627" spans="2:36" x14ac:dyDescent="0.3">
      <c r="B1627" s="8"/>
      <c r="C1627" s="8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</row>
    <row r="1628" spans="2:36" x14ac:dyDescent="0.3">
      <c r="B1628" s="8"/>
      <c r="C1628" s="8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</row>
    <row r="1629" spans="2:36" x14ac:dyDescent="0.3">
      <c r="B1629" s="8"/>
      <c r="C1629" s="8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</row>
    <row r="1630" spans="2:36" x14ac:dyDescent="0.3">
      <c r="B1630" s="8"/>
      <c r="C1630" s="8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</row>
    <row r="1631" spans="2:36" x14ac:dyDescent="0.3">
      <c r="B1631" s="8"/>
      <c r="C1631" s="8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</row>
    <row r="1632" spans="2:36" x14ac:dyDescent="0.3">
      <c r="B1632" s="8"/>
      <c r="C1632" s="8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</row>
    <row r="1633" spans="2:36" x14ac:dyDescent="0.3">
      <c r="B1633" s="8"/>
      <c r="C1633" s="8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</row>
    <row r="1634" spans="2:36" x14ac:dyDescent="0.3">
      <c r="B1634" s="8"/>
      <c r="C1634" s="8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</row>
    <row r="1635" spans="2:36" x14ac:dyDescent="0.3">
      <c r="B1635" s="8"/>
      <c r="C1635" s="8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</row>
    <row r="1636" spans="2:36" x14ac:dyDescent="0.3">
      <c r="B1636" s="8"/>
      <c r="C1636" s="8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</row>
    <row r="1637" spans="2:36" x14ac:dyDescent="0.3">
      <c r="B1637" s="8"/>
      <c r="C1637" s="8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</row>
    <row r="1638" spans="2:36" x14ac:dyDescent="0.3">
      <c r="B1638" s="8"/>
      <c r="C1638" s="8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</row>
    <row r="1639" spans="2:36" x14ac:dyDescent="0.3">
      <c r="B1639" s="8"/>
      <c r="C1639" s="8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</row>
    <row r="1640" spans="2:36" x14ac:dyDescent="0.3">
      <c r="B1640" s="8"/>
      <c r="C1640" s="8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</row>
    <row r="1641" spans="2:36" x14ac:dyDescent="0.3">
      <c r="B1641" s="8"/>
      <c r="C1641" s="8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</row>
    <row r="1642" spans="2:36" x14ac:dyDescent="0.3">
      <c r="B1642" s="8"/>
      <c r="C1642" s="8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</row>
    <row r="1643" spans="2:36" x14ac:dyDescent="0.3">
      <c r="B1643" s="8"/>
      <c r="C1643" s="8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</row>
    <row r="1644" spans="2:36" x14ac:dyDescent="0.3">
      <c r="B1644" s="8"/>
      <c r="C1644" s="8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</row>
    <row r="1645" spans="2:36" x14ac:dyDescent="0.3">
      <c r="B1645" s="8"/>
      <c r="C1645" s="8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</row>
    <row r="1646" spans="2:36" x14ac:dyDescent="0.3">
      <c r="B1646" s="8"/>
      <c r="C1646" s="8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</row>
    <row r="1647" spans="2:36" x14ac:dyDescent="0.3">
      <c r="B1647" s="8"/>
      <c r="C1647" s="8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</row>
    <row r="1648" spans="2:36" x14ac:dyDescent="0.3">
      <c r="B1648" s="8"/>
      <c r="C1648" s="8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</row>
    <row r="1649" spans="2:36" x14ac:dyDescent="0.3">
      <c r="B1649" s="8"/>
      <c r="C1649" s="8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</row>
    <row r="1650" spans="2:36" x14ac:dyDescent="0.3">
      <c r="B1650" s="8"/>
      <c r="C1650" s="8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</row>
    <row r="1651" spans="2:36" x14ac:dyDescent="0.3">
      <c r="B1651" s="8"/>
      <c r="C1651" s="8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</row>
    <row r="1652" spans="2:36" x14ac:dyDescent="0.3">
      <c r="B1652" s="8"/>
      <c r="C1652" s="8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</row>
    <row r="1653" spans="2:36" x14ac:dyDescent="0.3">
      <c r="B1653" s="8"/>
      <c r="C1653" s="8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</row>
    <row r="1654" spans="2:36" x14ac:dyDescent="0.3">
      <c r="B1654" s="8"/>
      <c r="C1654" s="8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</row>
    <row r="1655" spans="2:36" x14ac:dyDescent="0.3">
      <c r="B1655" s="8"/>
      <c r="C1655" s="8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</row>
    <row r="1656" spans="2:36" x14ac:dyDescent="0.3">
      <c r="B1656" s="8"/>
      <c r="C1656" s="8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</row>
    <row r="1657" spans="2:36" x14ac:dyDescent="0.3">
      <c r="B1657" s="8"/>
      <c r="C1657" s="8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</row>
    <row r="1658" spans="2:36" x14ac:dyDescent="0.3">
      <c r="B1658" s="8"/>
      <c r="C1658" s="8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</row>
    <row r="1659" spans="2:36" x14ac:dyDescent="0.3">
      <c r="B1659" s="8"/>
      <c r="C1659" s="8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</row>
    <row r="1660" spans="2:36" x14ac:dyDescent="0.3">
      <c r="B1660" s="8"/>
      <c r="C1660" s="8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</row>
    <row r="1661" spans="2:36" x14ac:dyDescent="0.3">
      <c r="B1661" s="8"/>
      <c r="C1661" s="8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</row>
    <row r="1662" spans="2:36" x14ac:dyDescent="0.3">
      <c r="B1662" s="8"/>
      <c r="C1662" s="8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</row>
    <row r="1663" spans="2:36" x14ac:dyDescent="0.3">
      <c r="B1663" s="8"/>
      <c r="C1663" s="8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</row>
    <row r="1664" spans="2:36" x14ac:dyDescent="0.3">
      <c r="B1664" s="8"/>
      <c r="C1664" s="8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</row>
    <row r="1665" spans="2:36" x14ac:dyDescent="0.3">
      <c r="B1665" s="8"/>
      <c r="C1665" s="8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</row>
    <row r="1666" spans="2:36" x14ac:dyDescent="0.3">
      <c r="B1666" s="8"/>
      <c r="C1666" s="8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</row>
    <row r="1667" spans="2:36" x14ac:dyDescent="0.3">
      <c r="B1667" s="8"/>
      <c r="C1667" s="8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</row>
    <row r="1668" spans="2:36" x14ac:dyDescent="0.3">
      <c r="B1668" s="8"/>
      <c r="C1668" s="8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</row>
    <row r="1669" spans="2:36" x14ac:dyDescent="0.3">
      <c r="B1669" s="8"/>
      <c r="C1669" s="8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</row>
    <row r="1670" spans="2:36" x14ac:dyDescent="0.3">
      <c r="B1670" s="8"/>
      <c r="C1670" s="8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</row>
    <row r="1671" spans="2:36" x14ac:dyDescent="0.3">
      <c r="B1671" s="8"/>
      <c r="C1671" s="8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</row>
    <row r="1672" spans="2:36" x14ac:dyDescent="0.3">
      <c r="B1672" s="8"/>
      <c r="C1672" s="8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</row>
    <row r="1673" spans="2:36" x14ac:dyDescent="0.3">
      <c r="B1673" s="8"/>
      <c r="C1673" s="8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</row>
    <row r="1674" spans="2:36" x14ac:dyDescent="0.3">
      <c r="B1674" s="8"/>
      <c r="C1674" s="8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</row>
    <row r="1675" spans="2:36" x14ac:dyDescent="0.3">
      <c r="B1675" s="8"/>
      <c r="C1675" s="8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</row>
    <row r="1676" spans="2:36" x14ac:dyDescent="0.3">
      <c r="B1676" s="8"/>
      <c r="C1676" s="8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</row>
    <row r="1677" spans="2:36" x14ac:dyDescent="0.3">
      <c r="B1677" s="8"/>
      <c r="C1677" s="8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</row>
    <row r="1678" spans="2:36" x14ac:dyDescent="0.3">
      <c r="B1678" s="8"/>
      <c r="C1678" s="8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</row>
    <row r="1679" spans="2:36" x14ac:dyDescent="0.3">
      <c r="B1679" s="8"/>
      <c r="C1679" s="8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</row>
    <row r="1680" spans="2:36" x14ac:dyDescent="0.3">
      <c r="B1680" s="8"/>
      <c r="C1680" s="8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</row>
    <row r="1681" spans="2:36" x14ac:dyDescent="0.3">
      <c r="B1681" s="8"/>
      <c r="C1681" s="8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</row>
    <row r="1682" spans="2:36" x14ac:dyDescent="0.3">
      <c r="B1682" s="8"/>
      <c r="C1682" s="8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</row>
    <row r="1683" spans="2:36" x14ac:dyDescent="0.3">
      <c r="B1683" s="8"/>
      <c r="C1683" s="8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</row>
    <row r="1684" spans="2:36" x14ac:dyDescent="0.3">
      <c r="B1684" s="8"/>
      <c r="C1684" s="8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</row>
    <row r="1685" spans="2:36" x14ac:dyDescent="0.3">
      <c r="B1685" s="8"/>
      <c r="C1685" s="8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</row>
    <row r="1686" spans="2:36" x14ac:dyDescent="0.3">
      <c r="B1686" s="8"/>
      <c r="C1686" s="8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</row>
    <row r="1687" spans="2:36" x14ac:dyDescent="0.3">
      <c r="B1687" s="8"/>
      <c r="C1687" s="8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</row>
    <row r="1688" spans="2:36" x14ac:dyDescent="0.3">
      <c r="B1688" s="8"/>
      <c r="C1688" s="8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</row>
    <row r="1689" spans="2:36" x14ac:dyDescent="0.3">
      <c r="B1689" s="8"/>
      <c r="C1689" s="8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</row>
    <row r="1690" spans="2:36" x14ac:dyDescent="0.3">
      <c r="B1690" s="8"/>
      <c r="C1690" s="8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</row>
    <row r="1691" spans="2:36" x14ac:dyDescent="0.3">
      <c r="B1691" s="8"/>
      <c r="C1691" s="8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</row>
    <row r="1692" spans="2:36" x14ac:dyDescent="0.3">
      <c r="B1692" s="8"/>
      <c r="C1692" s="8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</row>
    <row r="1693" spans="2:36" x14ac:dyDescent="0.3">
      <c r="B1693" s="8"/>
      <c r="C1693" s="8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</row>
    <row r="1694" spans="2:36" x14ac:dyDescent="0.3">
      <c r="B1694" s="8"/>
      <c r="C1694" s="8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</row>
    <row r="1695" spans="2:36" x14ac:dyDescent="0.3">
      <c r="B1695" s="8"/>
      <c r="C1695" s="8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</row>
    <row r="1696" spans="2:36" x14ac:dyDescent="0.3">
      <c r="B1696" s="8"/>
      <c r="C1696" s="8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</row>
    <row r="1697" spans="2:36" x14ac:dyDescent="0.3">
      <c r="B1697" s="8"/>
      <c r="C1697" s="8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</row>
    <row r="1698" spans="2:36" x14ac:dyDescent="0.3">
      <c r="B1698" s="8"/>
      <c r="C1698" s="8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</row>
    <row r="1699" spans="2:36" x14ac:dyDescent="0.3">
      <c r="B1699" s="8"/>
      <c r="C1699" s="8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</row>
    <row r="1700" spans="2:36" x14ac:dyDescent="0.3">
      <c r="B1700" s="8"/>
      <c r="C1700" s="8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</row>
    <row r="1701" spans="2:36" x14ac:dyDescent="0.3">
      <c r="B1701" s="8"/>
      <c r="C1701" s="8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</row>
    <row r="1702" spans="2:36" x14ac:dyDescent="0.3">
      <c r="B1702" s="8"/>
      <c r="C1702" s="8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</row>
    <row r="1703" spans="2:36" x14ac:dyDescent="0.3">
      <c r="B1703" s="8"/>
      <c r="C1703" s="8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</row>
    <row r="1704" spans="2:36" x14ac:dyDescent="0.3">
      <c r="B1704" s="8"/>
      <c r="C1704" s="8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</row>
    <row r="1705" spans="2:36" x14ac:dyDescent="0.3">
      <c r="B1705" s="8"/>
      <c r="C1705" s="8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</row>
    <row r="1706" spans="2:36" x14ac:dyDescent="0.3">
      <c r="B1706" s="8"/>
      <c r="C1706" s="8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</row>
    <row r="1707" spans="2:36" x14ac:dyDescent="0.3">
      <c r="B1707" s="8"/>
      <c r="C1707" s="8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</row>
    <row r="1708" spans="2:36" x14ac:dyDescent="0.3">
      <c r="B1708" s="8"/>
      <c r="C1708" s="8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</row>
    <row r="1709" spans="2:36" x14ac:dyDescent="0.3">
      <c r="B1709" s="8"/>
      <c r="C1709" s="8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</row>
    <row r="1710" spans="2:36" x14ac:dyDescent="0.3">
      <c r="B1710" s="8"/>
      <c r="C1710" s="8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</row>
    <row r="1711" spans="2:36" x14ac:dyDescent="0.3">
      <c r="B1711" s="8"/>
      <c r="C1711" s="8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</row>
    <row r="1712" spans="2:36" x14ac:dyDescent="0.3">
      <c r="B1712" s="8"/>
      <c r="C1712" s="8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</row>
    <row r="1713" spans="2:36" x14ac:dyDescent="0.3">
      <c r="B1713" s="8"/>
      <c r="C1713" s="8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</row>
    <row r="1714" spans="2:36" x14ac:dyDescent="0.3">
      <c r="B1714" s="8"/>
      <c r="C1714" s="8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</row>
    <row r="1715" spans="2:36" x14ac:dyDescent="0.3">
      <c r="B1715" s="8"/>
      <c r="C1715" s="8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</row>
    <row r="1716" spans="2:36" x14ac:dyDescent="0.3">
      <c r="B1716" s="8"/>
      <c r="C1716" s="8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</row>
    <row r="1717" spans="2:36" x14ac:dyDescent="0.3">
      <c r="B1717" s="8"/>
      <c r="C1717" s="8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</row>
    <row r="1718" spans="2:36" x14ac:dyDescent="0.3">
      <c r="B1718" s="8"/>
      <c r="C1718" s="8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</row>
    <row r="1719" spans="2:36" x14ac:dyDescent="0.3">
      <c r="B1719" s="8"/>
      <c r="C1719" s="8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</row>
    <row r="1720" spans="2:36" x14ac:dyDescent="0.3">
      <c r="B1720" s="8"/>
      <c r="C1720" s="8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</row>
    <row r="1721" spans="2:36" x14ac:dyDescent="0.3">
      <c r="B1721" s="8"/>
      <c r="C1721" s="8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</row>
    <row r="1722" spans="2:36" x14ac:dyDescent="0.3">
      <c r="B1722" s="8"/>
      <c r="C1722" s="8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</row>
    <row r="1723" spans="2:36" x14ac:dyDescent="0.3">
      <c r="B1723" s="8"/>
      <c r="C1723" s="8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</row>
    <row r="1724" spans="2:36" x14ac:dyDescent="0.3">
      <c r="B1724" s="8"/>
      <c r="C1724" s="8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</row>
    <row r="1725" spans="2:36" x14ac:dyDescent="0.3">
      <c r="B1725" s="8"/>
      <c r="C1725" s="8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</row>
    <row r="1726" spans="2:36" x14ac:dyDescent="0.3">
      <c r="B1726" s="8"/>
      <c r="C1726" s="8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</row>
    <row r="1727" spans="2:36" x14ac:dyDescent="0.3">
      <c r="B1727" s="8"/>
      <c r="C1727" s="8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</row>
    <row r="1728" spans="2:36" x14ac:dyDescent="0.3">
      <c r="B1728" s="8"/>
      <c r="C1728" s="8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</row>
    <row r="1729" spans="2:36" x14ac:dyDescent="0.3">
      <c r="B1729" s="8"/>
      <c r="C1729" s="8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</row>
    <row r="1730" spans="2:36" x14ac:dyDescent="0.3">
      <c r="B1730" s="8"/>
      <c r="C1730" s="8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</row>
    <row r="1731" spans="2:36" x14ac:dyDescent="0.3">
      <c r="B1731" s="8"/>
      <c r="C1731" s="8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</row>
    <row r="1732" spans="2:36" x14ac:dyDescent="0.3">
      <c r="B1732" s="8"/>
      <c r="C1732" s="8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</row>
    <row r="1733" spans="2:36" x14ac:dyDescent="0.3">
      <c r="B1733" s="8"/>
      <c r="C1733" s="8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</row>
    <row r="1734" spans="2:36" x14ac:dyDescent="0.3">
      <c r="B1734" s="8"/>
      <c r="C1734" s="8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</row>
    <row r="1735" spans="2:36" x14ac:dyDescent="0.3">
      <c r="B1735" s="8"/>
      <c r="C1735" s="8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</row>
    <row r="1736" spans="2:36" x14ac:dyDescent="0.3">
      <c r="B1736" s="8"/>
      <c r="C1736" s="8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</row>
    <row r="1737" spans="2:36" x14ac:dyDescent="0.3">
      <c r="B1737" s="8"/>
      <c r="C1737" s="8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</row>
    <row r="1738" spans="2:36" x14ac:dyDescent="0.3">
      <c r="B1738" s="8"/>
      <c r="C1738" s="8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</row>
    <row r="1739" spans="2:36" x14ac:dyDescent="0.3">
      <c r="B1739" s="8"/>
      <c r="C1739" s="8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</row>
    <row r="1740" spans="2:36" x14ac:dyDescent="0.3">
      <c r="B1740" s="8"/>
      <c r="C1740" s="8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</row>
    <row r="1741" spans="2:36" x14ac:dyDescent="0.3">
      <c r="B1741" s="8"/>
      <c r="C1741" s="8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</row>
    <row r="1742" spans="2:36" x14ac:dyDescent="0.3">
      <c r="B1742" s="8"/>
      <c r="C1742" s="8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</row>
    <row r="1743" spans="2:36" x14ac:dyDescent="0.3">
      <c r="B1743" s="8"/>
      <c r="C1743" s="8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</row>
    <row r="1744" spans="2:36" x14ac:dyDescent="0.3">
      <c r="B1744" s="8"/>
      <c r="C1744" s="8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</row>
    <row r="1745" spans="2:36" x14ac:dyDescent="0.3">
      <c r="B1745" s="8"/>
      <c r="C1745" s="8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</row>
    <row r="1746" spans="2:36" x14ac:dyDescent="0.3">
      <c r="B1746" s="8"/>
      <c r="C1746" s="8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</row>
    <row r="1747" spans="2:36" x14ac:dyDescent="0.3">
      <c r="B1747" s="8"/>
      <c r="C1747" s="8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</row>
    <row r="1748" spans="2:36" x14ac:dyDescent="0.3">
      <c r="B1748" s="8"/>
      <c r="C1748" s="8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</row>
    <row r="1749" spans="2:36" x14ac:dyDescent="0.3">
      <c r="B1749" s="8"/>
      <c r="C1749" s="8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</row>
    <row r="1750" spans="2:36" x14ac:dyDescent="0.3">
      <c r="B1750" s="8"/>
      <c r="C1750" s="8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</row>
    <row r="1751" spans="2:36" x14ac:dyDescent="0.3">
      <c r="B1751" s="8"/>
      <c r="C1751" s="8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</row>
    <row r="1752" spans="2:36" x14ac:dyDescent="0.3">
      <c r="B1752" s="8"/>
      <c r="C1752" s="8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</row>
    <row r="1753" spans="2:36" x14ac:dyDescent="0.3">
      <c r="B1753" s="8"/>
      <c r="C1753" s="8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</row>
    <row r="1754" spans="2:36" x14ac:dyDescent="0.3">
      <c r="B1754" s="8"/>
      <c r="C1754" s="8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</row>
    <row r="1755" spans="2:36" x14ac:dyDescent="0.3">
      <c r="B1755" s="8"/>
      <c r="C1755" s="8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</row>
    <row r="1756" spans="2:36" x14ac:dyDescent="0.3">
      <c r="B1756" s="8"/>
      <c r="C1756" s="8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</row>
    <row r="1757" spans="2:36" x14ac:dyDescent="0.3">
      <c r="B1757" s="8"/>
      <c r="C1757" s="8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</row>
    <row r="1758" spans="2:36" x14ac:dyDescent="0.3">
      <c r="B1758" s="8"/>
      <c r="C1758" s="8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</row>
    <row r="1759" spans="2:36" x14ac:dyDescent="0.3">
      <c r="B1759" s="8"/>
      <c r="C1759" s="8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</row>
    <row r="1760" spans="2:36" x14ac:dyDescent="0.3">
      <c r="B1760" s="8"/>
      <c r="C1760" s="8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</row>
    <row r="1761" spans="2:36" x14ac:dyDescent="0.3">
      <c r="B1761" s="8"/>
      <c r="C1761" s="8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</row>
    <row r="1762" spans="2:36" x14ac:dyDescent="0.3">
      <c r="B1762" s="8"/>
      <c r="C1762" s="8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</row>
    <row r="1763" spans="2:36" x14ac:dyDescent="0.3">
      <c r="B1763" s="8"/>
      <c r="C1763" s="8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</row>
    <row r="1764" spans="2:36" x14ac:dyDescent="0.3">
      <c r="B1764" s="8"/>
      <c r="C1764" s="8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</row>
    <row r="1765" spans="2:36" x14ac:dyDescent="0.3">
      <c r="B1765" s="8"/>
      <c r="C1765" s="8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</row>
    <row r="1766" spans="2:36" x14ac:dyDescent="0.3">
      <c r="B1766" s="8"/>
      <c r="C1766" s="8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</row>
    <row r="1767" spans="2:36" x14ac:dyDescent="0.3">
      <c r="B1767" s="8"/>
      <c r="C1767" s="8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</row>
    <row r="1768" spans="2:36" x14ac:dyDescent="0.3">
      <c r="B1768" s="8"/>
      <c r="C1768" s="8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</row>
    <row r="1769" spans="2:36" x14ac:dyDescent="0.3">
      <c r="B1769" s="8"/>
      <c r="C1769" s="8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</row>
    <row r="1770" spans="2:36" x14ac:dyDescent="0.3">
      <c r="B1770" s="8"/>
      <c r="C1770" s="8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</row>
    <row r="1771" spans="2:36" x14ac:dyDescent="0.3">
      <c r="B1771" s="8"/>
      <c r="C1771" s="8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</row>
    <row r="1772" spans="2:36" x14ac:dyDescent="0.3">
      <c r="B1772" s="8"/>
      <c r="C1772" s="8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</row>
    <row r="1773" spans="2:36" x14ac:dyDescent="0.3">
      <c r="B1773" s="8"/>
      <c r="C1773" s="8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</row>
    <row r="1774" spans="2:36" x14ac:dyDescent="0.3">
      <c r="B1774" s="8"/>
      <c r="C1774" s="8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</row>
    <row r="1775" spans="2:36" x14ac:dyDescent="0.3">
      <c r="B1775" s="8"/>
      <c r="C1775" s="8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</row>
    <row r="1776" spans="2:36" x14ac:dyDescent="0.3">
      <c r="B1776" s="8"/>
      <c r="C1776" s="8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</row>
    <row r="1777" spans="2:36" x14ac:dyDescent="0.3">
      <c r="B1777" s="8"/>
      <c r="C1777" s="8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</row>
    <row r="1778" spans="2:36" x14ac:dyDescent="0.3">
      <c r="B1778" s="8"/>
      <c r="C1778" s="8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</row>
    <row r="1779" spans="2:36" x14ac:dyDescent="0.3">
      <c r="B1779" s="8"/>
      <c r="C1779" s="8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</row>
    <row r="1780" spans="2:36" x14ac:dyDescent="0.3">
      <c r="B1780" s="8"/>
      <c r="C1780" s="8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</row>
    <row r="1781" spans="2:36" x14ac:dyDescent="0.3">
      <c r="B1781" s="8"/>
      <c r="C1781" s="8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</row>
    <row r="1782" spans="2:36" x14ac:dyDescent="0.3">
      <c r="B1782" s="8"/>
      <c r="C1782" s="8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</row>
    <row r="1783" spans="2:36" x14ac:dyDescent="0.3">
      <c r="B1783" s="8"/>
      <c r="C1783" s="8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</row>
    <row r="1784" spans="2:36" x14ac:dyDescent="0.3">
      <c r="B1784" s="8"/>
      <c r="C1784" s="8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</row>
    <row r="1785" spans="2:36" x14ac:dyDescent="0.3">
      <c r="B1785" s="8"/>
      <c r="C1785" s="8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</row>
    <row r="1786" spans="2:36" x14ac:dyDescent="0.3">
      <c r="B1786" s="8"/>
      <c r="C1786" s="8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</row>
    <row r="1787" spans="2:36" x14ac:dyDescent="0.3">
      <c r="B1787" s="8"/>
      <c r="C1787" s="8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</row>
    <row r="1788" spans="2:36" x14ac:dyDescent="0.3">
      <c r="B1788" s="8"/>
      <c r="C1788" s="8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</row>
    <row r="1789" spans="2:36" x14ac:dyDescent="0.3">
      <c r="B1789" s="8"/>
      <c r="C1789" s="8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</row>
    <row r="1790" spans="2:36" x14ac:dyDescent="0.3">
      <c r="B1790" s="8"/>
      <c r="C1790" s="8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</row>
    <row r="1791" spans="2:36" x14ac:dyDescent="0.3">
      <c r="B1791" s="8"/>
      <c r="C1791" s="8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</row>
    <row r="1792" spans="2:36" x14ac:dyDescent="0.3">
      <c r="B1792" s="8"/>
      <c r="C1792" s="8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</row>
    <row r="1793" spans="2:36" x14ac:dyDescent="0.3">
      <c r="B1793" s="8"/>
      <c r="C1793" s="8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</row>
    <row r="1794" spans="2:36" x14ac:dyDescent="0.3">
      <c r="B1794" s="8"/>
      <c r="C1794" s="8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</row>
    <row r="1795" spans="2:36" x14ac:dyDescent="0.3">
      <c r="B1795" s="8"/>
      <c r="C1795" s="8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</row>
    <row r="1796" spans="2:36" x14ac:dyDescent="0.3">
      <c r="B1796" s="8"/>
      <c r="C1796" s="8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</row>
    <row r="1797" spans="2:36" x14ac:dyDescent="0.3">
      <c r="B1797" s="8"/>
      <c r="C1797" s="8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</row>
    <row r="1798" spans="2:36" x14ac:dyDescent="0.3">
      <c r="B1798" s="8"/>
      <c r="C1798" s="8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</row>
    <row r="1799" spans="2:36" x14ac:dyDescent="0.3">
      <c r="B1799" s="8"/>
      <c r="C1799" s="8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</row>
    <row r="1800" spans="2:36" x14ac:dyDescent="0.3">
      <c r="B1800" s="8"/>
      <c r="C1800" s="8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</row>
    <row r="1801" spans="2:36" x14ac:dyDescent="0.3">
      <c r="B1801" s="8"/>
      <c r="C1801" s="8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</row>
    <row r="1802" spans="2:36" x14ac:dyDescent="0.3">
      <c r="B1802" s="8"/>
      <c r="C1802" s="8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</row>
    <row r="1803" spans="2:36" x14ac:dyDescent="0.3">
      <c r="B1803" s="8"/>
      <c r="C1803" s="8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</row>
    <row r="1804" spans="2:36" x14ac:dyDescent="0.3">
      <c r="B1804" s="8"/>
      <c r="C1804" s="8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</row>
    <row r="1805" spans="2:36" x14ac:dyDescent="0.3">
      <c r="B1805" s="8"/>
      <c r="C1805" s="8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</row>
    <row r="1806" spans="2:36" x14ac:dyDescent="0.3">
      <c r="B1806" s="8"/>
      <c r="C1806" s="8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</row>
    <row r="1807" spans="2:36" x14ac:dyDescent="0.3">
      <c r="B1807" s="8"/>
      <c r="C1807" s="8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</row>
    <row r="1808" spans="2:36" x14ac:dyDescent="0.3">
      <c r="B1808" s="8"/>
      <c r="C1808" s="8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</row>
    <row r="1809" spans="2:36" x14ac:dyDescent="0.3">
      <c r="B1809" s="8"/>
      <c r="C1809" s="8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</row>
    <row r="1810" spans="2:36" x14ac:dyDescent="0.3">
      <c r="B1810" s="8"/>
      <c r="C1810" s="8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</row>
    <row r="1811" spans="2:36" x14ac:dyDescent="0.3">
      <c r="B1811" s="8"/>
      <c r="C1811" s="8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</row>
    <row r="1812" spans="2:36" x14ac:dyDescent="0.3">
      <c r="B1812" s="8"/>
      <c r="C1812" s="8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</row>
    <row r="1813" spans="2:36" x14ac:dyDescent="0.3">
      <c r="B1813" s="8"/>
      <c r="C1813" s="8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</row>
    <row r="1814" spans="2:36" x14ac:dyDescent="0.3">
      <c r="B1814" s="8"/>
      <c r="C1814" s="8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</row>
    <row r="1815" spans="2:36" x14ac:dyDescent="0.3">
      <c r="B1815" s="8"/>
      <c r="C1815" s="8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</row>
    <row r="1816" spans="2:36" x14ac:dyDescent="0.3">
      <c r="B1816" s="8"/>
      <c r="C1816" s="8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</row>
    <row r="1817" spans="2:36" x14ac:dyDescent="0.3">
      <c r="B1817" s="8"/>
      <c r="C1817" s="8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</row>
    <row r="1818" spans="2:36" x14ac:dyDescent="0.3">
      <c r="B1818" s="8"/>
      <c r="C1818" s="8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</row>
    <row r="1819" spans="2:36" x14ac:dyDescent="0.3">
      <c r="B1819" s="8"/>
      <c r="C1819" s="8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</row>
    <row r="1820" spans="2:36" x14ac:dyDescent="0.3">
      <c r="B1820" s="8"/>
      <c r="C1820" s="8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</row>
    <row r="1821" spans="2:36" x14ac:dyDescent="0.3">
      <c r="B1821" s="8"/>
      <c r="C1821" s="8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</row>
    <row r="1822" spans="2:36" x14ac:dyDescent="0.3">
      <c r="B1822" s="8"/>
      <c r="C1822" s="8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</row>
    <row r="1823" spans="2:36" x14ac:dyDescent="0.3">
      <c r="B1823" s="8"/>
      <c r="C1823" s="8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</row>
    <row r="1824" spans="2:36" x14ac:dyDescent="0.3">
      <c r="B1824" s="8"/>
      <c r="C1824" s="8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</row>
    <row r="1825" spans="2:36" x14ac:dyDescent="0.3">
      <c r="B1825" s="8"/>
      <c r="C1825" s="8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</row>
    <row r="1826" spans="2:36" x14ac:dyDescent="0.3">
      <c r="B1826" s="8"/>
      <c r="C1826" s="8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</row>
    <row r="1827" spans="2:36" x14ac:dyDescent="0.3">
      <c r="B1827" s="8"/>
      <c r="C1827" s="8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</row>
    <row r="1828" spans="2:36" x14ac:dyDescent="0.3">
      <c r="B1828" s="8"/>
      <c r="C1828" s="8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</row>
    <row r="1829" spans="2:36" x14ac:dyDescent="0.3">
      <c r="B1829" s="8"/>
      <c r="C1829" s="8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</row>
    <row r="1830" spans="2:36" x14ac:dyDescent="0.3">
      <c r="B1830" s="8"/>
      <c r="C1830" s="8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</row>
    <row r="1831" spans="2:36" x14ac:dyDescent="0.3">
      <c r="B1831" s="8"/>
      <c r="C1831" s="8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</row>
    <row r="1832" spans="2:36" x14ac:dyDescent="0.3">
      <c r="B1832" s="8"/>
      <c r="C1832" s="8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</row>
    <row r="1833" spans="2:36" x14ac:dyDescent="0.3">
      <c r="B1833" s="8"/>
      <c r="C1833" s="8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</row>
    <row r="1834" spans="2:36" x14ac:dyDescent="0.3">
      <c r="B1834" s="8"/>
      <c r="C1834" s="8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</row>
    <row r="1835" spans="2:36" x14ac:dyDescent="0.3">
      <c r="B1835" s="8"/>
      <c r="C1835" s="8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</row>
    <row r="1836" spans="2:36" x14ac:dyDescent="0.3">
      <c r="B1836" s="8"/>
      <c r="C1836" s="8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</row>
    <row r="1837" spans="2:36" x14ac:dyDescent="0.3">
      <c r="B1837" s="8"/>
      <c r="C1837" s="8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</row>
    <row r="1838" spans="2:36" x14ac:dyDescent="0.3">
      <c r="B1838" s="8"/>
      <c r="C1838" s="8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</row>
    <row r="1839" spans="2:36" x14ac:dyDescent="0.3">
      <c r="B1839" s="8"/>
      <c r="C1839" s="8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</row>
    <row r="1840" spans="2:36" x14ac:dyDescent="0.3">
      <c r="B1840" s="8"/>
      <c r="C1840" s="8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</row>
    <row r="1841" spans="2:36" x14ac:dyDescent="0.3">
      <c r="B1841" s="8"/>
      <c r="C1841" s="8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</row>
    <row r="1842" spans="2:36" x14ac:dyDescent="0.3">
      <c r="B1842" s="8"/>
      <c r="C1842" s="8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</row>
    <row r="1843" spans="2:36" x14ac:dyDescent="0.3">
      <c r="B1843" s="8"/>
      <c r="C1843" s="8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</row>
    <row r="1844" spans="2:36" x14ac:dyDescent="0.3">
      <c r="B1844" s="8"/>
      <c r="C1844" s="8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</row>
    <row r="1845" spans="2:36" x14ac:dyDescent="0.3">
      <c r="B1845" s="8"/>
      <c r="C1845" s="8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</row>
    <row r="1846" spans="2:36" x14ac:dyDescent="0.3">
      <c r="B1846" s="8"/>
      <c r="C1846" s="8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</row>
    <row r="1847" spans="2:36" x14ac:dyDescent="0.3">
      <c r="B1847" s="8"/>
      <c r="C1847" s="8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</row>
    <row r="1848" spans="2:36" x14ac:dyDescent="0.3">
      <c r="B1848" s="8"/>
      <c r="C1848" s="8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</row>
    <row r="1849" spans="2:36" x14ac:dyDescent="0.3">
      <c r="B1849" s="8"/>
      <c r="C1849" s="8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</row>
    <row r="1850" spans="2:36" x14ac:dyDescent="0.3">
      <c r="B1850" s="8"/>
      <c r="C1850" s="8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</row>
    <row r="1851" spans="2:36" x14ac:dyDescent="0.3">
      <c r="B1851" s="8"/>
      <c r="C1851" s="8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</row>
    <row r="1852" spans="2:36" x14ac:dyDescent="0.3">
      <c r="B1852" s="8"/>
      <c r="C1852" s="8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</row>
    <row r="1853" spans="2:36" x14ac:dyDescent="0.3">
      <c r="B1853" s="8"/>
      <c r="C1853" s="8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</row>
    <row r="1854" spans="2:36" x14ac:dyDescent="0.3">
      <c r="B1854" s="8"/>
      <c r="C1854" s="8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</row>
    <row r="1855" spans="2:36" x14ac:dyDescent="0.3">
      <c r="B1855" s="8"/>
      <c r="C1855" s="8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</row>
    <row r="1856" spans="2:36" x14ac:dyDescent="0.3">
      <c r="B1856" s="8"/>
      <c r="C1856" s="8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</row>
    <row r="1857" spans="2:36" x14ac:dyDescent="0.3">
      <c r="B1857" s="8"/>
      <c r="C1857" s="8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</row>
    <row r="1858" spans="2:36" x14ac:dyDescent="0.3">
      <c r="B1858" s="8"/>
      <c r="C1858" s="8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</row>
    <row r="1859" spans="2:36" x14ac:dyDescent="0.3">
      <c r="B1859" s="8"/>
      <c r="C1859" s="8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</row>
    <row r="1860" spans="2:36" x14ac:dyDescent="0.3">
      <c r="B1860" s="8"/>
      <c r="C1860" s="8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</row>
    <row r="1861" spans="2:36" x14ac:dyDescent="0.3">
      <c r="B1861" s="8"/>
      <c r="C1861" s="8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</row>
    <row r="1862" spans="2:36" x14ac:dyDescent="0.3">
      <c r="B1862" s="8"/>
      <c r="C1862" s="8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</row>
    <row r="1863" spans="2:36" x14ac:dyDescent="0.3">
      <c r="B1863" s="8"/>
      <c r="C1863" s="8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</row>
    <row r="1864" spans="2:36" x14ac:dyDescent="0.3">
      <c r="B1864" s="8"/>
      <c r="C1864" s="8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</row>
    <row r="1865" spans="2:36" x14ac:dyDescent="0.3">
      <c r="B1865" s="8"/>
      <c r="C1865" s="8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</row>
    <row r="1866" spans="2:36" x14ac:dyDescent="0.3">
      <c r="B1866" s="8"/>
      <c r="C1866" s="8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</row>
    <row r="1867" spans="2:36" x14ac:dyDescent="0.3">
      <c r="B1867" s="8"/>
      <c r="C1867" s="8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</row>
    <row r="1868" spans="2:36" x14ac:dyDescent="0.3">
      <c r="B1868" s="8"/>
      <c r="C1868" s="8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</row>
    <row r="1869" spans="2:36" x14ac:dyDescent="0.3">
      <c r="B1869" s="8"/>
      <c r="C1869" s="8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</row>
    <row r="1870" spans="2:36" x14ac:dyDescent="0.3">
      <c r="B1870" s="8"/>
      <c r="C1870" s="8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</row>
    <row r="1871" spans="2:36" x14ac:dyDescent="0.3">
      <c r="B1871" s="8"/>
      <c r="C1871" s="8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</row>
    <row r="1872" spans="2:36" x14ac:dyDescent="0.3">
      <c r="B1872" s="8"/>
      <c r="C1872" s="8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</row>
    <row r="1873" spans="2:36" x14ac:dyDescent="0.3">
      <c r="B1873" s="8"/>
      <c r="C1873" s="8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</row>
    <row r="1874" spans="2:36" x14ac:dyDescent="0.3">
      <c r="B1874" s="8"/>
      <c r="C1874" s="8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</row>
    <row r="1875" spans="2:36" x14ac:dyDescent="0.3">
      <c r="B1875" s="8"/>
      <c r="C1875" s="8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</row>
    <row r="1876" spans="2:36" x14ac:dyDescent="0.3">
      <c r="B1876" s="8"/>
      <c r="C1876" s="8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</row>
    <row r="1877" spans="2:36" x14ac:dyDescent="0.3">
      <c r="B1877" s="8"/>
      <c r="C1877" s="8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</row>
    <row r="1878" spans="2:36" x14ac:dyDescent="0.3">
      <c r="B1878" s="8"/>
      <c r="C1878" s="8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</row>
    <row r="1879" spans="2:36" x14ac:dyDescent="0.3">
      <c r="B1879" s="8"/>
      <c r="C1879" s="8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</row>
    <row r="1880" spans="2:36" x14ac:dyDescent="0.3">
      <c r="B1880" s="8"/>
      <c r="C1880" s="8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</row>
    <row r="1881" spans="2:36" x14ac:dyDescent="0.3">
      <c r="B1881" s="8"/>
      <c r="C1881" s="8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</row>
    <row r="1882" spans="2:36" x14ac:dyDescent="0.3">
      <c r="B1882" s="8"/>
      <c r="C1882" s="8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</row>
    <row r="1883" spans="2:36" x14ac:dyDescent="0.3">
      <c r="B1883" s="8"/>
      <c r="C1883" s="8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</row>
    <row r="1884" spans="2:36" x14ac:dyDescent="0.3">
      <c r="B1884" s="8"/>
      <c r="C1884" s="8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</row>
    <row r="1885" spans="2:36" x14ac:dyDescent="0.3">
      <c r="B1885" s="8"/>
      <c r="C1885" s="8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</row>
    <row r="1886" spans="2:36" x14ac:dyDescent="0.3">
      <c r="B1886" s="8"/>
      <c r="C1886" s="8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</row>
    <row r="1887" spans="2:36" x14ac:dyDescent="0.3">
      <c r="B1887" s="8"/>
      <c r="C1887" s="8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</row>
    <row r="1888" spans="2:36" x14ac:dyDescent="0.3">
      <c r="B1888" s="8"/>
      <c r="C1888" s="8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</row>
    <row r="1889" spans="2:36" x14ac:dyDescent="0.3">
      <c r="B1889" s="8"/>
      <c r="C1889" s="8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</row>
    <row r="1890" spans="2:36" x14ac:dyDescent="0.3">
      <c r="B1890" s="8"/>
      <c r="C1890" s="8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</row>
    <row r="1891" spans="2:36" x14ac:dyDescent="0.3">
      <c r="B1891" s="8"/>
      <c r="C1891" s="8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</row>
    <row r="1892" spans="2:36" x14ac:dyDescent="0.3">
      <c r="B1892" s="8"/>
      <c r="C1892" s="8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</row>
    <row r="1893" spans="2:36" x14ac:dyDescent="0.3">
      <c r="B1893" s="8"/>
      <c r="C1893" s="8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</row>
    <row r="1894" spans="2:36" x14ac:dyDescent="0.3">
      <c r="B1894" s="8"/>
      <c r="C1894" s="8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</row>
    <row r="1895" spans="2:36" x14ac:dyDescent="0.3">
      <c r="B1895" s="8"/>
      <c r="C1895" s="8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</row>
    <row r="1896" spans="2:36" x14ac:dyDescent="0.3">
      <c r="B1896" s="8"/>
      <c r="C1896" s="8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</row>
    <row r="1897" spans="2:36" x14ac:dyDescent="0.3">
      <c r="B1897" s="8"/>
      <c r="C1897" s="8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</row>
    <row r="1898" spans="2:36" x14ac:dyDescent="0.3">
      <c r="B1898" s="8"/>
      <c r="C1898" s="8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</row>
    <row r="1899" spans="2:36" x14ac:dyDescent="0.3">
      <c r="B1899" s="8"/>
      <c r="C1899" s="8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</row>
    <row r="1900" spans="2:36" x14ac:dyDescent="0.3">
      <c r="B1900" s="8"/>
      <c r="C1900" s="8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</row>
    <row r="1901" spans="2:36" x14ac:dyDescent="0.3">
      <c r="B1901" s="8"/>
      <c r="C1901" s="8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</row>
    <row r="1902" spans="2:36" x14ac:dyDescent="0.3">
      <c r="B1902" s="8"/>
      <c r="C1902" s="8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</row>
    <row r="1903" spans="2:36" x14ac:dyDescent="0.3">
      <c r="B1903" s="8"/>
      <c r="C1903" s="8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</row>
    <row r="1904" spans="2:36" x14ac:dyDescent="0.3">
      <c r="B1904" s="8"/>
      <c r="C1904" s="8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</row>
    <row r="1905" spans="2:36" x14ac:dyDescent="0.3">
      <c r="B1905" s="8"/>
      <c r="C1905" s="8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</row>
    <row r="1906" spans="2:36" x14ac:dyDescent="0.3">
      <c r="B1906" s="8"/>
      <c r="C1906" s="8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</row>
    <row r="1907" spans="2:36" x14ac:dyDescent="0.3">
      <c r="B1907" s="8"/>
      <c r="C1907" s="8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</row>
    <row r="1908" spans="2:36" x14ac:dyDescent="0.3">
      <c r="B1908" s="8"/>
      <c r="C1908" s="8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</row>
    <row r="1909" spans="2:36" x14ac:dyDescent="0.3">
      <c r="B1909" s="8"/>
      <c r="C1909" s="8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</row>
    <row r="1910" spans="2:36" x14ac:dyDescent="0.3">
      <c r="B1910" s="8"/>
      <c r="C1910" s="8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</row>
    <row r="1911" spans="2:36" x14ac:dyDescent="0.3">
      <c r="B1911" s="8"/>
      <c r="C1911" s="8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</row>
    <row r="1912" spans="2:36" x14ac:dyDescent="0.3">
      <c r="B1912" s="8"/>
      <c r="C1912" s="8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</row>
    <row r="1913" spans="2:36" x14ac:dyDescent="0.3">
      <c r="B1913" s="8"/>
      <c r="C1913" s="8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</row>
    <row r="1914" spans="2:36" x14ac:dyDescent="0.3">
      <c r="B1914" s="8"/>
      <c r="C1914" s="8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</row>
    <row r="1915" spans="2:36" x14ac:dyDescent="0.3">
      <c r="B1915" s="8"/>
      <c r="C1915" s="8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</row>
    <row r="1916" spans="2:36" x14ac:dyDescent="0.3">
      <c r="B1916" s="8"/>
      <c r="C1916" s="8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</row>
    <row r="1917" spans="2:36" x14ac:dyDescent="0.3">
      <c r="B1917" s="8"/>
      <c r="C1917" s="8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</row>
    <row r="1918" spans="2:36" x14ac:dyDescent="0.3">
      <c r="B1918" s="8"/>
      <c r="C1918" s="8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</row>
    <row r="1919" spans="2:36" x14ac:dyDescent="0.3">
      <c r="B1919" s="8"/>
      <c r="C1919" s="8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</row>
    <row r="1920" spans="2:36" x14ac:dyDescent="0.3">
      <c r="B1920" s="8"/>
      <c r="C1920" s="8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</row>
    <row r="1921" spans="2:36" x14ac:dyDescent="0.3">
      <c r="B1921" s="8"/>
      <c r="C1921" s="8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</row>
    <row r="1922" spans="2:36" x14ac:dyDescent="0.3">
      <c r="B1922" s="8"/>
      <c r="C1922" s="8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</row>
    <row r="1923" spans="2:36" x14ac:dyDescent="0.3">
      <c r="B1923" s="8"/>
      <c r="C1923" s="8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</row>
    <row r="1924" spans="2:36" x14ac:dyDescent="0.3">
      <c r="B1924" s="8"/>
      <c r="C1924" s="8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</row>
    <row r="1925" spans="2:36" x14ac:dyDescent="0.3">
      <c r="B1925" s="8"/>
      <c r="C1925" s="8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</row>
    <row r="1926" spans="2:36" x14ac:dyDescent="0.3">
      <c r="B1926" s="8"/>
      <c r="C1926" s="8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</row>
    <row r="1927" spans="2:36" x14ac:dyDescent="0.3">
      <c r="B1927" s="8"/>
      <c r="C1927" s="8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</row>
    <row r="1928" spans="2:36" x14ac:dyDescent="0.3">
      <c r="B1928" s="8"/>
      <c r="C1928" s="8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</row>
    <row r="1929" spans="2:36" x14ac:dyDescent="0.3">
      <c r="B1929" s="8"/>
      <c r="C1929" s="8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</row>
    <row r="1930" spans="2:36" x14ac:dyDescent="0.3">
      <c r="B1930" s="8"/>
      <c r="C1930" s="8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</row>
    <row r="1931" spans="2:36" x14ac:dyDescent="0.3">
      <c r="B1931" s="8"/>
      <c r="C1931" s="8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</row>
    <row r="1932" spans="2:36" x14ac:dyDescent="0.3">
      <c r="B1932" s="8"/>
      <c r="C1932" s="8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</row>
    <row r="1933" spans="2:36" x14ac:dyDescent="0.3">
      <c r="B1933" s="8"/>
      <c r="C1933" s="8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</row>
    <row r="1934" spans="2:36" x14ac:dyDescent="0.3">
      <c r="B1934" s="8"/>
      <c r="C1934" s="8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</row>
    <row r="1935" spans="2:36" x14ac:dyDescent="0.3">
      <c r="B1935" s="8"/>
      <c r="C1935" s="8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</row>
    <row r="1936" spans="2:36" x14ac:dyDescent="0.3">
      <c r="B1936" s="8"/>
      <c r="C1936" s="8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</row>
    <row r="1937" spans="2:36" x14ac:dyDescent="0.3">
      <c r="B1937" s="8"/>
      <c r="C1937" s="8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</row>
    <row r="1938" spans="2:36" x14ac:dyDescent="0.3">
      <c r="B1938" s="8"/>
      <c r="C1938" s="8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</row>
    <row r="1939" spans="2:36" x14ac:dyDescent="0.3">
      <c r="B1939" s="8"/>
      <c r="C1939" s="8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</row>
    <row r="1940" spans="2:36" x14ac:dyDescent="0.3">
      <c r="B1940" s="8"/>
      <c r="C1940" s="8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</row>
    <row r="1941" spans="2:36" x14ac:dyDescent="0.3">
      <c r="B1941" s="8"/>
      <c r="C1941" s="8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</row>
    <row r="1942" spans="2:36" x14ac:dyDescent="0.3">
      <c r="B1942" s="8"/>
      <c r="C1942" s="8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</row>
    <row r="1943" spans="2:36" x14ac:dyDescent="0.3">
      <c r="B1943" s="8"/>
      <c r="C1943" s="8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</row>
    <row r="1944" spans="2:36" x14ac:dyDescent="0.3">
      <c r="B1944" s="8"/>
      <c r="C1944" s="8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</row>
    <row r="1945" spans="2:36" x14ac:dyDescent="0.3">
      <c r="B1945" s="8"/>
      <c r="C1945" s="8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</row>
    <row r="1946" spans="2:36" x14ac:dyDescent="0.3">
      <c r="B1946" s="8"/>
      <c r="C1946" s="8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</row>
    <row r="1947" spans="2:36" x14ac:dyDescent="0.3">
      <c r="B1947" s="8"/>
      <c r="C1947" s="8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</row>
    <row r="1948" spans="2:36" x14ac:dyDescent="0.3">
      <c r="B1948" s="8"/>
      <c r="C1948" s="8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</row>
    <row r="1949" spans="2:36" x14ac:dyDescent="0.3">
      <c r="B1949" s="8"/>
      <c r="C1949" s="8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</row>
    <row r="1950" spans="2:36" x14ac:dyDescent="0.3">
      <c r="B1950" s="8"/>
      <c r="C1950" s="8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</row>
    <row r="1951" spans="2:36" x14ac:dyDescent="0.3">
      <c r="B1951" s="8"/>
      <c r="C1951" s="8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</row>
    <row r="1952" spans="2:36" x14ac:dyDescent="0.3">
      <c r="B1952" s="8"/>
      <c r="C1952" s="8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</row>
    <row r="1953" spans="2:36" x14ac:dyDescent="0.3">
      <c r="B1953" s="8"/>
      <c r="C1953" s="8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</row>
    <row r="1954" spans="2:36" x14ac:dyDescent="0.3">
      <c r="B1954" s="8"/>
      <c r="C1954" s="8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</row>
    <row r="1955" spans="2:36" x14ac:dyDescent="0.3">
      <c r="B1955" s="8"/>
      <c r="C1955" s="8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</row>
    <row r="1956" spans="2:36" x14ac:dyDescent="0.3">
      <c r="B1956" s="8"/>
      <c r="C1956" s="8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</row>
    <row r="1957" spans="2:36" x14ac:dyDescent="0.3">
      <c r="B1957" s="8"/>
      <c r="C1957" s="8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</row>
    <row r="1958" spans="2:36" x14ac:dyDescent="0.3">
      <c r="B1958" s="8"/>
      <c r="C1958" s="8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</row>
    <row r="1959" spans="2:36" x14ac:dyDescent="0.3">
      <c r="B1959" s="8"/>
      <c r="C1959" s="8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</row>
    <row r="1960" spans="2:36" x14ac:dyDescent="0.3">
      <c r="B1960" s="8"/>
      <c r="C1960" s="8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</row>
    <row r="1961" spans="2:36" x14ac:dyDescent="0.3">
      <c r="B1961" s="8"/>
      <c r="C1961" s="8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</row>
    <row r="1962" spans="2:36" x14ac:dyDescent="0.3">
      <c r="B1962" s="8"/>
      <c r="C1962" s="8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</row>
    <row r="1963" spans="2:36" x14ac:dyDescent="0.3">
      <c r="B1963" s="8"/>
      <c r="C1963" s="8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</row>
    <row r="1964" spans="2:36" x14ac:dyDescent="0.3">
      <c r="B1964" s="8"/>
      <c r="C1964" s="8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</row>
    <row r="1965" spans="2:36" x14ac:dyDescent="0.3">
      <c r="B1965" s="8"/>
      <c r="C1965" s="8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</row>
    <row r="1966" spans="2:36" x14ac:dyDescent="0.3">
      <c r="B1966" s="8"/>
      <c r="C1966" s="8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</row>
    <row r="1967" spans="2:36" x14ac:dyDescent="0.3">
      <c r="B1967" s="8"/>
      <c r="C1967" s="8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</row>
    <row r="1968" spans="2:36" x14ac:dyDescent="0.3">
      <c r="B1968" s="8"/>
      <c r="C1968" s="8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</row>
    <row r="1969" spans="2:36" x14ac:dyDescent="0.3">
      <c r="B1969" s="8"/>
      <c r="C1969" s="8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</row>
    <row r="1970" spans="2:36" x14ac:dyDescent="0.3">
      <c r="B1970" s="8"/>
      <c r="C1970" s="8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</row>
    <row r="1971" spans="2:36" x14ac:dyDescent="0.3">
      <c r="B1971" s="8"/>
      <c r="C1971" s="8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</row>
    <row r="1972" spans="2:36" x14ac:dyDescent="0.3">
      <c r="B1972" s="8"/>
      <c r="C1972" s="8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</row>
    <row r="1973" spans="2:36" x14ac:dyDescent="0.3">
      <c r="B1973" s="8"/>
      <c r="C1973" s="8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</row>
    <row r="1974" spans="2:36" x14ac:dyDescent="0.3">
      <c r="B1974" s="8"/>
      <c r="C1974" s="8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</row>
    <row r="1975" spans="2:36" x14ac:dyDescent="0.3">
      <c r="B1975" s="8"/>
      <c r="C1975" s="8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</row>
    <row r="1976" spans="2:36" x14ac:dyDescent="0.3">
      <c r="B1976" s="8"/>
      <c r="C1976" s="8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</row>
    <row r="1977" spans="2:36" x14ac:dyDescent="0.3">
      <c r="B1977" s="8"/>
      <c r="C1977" s="8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</row>
    <row r="1978" spans="2:36" x14ac:dyDescent="0.3">
      <c r="B1978" s="8"/>
      <c r="C1978" s="8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</row>
    <row r="1979" spans="2:36" x14ac:dyDescent="0.3">
      <c r="B1979" s="8"/>
      <c r="C1979" s="8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</row>
    <row r="1980" spans="2:36" x14ac:dyDescent="0.3">
      <c r="B1980" s="8"/>
      <c r="C1980" s="8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</row>
    <row r="1981" spans="2:36" x14ac:dyDescent="0.3">
      <c r="B1981" s="8"/>
      <c r="C1981" s="8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</row>
    <row r="1982" spans="2:36" x14ac:dyDescent="0.3">
      <c r="B1982" s="8"/>
      <c r="C1982" s="8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</row>
    <row r="1983" spans="2:36" x14ac:dyDescent="0.3">
      <c r="B1983" s="8"/>
      <c r="C1983" s="8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</row>
    <row r="1984" spans="2:36" x14ac:dyDescent="0.3">
      <c r="B1984" s="8"/>
      <c r="C1984" s="8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</row>
    <row r="1985" spans="2:36" x14ac:dyDescent="0.3">
      <c r="B1985" s="8"/>
      <c r="C1985" s="8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</row>
    <row r="1986" spans="2:36" x14ac:dyDescent="0.3">
      <c r="B1986" s="8"/>
      <c r="C1986" s="8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</row>
    <row r="1987" spans="2:36" x14ac:dyDescent="0.3">
      <c r="B1987" s="8"/>
      <c r="C1987" s="8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</row>
    <row r="1988" spans="2:36" x14ac:dyDescent="0.3">
      <c r="B1988" s="8"/>
      <c r="C1988" s="8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</row>
    <row r="1989" spans="2:36" x14ac:dyDescent="0.3">
      <c r="B1989" s="8"/>
      <c r="C1989" s="8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</row>
    <row r="1990" spans="2:36" x14ac:dyDescent="0.3">
      <c r="B1990" s="8"/>
      <c r="C1990" s="8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</row>
    <row r="1991" spans="2:36" x14ac:dyDescent="0.3">
      <c r="B1991" s="8"/>
      <c r="C1991" s="8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</row>
    <row r="1992" spans="2:36" x14ac:dyDescent="0.3">
      <c r="B1992" s="8"/>
      <c r="C1992" s="8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</row>
    <row r="1993" spans="2:36" x14ac:dyDescent="0.3">
      <c r="B1993" s="8"/>
      <c r="C1993" s="8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</row>
    <row r="1994" spans="2:36" x14ac:dyDescent="0.3">
      <c r="B1994" s="8"/>
      <c r="C1994" s="8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</row>
    <row r="1995" spans="2:36" x14ac:dyDescent="0.3">
      <c r="B1995" s="8"/>
      <c r="C1995" s="8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</row>
    <row r="1996" spans="2:36" x14ac:dyDescent="0.3">
      <c r="B1996" s="8"/>
      <c r="C1996" s="8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</row>
    <row r="1997" spans="2:36" x14ac:dyDescent="0.3">
      <c r="B1997" s="8"/>
      <c r="C1997" s="8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</row>
    <row r="1998" spans="2:36" x14ac:dyDescent="0.3">
      <c r="B1998" s="8"/>
      <c r="C1998" s="8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</row>
    <row r="1999" spans="2:36" x14ac:dyDescent="0.3">
      <c r="B1999" s="8"/>
      <c r="C1999" s="8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</row>
    <row r="2000" spans="2:36" x14ac:dyDescent="0.3">
      <c r="B2000" s="8"/>
      <c r="C2000" s="8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</row>
    <row r="2001" spans="2:36" x14ac:dyDescent="0.3">
      <c r="B2001" s="8"/>
      <c r="C2001" s="8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</row>
    <row r="2002" spans="2:36" x14ac:dyDescent="0.3">
      <c r="B2002" s="8"/>
      <c r="C2002" s="8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</row>
    <row r="2003" spans="2:36" x14ac:dyDescent="0.3">
      <c r="B2003" s="8"/>
      <c r="C2003" s="8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</row>
    <row r="2004" spans="2:36" x14ac:dyDescent="0.3">
      <c r="B2004" s="8"/>
      <c r="C2004" s="8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</row>
    <row r="2005" spans="2:36" x14ac:dyDescent="0.3">
      <c r="B2005" s="8"/>
      <c r="C2005" s="8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</row>
    <row r="2006" spans="2:36" x14ac:dyDescent="0.3">
      <c r="B2006" s="8"/>
      <c r="C2006" s="8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</row>
    <row r="2007" spans="2:36" x14ac:dyDescent="0.3">
      <c r="B2007" s="8"/>
      <c r="C2007" s="8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</row>
    <row r="2008" spans="2:36" x14ac:dyDescent="0.3">
      <c r="B2008" s="8"/>
      <c r="C2008" s="8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</row>
    <row r="2009" spans="2:36" x14ac:dyDescent="0.3">
      <c r="B2009" s="8"/>
      <c r="C2009" s="8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</row>
    <row r="2010" spans="2:36" x14ac:dyDescent="0.3">
      <c r="B2010" s="8"/>
      <c r="C2010" s="8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</row>
    <row r="2011" spans="2:36" x14ac:dyDescent="0.3">
      <c r="B2011" s="8"/>
      <c r="C2011" s="8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</row>
    <row r="2012" spans="2:36" x14ac:dyDescent="0.3">
      <c r="B2012" s="8"/>
      <c r="C2012" s="8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</row>
    <row r="2013" spans="2:36" x14ac:dyDescent="0.3">
      <c r="B2013" s="8"/>
      <c r="C2013" s="8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</row>
    <row r="2014" spans="2:36" x14ac:dyDescent="0.3">
      <c r="B2014" s="8"/>
      <c r="C2014" s="8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</row>
    <row r="2015" spans="2:36" x14ac:dyDescent="0.3">
      <c r="B2015" s="8"/>
      <c r="C2015" s="8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</row>
    <row r="2016" spans="2:36" x14ac:dyDescent="0.3">
      <c r="B2016" s="8"/>
      <c r="C2016" s="8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</row>
    <row r="2017" spans="2:36" x14ac:dyDescent="0.3">
      <c r="B2017" s="8"/>
      <c r="C2017" s="8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</row>
    <row r="2018" spans="2:36" x14ac:dyDescent="0.3">
      <c r="B2018" s="8"/>
      <c r="C2018" s="8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</row>
    <row r="2019" spans="2:36" x14ac:dyDescent="0.3">
      <c r="B2019" s="8"/>
      <c r="C2019" s="8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</row>
    <row r="2020" spans="2:36" x14ac:dyDescent="0.3">
      <c r="B2020" s="8"/>
      <c r="C2020" s="8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</row>
    <row r="2021" spans="2:36" x14ac:dyDescent="0.3">
      <c r="B2021" s="8"/>
      <c r="C2021" s="8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</row>
    <row r="2022" spans="2:36" x14ac:dyDescent="0.3">
      <c r="B2022" s="8"/>
      <c r="C2022" s="8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</row>
    <row r="2023" spans="2:36" x14ac:dyDescent="0.3">
      <c r="B2023" s="8"/>
      <c r="C2023" s="8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</row>
    <row r="2024" spans="2:36" x14ac:dyDescent="0.3">
      <c r="B2024" s="8"/>
      <c r="C2024" s="8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</row>
    <row r="2025" spans="2:36" x14ac:dyDescent="0.3">
      <c r="B2025" s="8"/>
      <c r="C2025" s="8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</row>
    <row r="2026" spans="2:36" x14ac:dyDescent="0.3">
      <c r="B2026" s="8"/>
      <c r="C2026" s="8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</row>
    <row r="2027" spans="2:36" x14ac:dyDescent="0.3">
      <c r="B2027" s="8"/>
      <c r="C2027" s="8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</row>
    <row r="2028" spans="2:36" x14ac:dyDescent="0.3">
      <c r="B2028" s="8"/>
      <c r="C2028" s="8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</row>
    <row r="2029" spans="2:36" x14ac:dyDescent="0.3">
      <c r="B2029" s="8"/>
      <c r="C2029" s="8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</row>
    <row r="2030" spans="2:36" x14ac:dyDescent="0.3">
      <c r="B2030" s="8"/>
      <c r="C2030" s="8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</row>
    <row r="2031" spans="2:36" x14ac:dyDescent="0.3">
      <c r="B2031" s="8"/>
      <c r="C2031" s="8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</row>
    <row r="2032" spans="2:36" x14ac:dyDescent="0.3">
      <c r="B2032" s="8"/>
      <c r="C2032" s="8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</row>
    <row r="2033" spans="2:36" x14ac:dyDescent="0.3">
      <c r="B2033" s="8"/>
      <c r="C2033" s="8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</row>
    <row r="2034" spans="2:36" x14ac:dyDescent="0.3">
      <c r="B2034" s="8"/>
      <c r="C2034" s="8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</row>
    <row r="2035" spans="2:36" x14ac:dyDescent="0.3">
      <c r="B2035" s="8"/>
      <c r="C2035" s="8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</row>
    <row r="2036" spans="2:36" x14ac:dyDescent="0.3">
      <c r="B2036" s="8"/>
      <c r="C2036" s="8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</row>
    <row r="2037" spans="2:36" x14ac:dyDescent="0.3">
      <c r="B2037" s="8"/>
      <c r="C2037" s="8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</row>
    <row r="2038" spans="2:36" x14ac:dyDescent="0.3">
      <c r="B2038" s="8"/>
      <c r="C2038" s="8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</row>
    <row r="2039" spans="2:36" x14ac:dyDescent="0.3">
      <c r="B2039" s="8"/>
      <c r="C2039" s="8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</row>
    <row r="2040" spans="2:36" x14ac:dyDescent="0.3">
      <c r="B2040" s="8"/>
      <c r="C2040" s="8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</row>
    <row r="2041" spans="2:36" x14ac:dyDescent="0.3">
      <c r="B2041" s="8"/>
      <c r="C2041" s="8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</row>
    <row r="2042" spans="2:36" x14ac:dyDescent="0.3">
      <c r="B2042" s="8"/>
      <c r="C2042" s="8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</row>
    <row r="2043" spans="2:36" x14ac:dyDescent="0.3">
      <c r="B2043" s="8"/>
      <c r="C2043" s="8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</row>
    <row r="2044" spans="2:36" x14ac:dyDescent="0.3">
      <c r="B2044" s="8"/>
      <c r="C2044" s="8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</row>
    <row r="2045" spans="2:36" x14ac:dyDescent="0.3">
      <c r="B2045" s="8"/>
      <c r="C2045" s="8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</row>
    <row r="2046" spans="2:36" x14ac:dyDescent="0.3">
      <c r="B2046" s="8"/>
      <c r="C2046" s="8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</row>
    <row r="2047" spans="2:36" x14ac:dyDescent="0.3">
      <c r="B2047" s="8"/>
      <c r="C2047" s="8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</row>
    <row r="2048" spans="2:36" x14ac:dyDescent="0.3">
      <c r="B2048" s="8"/>
      <c r="C2048" s="8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</row>
    <row r="2049" spans="2:36" x14ac:dyDescent="0.3">
      <c r="B2049" s="8"/>
      <c r="C2049" s="8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</row>
    <row r="2050" spans="2:36" x14ac:dyDescent="0.3">
      <c r="B2050" s="8"/>
      <c r="C2050" s="8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</row>
    <row r="2051" spans="2:36" x14ac:dyDescent="0.3">
      <c r="B2051" s="8"/>
      <c r="C2051" s="8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</row>
    <row r="2052" spans="2:36" x14ac:dyDescent="0.3">
      <c r="B2052" s="8"/>
      <c r="C2052" s="8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</row>
    <row r="2053" spans="2:36" x14ac:dyDescent="0.3">
      <c r="B2053" s="8"/>
      <c r="C2053" s="8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</row>
    <row r="2054" spans="2:36" x14ac:dyDescent="0.3">
      <c r="B2054" s="8"/>
      <c r="C2054" s="8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</row>
    <row r="2055" spans="2:36" x14ac:dyDescent="0.3">
      <c r="B2055" s="8"/>
      <c r="C2055" s="8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</row>
    <row r="2056" spans="2:36" x14ac:dyDescent="0.3">
      <c r="B2056" s="8"/>
      <c r="C2056" s="8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</row>
    <row r="2057" spans="2:36" x14ac:dyDescent="0.3">
      <c r="B2057" s="8"/>
      <c r="C2057" s="8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</row>
    <row r="2058" spans="2:36" x14ac:dyDescent="0.3">
      <c r="B2058" s="8"/>
      <c r="C2058" s="8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</row>
    <row r="2059" spans="2:36" x14ac:dyDescent="0.3">
      <c r="B2059" s="8"/>
      <c r="C2059" s="8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</row>
    <row r="2060" spans="2:36" x14ac:dyDescent="0.3">
      <c r="B2060" s="8"/>
      <c r="C2060" s="8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</row>
    <row r="2061" spans="2:36" x14ac:dyDescent="0.3">
      <c r="B2061" s="8"/>
      <c r="C2061" s="8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</row>
    <row r="2062" spans="2:36" x14ac:dyDescent="0.3">
      <c r="B2062" s="8"/>
      <c r="C2062" s="8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</row>
    <row r="2063" spans="2:36" x14ac:dyDescent="0.3">
      <c r="B2063" s="8"/>
      <c r="C2063" s="8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</row>
    <row r="2064" spans="2:36" x14ac:dyDescent="0.3">
      <c r="B2064" s="8"/>
      <c r="C2064" s="8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</row>
    <row r="2065" spans="2:36" x14ac:dyDescent="0.3">
      <c r="B2065" s="8"/>
      <c r="C2065" s="8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</row>
    <row r="2066" spans="2:36" x14ac:dyDescent="0.3">
      <c r="B2066" s="8"/>
      <c r="C2066" s="8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</row>
    <row r="2067" spans="2:36" x14ac:dyDescent="0.3">
      <c r="B2067" s="8"/>
      <c r="C2067" s="8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</row>
    <row r="2068" spans="2:36" x14ac:dyDescent="0.3">
      <c r="B2068" s="8"/>
      <c r="C2068" s="8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</row>
    <row r="2069" spans="2:36" x14ac:dyDescent="0.3">
      <c r="B2069" s="8"/>
      <c r="C2069" s="8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</row>
    <row r="2070" spans="2:36" x14ac:dyDescent="0.3">
      <c r="B2070" s="8"/>
      <c r="C2070" s="8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</row>
    <row r="2071" spans="2:36" x14ac:dyDescent="0.3">
      <c r="B2071" s="8"/>
      <c r="C2071" s="8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</row>
    <row r="2072" spans="2:36" x14ac:dyDescent="0.3">
      <c r="B2072" s="8"/>
      <c r="C2072" s="8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</row>
    <row r="2073" spans="2:36" x14ac:dyDescent="0.3">
      <c r="B2073" s="8"/>
      <c r="C2073" s="8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</row>
    <row r="2074" spans="2:36" x14ac:dyDescent="0.3">
      <c r="B2074" s="8"/>
      <c r="C2074" s="8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</row>
    <row r="2075" spans="2:36" x14ac:dyDescent="0.3">
      <c r="B2075" s="8"/>
      <c r="C2075" s="8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</row>
    <row r="2076" spans="2:36" x14ac:dyDescent="0.3">
      <c r="B2076" s="8"/>
      <c r="C2076" s="8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</row>
    <row r="2077" spans="2:36" x14ac:dyDescent="0.3">
      <c r="B2077" s="8"/>
      <c r="C2077" s="8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</row>
    <row r="2078" spans="2:36" x14ac:dyDescent="0.3">
      <c r="B2078" s="8"/>
      <c r="C2078" s="8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</row>
    <row r="2079" spans="2:36" x14ac:dyDescent="0.3">
      <c r="B2079" s="8"/>
      <c r="C2079" s="8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</row>
    <row r="2080" spans="2:36" x14ac:dyDescent="0.3">
      <c r="B2080" s="8"/>
      <c r="C2080" s="8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</row>
    <row r="2081" spans="2:36" x14ac:dyDescent="0.3">
      <c r="B2081" s="8"/>
      <c r="C2081" s="8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</row>
    <row r="2082" spans="2:36" x14ac:dyDescent="0.3">
      <c r="B2082" s="8"/>
      <c r="C2082" s="8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</row>
    <row r="2083" spans="2:36" x14ac:dyDescent="0.3">
      <c r="B2083" s="8"/>
      <c r="C2083" s="8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</row>
    <row r="2084" spans="2:36" x14ac:dyDescent="0.3">
      <c r="B2084" s="8"/>
      <c r="C2084" s="8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</row>
    <row r="2085" spans="2:36" x14ac:dyDescent="0.3">
      <c r="B2085" s="8"/>
      <c r="C2085" s="8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</row>
    <row r="2086" spans="2:36" x14ac:dyDescent="0.3">
      <c r="B2086" s="8"/>
      <c r="C2086" s="8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</row>
    <row r="2087" spans="2:36" x14ac:dyDescent="0.3">
      <c r="B2087" s="8"/>
      <c r="C2087" s="8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</row>
    <row r="2088" spans="2:36" x14ac:dyDescent="0.3">
      <c r="B2088" s="8"/>
      <c r="C2088" s="8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</row>
    <row r="2089" spans="2:36" x14ac:dyDescent="0.3">
      <c r="B2089" s="8"/>
      <c r="C2089" s="8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</row>
    <row r="2090" spans="2:36" x14ac:dyDescent="0.3">
      <c r="B2090" s="8"/>
      <c r="C2090" s="8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</row>
    <row r="2091" spans="2:36" x14ac:dyDescent="0.3">
      <c r="B2091" s="8"/>
      <c r="C2091" s="8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</row>
    <row r="2092" spans="2:36" x14ac:dyDescent="0.3">
      <c r="B2092" s="8"/>
      <c r="C2092" s="8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</row>
    <row r="2093" spans="2:36" x14ac:dyDescent="0.3">
      <c r="B2093" s="8"/>
      <c r="C2093" s="8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</row>
    <row r="2094" spans="2:36" x14ac:dyDescent="0.3">
      <c r="B2094" s="8"/>
      <c r="C2094" s="8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</row>
    <row r="2095" spans="2:36" x14ac:dyDescent="0.3">
      <c r="B2095" s="8"/>
      <c r="C2095" s="8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</row>
    <row r="2096" spans="2:36" x14ac:dyDescent="0.3">
      <c r="B2096" s="8"/>
      <c r="C2096" s="8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</row>
    <row r="2097" spans="2:36" x14ac:dyDescent="0.3">
      <c r="B2097" s="8"/>
      <c r="C2097" s="8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</row>
    <row r="2098" spans="2:36" x14ac:dyDescent="0.3">
      <c r="B2098" s="8"/>
      <c r="C2098" s="8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</row>
    <row r="2099" spans="2:36" x14ac:dyDescent="0.3">
      <c r="B2099" s="8"/>
      <c r="C2099" s="8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</row>
    <row r="2100" spans="2:36" x14ac:dyDescent="0.3">
      <c r="B2100" s="8"/>
      <c r="C2100" s="8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</row>
    <row r="2101" spans="2:36" x14ac:dyDescent="0.3">
      <c r="B2101" s="8"/>
      <c r="C2101" s="8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</row>
    <row r="2102" spans="2:36" x14ac:dyDescent="0.3">
      <c r="B2102" s="8"/>
      <c r="C2102" s="8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</row>
    <row r="2103" spans="2:36" x14ac:dyDescent="0.3">
      <c r="B2103" s="8"/>
      <c r="C2103" s="8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</row>
    <row r="2104" spans="2:36" x14ac:dyDescent="0.3">
      <c r="B2104" s="8"/>
      <c r="C2104" s="8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</row>
    <row r="2105" spans="2:36" x14ac:dyDescent="0.3">
      <c r="B2105" s="8"/>
      <c r="C2105" s="8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</row>
    <row r="2106" spans="2:36" x14ac:dyDescent="0.3">
      <c r="B2106" s="8"/>
      <c r="C2106" s="8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</row>
    <row r="2107" spans="2:36" x14ac:dyDescent="0.3">
      <c r="B2107" s="8"/>
      <c r="C2107" s="8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</row>
    <row r="2108" spans="2:36" x14ac:dyDescent="0.3">
      <c r="B2108" s="8"/>
      <c r="C2108" s="8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</row>
    <row r="2109" spans="2:36" x14ac:dyDescent="0.3">
      <c r="B2109" s="8"/>
      <c r="C2109" s="8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</row>
    <row r="2110" spans="2:36" x14ac:dyDescent="0.3">
      <c r="B2110" s="8"/>
      <c r="C2110" s="8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</row>
    <row r="2111" spans="2:36" x14ac:dyDescent="0.3">
      <c r="B2111" s="8"/>
      <c r="C2111" s="8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</row>
    <row r="2112" spans="2:36" x14ac:dyDescent="0.3">
      <c r="B2112" s="8"/>
      <c r="C2112" s="8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</row>
    <row r="2113" spans="2:36" x14ac:dyDescent="0.3">
      <c r="B2113" s="8"/>
      <c r="C2113" s="8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</row>
    <row r="2114" spans="2:36" x14ac:dyDescent="0.3">
      <c r="B2114" s="8"/>
      <c r="C2114" s="8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</row>
    <row r="2115" spans="2:36" x14ac:dyDescent="0.3">
      <c r="B2115" s="8"/>
      <c r="C2115" s="8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</row>
    <row r="2116" spans="2:36" x14ac:dyDescent="0.3">
      <c r="B2116" s="8"/>
      <c r="C2116" s="8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</row>
    <row r="2117" spans="2:36" x14ac:dyDescent="0.3">
      <c r="B2117" s="8"/>
      <c r="C2117" s="8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</row>
    <row r="2118" spans="2:36" x14ac:dyDescent="0.3">
      <c r="B2118" s="8"/>
      <c r="C2118" s="8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</row>
    <row r="2119" spans="2:36" x14ac:dyDescent="0.3">
      <c r="B2119" s="8"/>
      <c r="C2119" s="8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</row>
    <row r="2120" spans="2:36" x14ac:dyDescent="0.3">
      <c r="B2120" s="8"/>
      <c r="C2120" s="8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</row>
    <row r="2121" spans="2:36" x14ac:dyDescent="0.3">
      <c r="B2121" s="8"/>
      <c r="C2121" s="8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</row>
    <row r="2122" spans="2:36" x14ac:dyDescent="0.3">
      <c r="B2122" s="8"/>
      <c r="C2122" s="8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</row>
    <row r="2123" spans="2:36" x14ac:dyDescent="0.3">
      <c r="B2123" s="8"/>
      <c r="C2123" s="8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</row>
    <row r="2124" spans="2:36" x14ac:dyDescent="0.3">
      <c r="B2124" s="8"/>
      <c r="C2124" s="8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</row>
    <row r="2125" spans="2:36" x14ac:dyDescent="0.3">
      <c r="B2125" s="8"/>
      <c r="C2125" s="8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</row>
    <row r="2126" spans="2:36" x14ac:dyDescent="0.3">
      <c r="B2126" s="8"/>
      <c r="C2126" s="8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</row>
    <row r="2127" spans="2:36" x14ac:dyDescent="0.3">
      <c r="B2127" s="8"/>
      <c r="C2127" s="8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</row>
    <row r="2128" spans="2:36" x14ac:dyDescent="0.3">
      <c r="B2128" s="8"/>
      <c r="C2128" s="8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</row>
    <row r="2129" spans="2:36" x14ac:dyDescent="0.3">
      <c r="B2129" s="8"/>
      <c r="C2129" s="8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</row>
    <row r="2130" spans="2:36" x14ac:dyDescent="0.3">
      <c r="B2130" s="8"/>
      <c r="C2130" s="8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</row>
    <row r="2131" spans="2:36" x14ac:dyDescent="0.3">
      <c r="B2131" s="8"/>
      <c r="C2131" s="8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</row>
    <row r="2132" spans="2:36" x14ac:dyDescent="0.3">
      <c r="B2132" s="8"/>
      <c r="C2132" s="8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</row>
    <row r="2133" spans="2:36" x14ac:dyDescent="0.3">
      <c r="B2133" s="8"/>
      <c r="C2133" s="8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</row>
    <row r="2134" spans="2:36" x14ac:dyDescent="0.3">
      <c r="B2134" s="8"/>
      <c r="C2134" s="8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</row>
    <row r="2135" spans="2:36" x14ac:dyDescent="0.3">
      <c r="B2135" s="8"/>
      <c r="C2135" s="8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</row>
    <row r="2136" spans="2:36" x14ac:dyDescent="0.3">
      <c r="B2136" s="8"/>
      <c r="C2136" s="8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</row>
    <row r="2137" spans="2:36" x14ac:dyDescent="0.3">
      <c r="B2137" s="8"/>
      <c r="C2137" s="8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</row>
    <row r="2138" spans="2:36" x14ac:dyDescent="0.3">
      <c r="B2138" s="8"/>
      <c r="C2138" s="8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</row>
    <row r="2139" spans="2:36" x14ac:dyDescent="0.3">
      <c r="B2139" s="8"/>
      <c r="C2139" s="8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</row>
    <row r="2140" spans="2:36" x14ac:dyDescent="0.3">
      <c r="B2140" s="8"/>
      <c r="C2140" s="8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</row>
    <row r="2141" spans="2:36" x14ac:dyDescent="0.3">
      <c r="B2141" s="8"/>
      <c r="C2141" s="8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</row>
    <row r="2142" spans="2:36" x14ac:dyDescent="0.3">
      <c r="B2142" s="8"/>
      <c r="C2142" s="8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</row>
    <row r="2143" spans="2:36" x14ac:dyDescent="0.3">
      <c r="B2143" s="8"/>
      <c r="C2143" s="8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</row>
    <row r="2144" spans="2:36" x14ac:dyDescent="0.3">
      <c r="B2144" s="8"/>
      <c r="C2144" s="8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</row>
    <row r="2145" spans="2:36" x14ac:dyDescent="0.3">
      <c r="B2145" s="8"/>
      <c r="C2145" s="8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</row>
    <row r="2146" spans="2:36" x14ac:dyDescent="0.3">
      <c r="B2146" s="8"/>
      <c r="C2146" s="8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</row>
    <row r="2147" spans="2:36" x14ac:dyDescent="0.3">
      <c r="B2147" s="8"/>
      <c r="C2147" s="8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</row>
    <row r="2148" spans="2:36" x14ac:dyDescent="0.3">
      <c r="B2148" s="8"/>
      <c r="C2148" s="8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</row>
    <row r="2149" spans="2:36" x14ac:dyDescent="0.3">
      <c r="B2149" s="8"/>
      <c r="C2149" s="8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</row>
    <row r="2150" spans="2:36" x14ac:dyDescent="0.3">
      <c r="B2150" s="8"/>
      <c r="C2150" s="8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</row>
    <row r="2151" spans="2:36" x14ac:dyDescent="0.3">
      <c r="B2151" s="8"/>
      <c r="C2151" s="8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</row>
    <row r="2152" spans="2:36" x14ac:dyDescent="0.3">
      <c r="B2152" s="8"/>
      <c r="C2152" s="8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</row>
    <row r="2153" spans="2:36" x14ac:dyDescent="0.3">
      <c r="B2153" s="8"/>
      <c r="C2153" s="8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</row>
    <row r="2154" spans="2:36" x14ac:dyDescent="0.3">
      <c r="B2154" s="8"/>
      <c r="C2154" s="8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</row>
    <row r="2155" spans="2:36" x14ac:dyDescent="0.3">
      <c r="B2155" s="8"/>
      <c r="C2155" s="8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</row>
    <row r="2156" spans="2:36" x14ac:dyDescent="0.3">
      <c r="B2156" s="8"/>
      <c r="C2156" s="8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</row>
    <row r="2157" spans="2:36" x14ac:dyDescent="0.3">
      <c r="B2157" s="8"/>
      <c r="C2157" s="8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</row>
    <row r="2158" spans="2:36" x14ac:dyDescent="0.3">
      <c r="B2158" s="8"/>
      <c r="C2158" s="8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</row>
    <row r="2159" spans="2:36" x14ac:dyDescent="0.3">
      <c r="B2159" s="8"/>
      <c r="C2159" s="8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</row>
    <row r="2160" spans="2:36" x14ac:dyDescent="0.3">
      <c r="B2160" s="8"/>
      <c r="C2160" s="8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</row>
    <row r="2161" spans="2:36" x14ac:dyDescent="0.3">
      <c r="B2161" s="8"/>
      <c r="C2161" s="8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</row>
    <row r="2162" spans="2:36" x14ac:dyDescent="0.3">
      <c r="B2162" s="8"/>
      <c r="C2162" s="8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</row>
    <row r="2163" spans="2:36" x14ac:dyDescent="0.3">
      <c r="B2163" s="8"/>
      <c r="C2163" s="8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</row>
    <row r="2164" spans="2:36" x14ac:dyDescent="0.3">
      <c r="B2164" s="8"/>
      <c r="C2164" s="8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</row>
    <row r="2165" spans="2:36" x14ac:dyDescent="0.3">
      <c r="B2165" s="8"/>
      <c r="C2165" s="8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</row>
    <row r="2166" spans="2:36" x14ac:dyDescent="0.3">
      <c r="B2166" s="8"/>
      <c r="C2166" s="8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</row>
    <row r="2167" spans="2:36" x14ac:dyDescent="0.3">
      <c r="B2167" s="8"/>
      <c r="C2167" s="8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</row>
    <row r="2168" spans="2:36" x14ac:dyDescent="0.3">
      <c r="B2168" s="8"/>
      <c r="C2168" s="8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</row>
    <row r="2169" spans="2:36" x14ac:dyDescent="0.3">
      <c r="B2169" s="8"/>
      <c r="C2169" s="8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</row>
    <row r="2170" spans="2:36" x14ac:dyDescent="0.3">
      <c r="B2170" s="8"/>
      <c r="C2170" s="8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</row>
    <row r="2171" spans="2:36" x14ac:dyDescent="0.3">
      <c r="B2171" s="8"/>
      <c r="C2171" s="8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</row>
    <row r="2172" spans="2:36" x14ac:dyDescent="0.3">
      <c r="B2172" s="8"/>
      <c r="C2172" s="8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</row>
    <row r="2173" spans="2:36" x14ac:dyDescent="0.3">
      <c r="B2173" s="8"/>
      <c r="C2173" s="8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</row>
    <row r="2174" spans="2:36" x14ac:dyDescent="0.3">
      <c r="B2174" s="8"/>
      <c r="C2174" s="8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</row>
    <row r="2175" spans="2:36" x14ac:dyDescent="0.3">
      <c r="B2175" s="8"/>
      <c r="C2175" s="8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</row>
    <row r="2176" spans="2:36" x14ac:dyDescent="0.3">
      <c r="B2176" s="8"/>
      <c r="C2176" s="8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</row>
    <row r="2177" spans="2:36" x14ac:dyDescent="0.3">
      <c r="B2177" s="8"/>
      <c r="C2177" s="8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</row>
    <row r="2178" spans="2:36" x14ac:dyDescent="0.3">
      <c r="B2178" s="8"/>
      <c r="C2178" s="8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</row>
    <row r="2179" spans="2:36" x14ac:dyDescent="0.3">
      <c r="B2179" s="8"/>
      <c r="C2179" s="8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</row>
    <row r="2180" spans="2:36" x14ac:dyDescent="0.3">
      <c r="B2180" s="8"/>
      <c r="C2180" s="8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</row>
    <row r="2181" spans="2:36" x14ac:dyDescent="0.3">
      <c r="B2181" s="8"/>
      <c r="C2181" s="8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</row>
    <row r="2182" spans="2:36" x14ac:dyDescent="0.3">
      <c r="B2182" s="8"/>
      <c r="C2182" s="8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</row>
    <row r="2183" spans="2:36" x14ac:dyDescent="0.3">
      <c r="B2183" s="8"/>
      <c r="C2183" s="8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</row>
    <row r="2184" spans="2:36" x14ac:dyDescent="0.3">
      <c r="B2184" s="8"/>
      <c r="C2184" s="8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</row>
    <row r="2185" spans="2:36" x14ac:dyDescent="0.3">
      <c r="B2185" s="8"/>
      <c r="C2185" s="8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</row>
    <row r="2186" spans="2:36" x14ac:dyDescent="0.3">
      <c r="B2186" s="8"/>
      <c r="C2186" s="8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</row>
    <row r="2187" spans="2:36" x14ac:dyDescent="0.3">
      <c r="B2187" s="8"/>
      <c r="C2187" s="8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</row>
    <row r="2188" spans="2:36" x14ac:dyDescent="0.3">
      <c r="B2188" s="8"/>
      <c r="C2188" s="8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</row>
    <row r="2189" spans="2:36" x14ac:dyDescent="0.3">
      <c r="B2189" s="8"/>
      <c r="C2189" s="8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</row>
    <row r="2190" spans="2:36" x14ac:dyDescent="0.3">
      <c r="B2190" s="8"/>
      <c r="C2190" s="8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</row>
    <row r="2191" spans="2:36" x14ac:dyDescent="0.3">
      <c r="B2191" s="8"/>
      <c r="C2191" s="8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</row>
    <row r="2192" spans="2:36" x14ac:dyDescent="0.3">
      <c r="B2192" s="8"/>
      <c r="C2192" s="8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</row>
    <row r="2193" spans="2:36" x14ac:dyDescent="0.3">
      <c r="B2193" s="8"/>
      <c r="C2193" s="8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</row>
    <row r="2194" spans="2:36" x14ac:dyDescent="0.3">
      <c r="B2194" s="8"/>
      <c r="C2194" s="8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</row>
    <row r="2195" spans="2:36" x14ac:dyDescent="0.3">
      <c r="B2195" s="8"/>
      <c r="C2195" s="8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</row>
    <row r="2196" spans="2:36" x14ac:dyDescent="0.3">
      <c r="B2196" s="8"/>
      <c r="C2196" s="8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</row>
    <row r="2197" spans="2:36" x14ac:dyDescent="0.3">
      <c r="B2197" s="8"/>
      <c r="C2197" s="8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</row>
    <row r="2198" spans="2:36" x14ac:dyDescent="0.3">
      <c r="B2198" s="8"/>
      <c r="C2198" s="8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</row>
    <row r="2199" spans="2:36" x14ac:dyDescent="0.3">
      <c r="B2199" s="8"/>
      <c r="C2199" s="8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</row>
    <row r="2200" spans="2:36" x14ac:dyDescent="0.3">
      <c r="B2200" s="8"/>
      <c r="C2200" s="8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</row>
    <row r="2201" spans="2:36" x14ac:dyDescent="0.3">
      <c r="B2201" s="8"/>
      <c r="C2201" s="8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</row>
    <row r="2202" spans="2:36" x14ac:dyDescent="0.3">
      <c r="B2202" s="8"/>
      <c r="C2202" s="8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</row>
    <row r="2203" spans="2:36" x14ac:dyDescent="0.3">
      <c r="B2203" s="8"/>
      <c r="C2203" s="8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</row>
    <row r="2204" spans="2:36" x14ac:dyDescent="0.3">
      <c r="B2204" s="8"/>
      <c r="C2204" s="8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</row>
    <row r="2205" spans="2:36" x14ac:dyDescent="0.3">
      <c r="B2205" s="8"/>
      <c r="C2205" s="8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</row>
    <row r="2206" spans="2:36" x14ac:dyDescent="0.3">
      <c r="B2206" s="8"/>
      <c r="C2206" s="8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</row>
    <row r="2207" spans="2:36" x14ac:dyDescent="0.3">
      <c r="B2207" s="8"/>
      <c r="C2207" s="8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</row>
    <row r="2208" spans="2:36" x14ac:dyDescent="0.3">
      <c r="B2208" s="8"/>
      <c r="C2208" s="8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</row>
    <row r="2209" spans="2:36" x14ac:dyDescent="0.3">
      <c r="B2209" s="8"/>
      <c r="C2209" s="8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</row>
    <row r="2210" spans="2:36" x14ac:dyDescent="0.3">
      <c r="B2210" s="8"/>
      <c r="C2210" s="8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</row>
    <row r="2211" spans="2:36" x14ac:dyDescent="0.3">
      <c r="B2211" s="8"/>
      <c r="C2211" s="8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</row>
    <row r="2212" spans="2:36" x14ac:dyDescent="0.3">
      <c r="B2212" s="8"/>
      <c r="C2212" s="8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</row>
    <row r="2213" spans="2:36" x14ac:dyDescent="0.3">
      <c r="B2213" s="8"/>
      <c r="C2213" s="8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</row>
    <row r="2214" spans="2:36" x14ac:dyDescent="0.3">
      <c r="B2214" s="8"/>
      <c r="C2214" s="8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</row>
    <row r="2215" spans="2:36" x14ac:dyDescent="0.3">
      <c r="B2215" s="8"/>
      <c r="C2215" s="8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</row>
    <row r="2216" spans="2:36" x14ac:dyDescent="0.3">
      <c r="B2216" s="8"/>
      <c r="C2216" s="8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</row>
    <row r="2217" spans="2:36" x14ac:dyDescent="0.3">
      <c r="B2217" s="8"/>
      <c r="C2217" s="8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</row>
    <row r="2218" spans="2:36" x14ac:dyDescent="0.3">
      <c r="B2218" s="8"/>
      <c r="C2218" s="8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</row>
    <row r="2219" spans="2:36" x14ac:dyDescent="0.3">
      <c r="B2219" s="8"/>
      <c r="C2219" s="8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</row>
    <row r="2220" spans="2:36" x14ac:dyDescent="0.3">
      <c r="B2220" s="8"/>
      <c r="C2220" s="8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</row>
    <row r="2221" spans="2:36" x14ac:dyDescent="0.3">
      <c r="B2221" s="8"/>
      <c r="C2221" s="8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</row>
    <row r="2222" spans="2:36" x14ac:dyDescent="0.3">
      <c r="B2222" s="8"/>
      <c r="C2222" s="8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</row>
    <row r="2223" spans="2:36" x14ac:dyDescent="0.3">
      <c r="B2223" s="8"/>
      <c r="C2223" s="8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</row>
    <row r="2224" spans="2:36" x14ac:dyDescent="0.3">
      <c r="B2224" s="8"/>
      <c r="C2224" s="8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</row>
    <row r="2225" spans="2:36" x14ac:dyDescent="0.3">
      <c r="B2225" s="8"/>
      <c r="C2225" s="8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</row>
    <row r="2226" spans="2:36" x14ac:dyDescent="0.3">
      <c r="B2226" s="8"/>
      <c r="C2226" s="8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</row>
    <row r="2227" spans="2:36" x14ac:dyDescent="0.3">
      <c r="B2227" s="8"/>
      <c r="C2227" s="8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</row>
    <row r="2228" spans="2:36" x14ac:dyDescent="0.3">
      <c r="B2228" s="8"/>
      <c r="C2228" s="8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</row>
    <row r="2229" spans="2:36" x14ac:dyDescent="0.3">
      <c r="B2229" s="8"/>
      <c r="C2229" s="8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</row>
    <row r="2230" spans="2:36" x14ac:dyDescent="0.3">
      <c r="B2230" s="8"/>
      <c r="C2230" s="8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</row>
    <row r="2231" spans="2:36" x14ac:dyDescent="0.3">
      <c r="B2231" s="8"/>
      <c r="C2231" s="8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</row>
    <row r="2232" spans="2:36" x14ac:dyDescent="0.3">
      <c r="B2232" s="8"/>
      <c r="C2232" s="8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</row>
    <row r="2233" spans="2:36" x14ac:dyDescent="0.3">
      <c r="B2233" s="8"/>
      <c r="C2233" s="8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</row>
    <row r="2234" spans="2:36" x14ac:dyDescent="0.3">
      <c r="B2234" s="8"/>
      <c r="C2234" s="8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</row>
    <row r="2235" spans="2:36" x14ac:dyDescent="0.3">
      <c r="B2235" s="8"/>
      <c r="C2235" s="8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</row>
    <row r="2236" spans="2:36" x14ac:dyDescent="0.3">
      <c r="B2236" s="8"/>
      <c r="C2236" s="8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</row>
    <row r="2237" spans="2:36" x14ac:dyDescent="0.3">
      <c r="B2237" s="8"/>
      <c r="C2237" s="8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</row>
    <row r="2238" spans="2:36" x14ac:dyDescent="0.3">
      <c r="B2238" s="8"/>
      <c r="C2238" s="8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</row>
    <row r="2239" spans="2:36" x14ac:dyDescent="0.3">
      <c r="B2239" s="8"/>
      <c r="C2239" s="8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</row>
    <row r="2240" spans="2:36" x14ac:dyDescent="0.3">
      <c r="B2240" s="8"/>
      <c r="C2240" s="8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</row>
    <row r="2241" spans="2:36" x14ac:dyDescent="0.3">
      <c r="B2241" s="8"/>
      <c r="C2241" s="8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</row>
    <row r="2242" spans="2:36" x14ac:dyDescent="0.3">
      <c r="B2242" s="8"/>
      <c r="C2242" s="8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</row>
    <row r="2243" spans="2:36" x14ac:dyDescent="0.3">
      <c r="B2243" s="8"/>
      <c r="C2243" s="8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</row>
    <row r="2244" spans="2:36" x14ac:dyDescent="0.3">
      <c r="B2244" s="8"/>
      <c r="C2244" s="8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</row>
    <row r="2245" spans="2:36" x14ac:dyDescent="0.3">
      <c r="B2245" s="8"/>
      <c r="C2245" s="8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</row>
    <row r="2246" spans="2:36" x14ac:dyDescent="0.3">
      <c r="B2246" s="8"/>
      <c r="C2246" s="8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</row>
    <row r="2247" spans="2:36" x14ac:dyDescent="0.3">
      <c r="B2247" s="8"/>
      <c r="C2247" s="8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</row>
    <row r="2248" spans="2:36" x14ac:dyDescent="0.3">
      <c r="B2248" s="8"/>
      <c r="C2248" s="8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</row>
    <row r="2249" spans="2:36" x14ac:dyDescent="0.3">
      <c r="B2249" s="8"/>
      <c r="C2249" s="8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</row>
    <row r="2250" spans="2:36" x14ac:dyDescent="0.3">
      <c r="B2250" s="8"/>
      <c r="C2250" s="8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</row>
    <row r="2251" spans="2:36" x14ac:dyDescent="0.3">
      <c r="B2251" s="8"/>
      <c r="C2251" s="8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</row>
    <row r="2252" spans="2:36" x14ac:dyDescent="0.3">
      <c r="B2252" s="8"/>
      <c r="C2252" s="8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</row>
    <row r="2253" spans="2:36" x14ac:dyDescent="0.3">
      <c r="B2253" s="8"/>
      <c r="C2253" s="8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</row>
    <row r="2254" spans="2:36" x14ac:dyDescent="0.3">
      <c r="B2254" s="8"/>
      <c r="C2254" s="8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</row>
    <row r="2255" spans="2:36" x14ac:dyDescent="0.3">
      <c r="B2255" s="8"/>
      <c r="C2255" s="8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</row>
    <row r="2256" spans="2:36" x14ac:dyDescent="0.3">
      <c r="B2256" s="8"/>
      <c r="C2256" s="8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</row>
    <row r="2257" spans="2:36" x14ac:dyDescent="0.3">
      <c r="B2257" s="8"/>
      <c r="C2257" s="8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</row>
    <row r="2258" spans="2:36" x14ac:dyDescent="0.3">
      <c r="B2258" s="8"/>
      <c r="C2258" s="8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</row>
    <row r="2259" spans="2:36" x14ac:dyDescent="0.3">
      <c r="B2259" s="8"/>
      <c r="C2259" s="8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</row>
    <row r="2260" spans="2:36" x14ac:dyDescent="0.3">
      <c r="B2260" s="8"/>
      <c r="C2260" s="8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</row>
    <row r="2261" spans="2:36" x14ac:dyDescent="0.3">
      <c r="B2261" s="8"/>
      <c r="C2261" s="8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</row>
    <row r="2262" spans="2:36" x14ac:dyDescent="0.3">
      <c r="B2262" s="8"/>
      <c r="C2262" s="8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</row>
    <row r="2263" spans="2:36" x14ac:dyDescent="0.3">
      <c r="B2263" s="8"/>
      <c r="C2263" s="8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</row>
    <row r="2264" spans="2:36" x14ac:dyDescent="0.3">
      <c r="B2264" s="8"/>
      <c r="C2264" s="8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</row>
    <row r="2265" spans="2:36" x14ac:dyDescent="0.3">
      <c r="B2265" s="8"/>
      <c r="C2265" s="8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</row>
    <row r="2266" spans="2:36" x14ac:dyDescent="0.3">
      <c r="B2266" s="8"/>
      <c r="C2266" s="8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</row>
    <row r="2267" spans="2:36" x14ac:dyDescent="0.3">
      <c r="B2267" s="8"/>
      <c r="C2267" s="8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</row>
    <row r="2268" spans="2:36" x14ac:dyDescent="0.3">
      <c r="B2268" s="8"/>
      <c r="C2268" s="8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</row>
    <row r="2269" spans="2:36" x14ac:dyDescent="0.3">
      <c r="B2269" s="8"/>
      <c r="C2269" s="8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</row>
    <row r="2270" spans="2:36" x14ac:dyDescent="0.3">
      <c r="B2270" s="8"/>
      <c r="C2270" s="8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</row>
    <row r="2271" spans="2:36" x14ac:dyDescent="0.3">
      <c r="B2271" s="8"/>
      <c r="C2271" s="8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</row>
    <row r="2272" spans="2:36" x14ac:dyDescent="0.3">
      <c r="B2272" s="8"/>
      <c r="C2272" s="8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</row>
    <row r="2273" spans="2:36" x14ac:dyDescent="0.3">
      <c r="B2273" s="8"/>
      <c r="C2273" s="8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</row>
    <row r="2274" spans="2:36" x14ac:dyDescent="0.3">
      <c r="B2274" s="8"/>
      <c r="C2274" s="8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</row>
    <row r="2275" spans="2:36" x14ac:dyDescent="0.3">
      <c r="B2275" s="8"/>
      <c r="C2275" s="8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</row>
    <row r="2276" spans="2:36" x14ac:dyDescent="0.3">
      <c r="B2276" s="8"/>
      <c r="C2276" s="8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</row>
    <row r="2277" spans="2:36" x14ac:dyDescent="0.3">
      <c r="B2277" s="8"/>
      <c r="C2277" s="8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</row>
    <row r="2278" spans="2:36" x14ac:dyDescent="0.3">
      <c r="B2278" s="8"/>
      <c r="C2278" s="8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</row>
    <row r="2279" spans="2:36" x14ac:dyDescent="0.3">
      <c r="B2279" s="8"/>
      <c r="C2279" s="8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</row>
    <row r="2280" spans="2:36" x14ac:dyDescent="0.3">
      <c r="B2280" s="8"/>
      <c r="C2280" s="8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</row>
    <row r="2281" spans="2:36" x14ac:dyDescent="0.3">
      <c r="B2281" s="8"/>
      <c r="C2281" s="8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</row>
    <row r="2282" spans="2:36" x14ac:dyDescent="0.3">
      <c r="B2282" s="8"/>
      <c r="C2282" s="8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</row>
    <row r="2283" spans="2:36" x14ac:dyDescent="0.3">
      <c r="B2283" s="8"/>
      <c r="C2283" s="8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</row>
    <row r="2284" spans="2:36" x14ac:dyDescent="0.3">
      <c r="B2284" s="8"/>
      <c r="C2284" s="8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</row>
    <row r="2285" spans="2:36" x14ac:dyDescent="0.3">
      <c r="B2285" s="8"/>
      <c r="C2285" s="8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</row>
    <row r="2286" spans="2:36" x14ac:dyDescent="0.3">
      <c r="B2286" s="8"/>
      <c r="C2286" s="8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</row>
    <row r="2287" spans="2:36" x14ac:dyDescent="0.3">
      <c r="B2287" s="8"/>
      <c r="C2287" s="8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</row>
    <row r="2288" spans="2:36" x14ac:dyDescent="0.3">
      <c r="B2288" s="8"/>
      <c r="C2288" s="8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</row>
    <row r="2289" spans="2:36" x14ac:dyDescent="0.3">
      <c r="B2289" s="8"/>
      <c r="C2289" s="8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</row>
    <row r="2290" spans="2:36" x14ac:dyDescent="0.3">
      <c r="B2290" s="8"/>
      <c r="C2290" s="8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</row>
    <row r="2291" spans="2:36" x14ac:dyDescent="0.3">
      <c r="B2291" s="8"/>
      <c r="C2291" s="8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</row>
    <row r="2292" spans="2:36" x14ac:dyDescent="0.3">
      <c r="B2292" s="8"/>
      <c r="C2292" s="8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</row>
    <row r="2293" spans="2:36" x14ac:dyDescent="0.3">
      <c r="B2293" s="8"/>
      <c r="C2293" s="8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</row>
    <row r="2294" spans="2:36" x14ac:dyDescent="0.3">
      <c r="B2294" s="8"/>
      <c r="C2294" s="8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</row>
    <row r="2295" spans="2:36" x14ac:dyDescent="0.3">
      <c r="B2295" s="8"/>
      <c r="C2295" s="8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</row>
    <row r="2296" spans="2:36" x14ac:dyDescent="0.3">
      <c r="B2296" s="8"/>
      <c r="C2296" s="8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</row>
    <row r="2297" spans="2:36" x14ac:dyDescent="0.3">
      <c r="B2297" s="8"/>
      <c r="C2297" s="8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</row>
    <row r="2298" spans="2:36" x14ac:dyDescent="0.3">
      <c r="B2298" s="8"/>
      <c r="C2298" s="8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</row>
    <row r="2299" spans="2:36" x14ac:dyDescent="0.3">
      <c r="B2299" s="8"/>
      <c r="C2299" s="8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</row>
    <row r="2300" spans="2:36" x14ac:dyDescent="0.3">
      <c r="B2300" s="8"/>
      <c r="C2300" s="8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</row>
    <row r="2301" spans="2:36" x14ac:dyDescent="0.3">
      <c r="B2301" s="8"/>
      <c r="C2301" s="8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</row>
    <row r="2302" spans="2:36" x14ac:dyDescent="0.3">
      <c r="B2302" s="8"/>
      <c r="C2302" s="8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</row>
    <row r="2303" spans="2:36" x14ac:dyDescent="0.3">
      <c r="B2303" s="8"/>
      <c r="C2303" s="8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</row>
    <row r="2304" spans="2:36" x14ac:dyDescent="0.3">
      <c r="B2304" s="8"/>
      <c r="C2304" s="8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</row>
    <row r="2305" spans="2:36" x14ac:dyDescent="0.3">
      <c r="B2305" s="8"/>
      <c r="C2305" s="8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</row>
    <row r="2306" spans="2:36" x14ac:dyDescent="0.3">
      <c r="B2306" s="8"/>
      <c r="C2306" s="8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</row>
    <row r="2307" spans="2:36" x14ac:dyDescent="0.3">
      <c r="B2307" s="8"/>
      <c r="C2307" s="8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</row>
    <row r="2308" spans="2:36" x14ac:dyDescent="0.3">
      <c r="B2308" s="8"/>
      <c r="C2308" s="8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</row>
    <row r="2309" spans="2:36" x14ac:dyDescent="0.3">
      <c r="B2309" s="8"/>
      <c r="C2309" s="8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</row>
    <row r="2310" spans="2:36" x14ac:dyDescent="0.3">
      <c r="B2310" s="8"/>
      <c r="C2310" s="8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</row>
    <row r="2311" spans="2:36" x14ac:dyDescent="0.3">
      <c r="B2311" s="8"/>
      <c r="C2311" s="8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</row>
    <row r="2312" spans="2:36" x14ac:dyDescent="0.3">
      <c r="B2312" s="8"/>
      <c r="C2312" s="8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</row>
    <row r="2313" spans="2:36" x14ac:dyDescent="0.3">
      <c r="B2313" s="8"/>
      <c r="C2313" s="8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</row>
    <row r="2314" spans="2:36" x14ac:dyDescent="0.3">
      <c r="B2314" s="8"/>
      <c r="C2314" s="8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</row>
    <row r="2315" spans="2:36" x14ac:dyDescent="0.3">
      <c r="B2315" s="8"/>
      <c r="C2315" s="8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</row>
    <row r="2316" spans="2:36" x14ac:dyDescent="0.3">
      <c r="B2316" s="8"/>
      <c r="C2316" s="8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</row>
    <row r="2317" spans="2:36" x14ac:dyDescent="0.3">
      <c r="B2317" s="8"/>
      <c r="C2317" s="8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</row>
    <row r="2318" spans="2:36" x14ac:dyDescent="0.3">
      <c r="B2318" s="8"/>
      <c r="C2318" s="8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</row>
    <row r="2319" spans="2:36" x14ac:dyDescent="0.3">
      <c r="B2319" s="8"/>
      <c r="C2319" s="8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</row>
    <row r="2320" spans="2:36" x14ac:dyDescent="0.3">
      <c r="B2320" s="8"/>
      <c r="C2320" s="8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</row>
    <row r="2321" spans="2:36" x14ac:dyDescent="0.3">
      <c r="B2321" s="8"/>
      <c r="C2321" s="8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</row>
    <row r="2322" spans="2:36" x14ac:dyDescent="0.3">
      <c r="B2322" s="8"/>
      <c r="C2322" s="8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</row>
    <row r="2323" spans="2:36" x14ac:dyDescent="0.3">
      <c r="B2323" s="8"/>
      <c r="C2323" s="8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</row>
    <row r="2324" spans="2:36" x14ac:dyDescent="0.3">
      <c r="B2324" s="8"/>
      <c r="C2324" s="8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</row>
    <row r="2325" spans="2:36" x14ac:dyDescent="0.3">
      <c r="B2325" s="8"/>
      <c r="C2325" s="8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</row>
    <row r="2326" spans="2:36" x14ac:dyDescent="0.3">
      <c r="B2326" s="8"/>
      <c r="C2326" s="8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</row>
    <row r="2327" spans="2:36" x14ac:dyDescent="0.3">
      <c r="B2327" s="8"/>
      <c r="C2327" s="8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</row>
    <row r="2328" spans="2:36" x14ac:dyDescent="0.3">
      <c r="B2328" s="8"/>
      <c r="C2328" s="8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</row>
    <row r="2329" spans="2:36" x14ac:dyDescent="0.3">
      <c r="B2329" s="8"/>
      <c r="C2329" s="8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</row>
    <row r="2330" spans="2:36" x14ac:dyDescent="0.3">
      <c r="B2330" s="8"/>
      <c r="C2330" s="8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</row>
    <row r="2331" spans="2:36" x14ac:dyDescent="0.3">
      <c r="B2331" s="8"/>
      <c r="C2331" s="8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</row>
    <row r="2332" spans="2:36" x14ac:dyDescent="0.3">
      <c r="B2332" s="8"/>
      <c r="C2332" s="8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</row>
    <row r="2333" spans="2:36" x14ac:dyDescent="0.3">
      <c r="B2333" s="8"/>
      <c r="C2333" s="8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</row>
    <row r="2334" spans="2:36" x14ac:dyDescent="0.3">
      <c r="B2334" s="8"/>
      <c r="C2334" s="8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</row>
    <row r="2335" spans="2:36" x14ac:dyDescent="0.3">
      <c r="B2335" s="8"/>
      <c r="C2335" s="8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</row>
    <row r="2336" spans="2:36" x14ac:dyDescent="0.3">
      <c r="B2336" s="8"/>
      <c r="C2336" s="8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</row>
    <row r="2337" spans="2:36" x14ac:dyDescent="0.3">
      <c r="B2337" s="8"/>
      <c r="C2337" s="8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</row>
    <row r="2338" spans="2:36" x14ac:dyDescent="0.3">
      <c r="B2338" s="8"/>
      <c r="C2338" s="8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</row>
    <row r="2339" spans="2:36" x14ac:dyDescent="0.3">
      <c r="B2339" s="8"/>
      <c r="C2339" s="8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</row>
    <row r="2340" spans="2:36" x14ac:dyDescent="0.3">
      <c r="B2340" s="8"/>
      <c r="C2340" s="8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</row>
    <row r="2341" spans="2:36" x14ac:dyDescent="0.3">
      <c r="B2341" s="8"/>
      <c r="C2341" s="8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</row>
    <row r="2342" spans="2:36" x14ac:dyDescent="0.3">
      <c r="B2342" s="8"/>
      <c r="C2342" s="8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</row>
    <row r="2343" spans="2:36" x14ac:dyDescent="0.3">
      <c r="B2343" s="8"/>
      <c r="C2343" s="8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</row>
    <row r="2344" spans="2:36" x14ac:dyDescent="0.3">
      <c r="B2344" s="8"/>
      <c r="C2344" s="8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</row>
    <row r="2345" spans="2:36" x14ac:dyDescent="0.3">
      <c r="B2345" s="8"/>
      <c r="C2345" s="8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</row>
    <row r="2346" spans="2:36" x14ac:dyDescent="0.3">
      <c r="B2346" s="8"/>
      <c r="C2346" s="8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</row>
    <row r="2347" spans="2:36" x14ac:dyDescent="0.3">
      <c r="B2347" s="8"/>
      <c r="C2347" s="8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</row>
    <row r="2348" spans="2:36" x14ac:dyDescent="0.3">
      <c r="B2348" s="8"/>
      <c r="C2348" s="8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</row>
    <row r="2349" spans="2:36" x14ac:dyDescent="0.3">
      <c r="B2349" s="8"/>
      <c r="C2349" s="8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</row>
    <row r="2350" spans="2:36" x14ac:dyDescent="0.3">
      <c r="B2350" s="8"/>
      <c r="C2350" s="8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</row>
    <row r="2351" spans="2:36" x14ac:dyDescent="0.3">
      <c r="B2351" s="8"/>
      <c r="C2351" s="8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</row>
    <row r="2352" spans="2:36" x14ac:dyDescent="0.3">
      <c r="B2352" s="8"/>
      <c r="C2352" s="8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</row>
    <row r="2353" spans="2:36" x14ac:dyDescent="0.3">
      <c r="B2353" s="8"/>
      <c r="C2353" s="8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</row>
    <row r="2354" spans="2:36" x14ac:dyDescent="0.3">
      <c r="B2354" s="8"/>
      <c r="C2354" s="8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</row>
    <row r="2355" spans="2:36" x14ac:dyDescent="0.3">
      <c r="B2355" s="8"/>
      <c r="C2355" s="8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</row>
    <row r="2356" spans="2:36" x14ac:dyDescent="0.3">
      <c r="B2356" s="8"/>
      <c r="C2356" s="8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</row>
    <row r="2357" spans="2:36" x14ac:dyDescent="0.3">
      <c r="B2357" s="8"/>
      <c r="C2357" s="8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</row>
    <row r="2358" spans="2:36" x14ac:dyDescent="0.3">
      <c r="B2358" s="8"/>
      <c r="C2358" s="8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</row>
    <row r="2359" spans="2:36" x14ac:dyDescent="0.3">
      <c r="B2359" s="8"/>
      <c r="C2359" s="8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</row>
    <row r="2360" spans="2:36" x14ac:dyDescent="0.3">
      <c r="B2360" s="8"/>
      <c r="C2360" s="8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</row>
    <row r="2361" spans="2:36" x14ac:dyDescent="0.3">
      <c r="B2361" s="8"/>
      <c r="C2361" s="8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</row>
    <row r="2362" spans="2:36" x14ac:dyDescent="0.3">
      <c r="B2362" s="8"/>
      <c r="C2362" s="8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</row>
    <row r="2363" spans="2:36" x14ac:dyDescent="0.3">
      <c r="B2363" s="8"/>
      <c r="C2363" s="8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</row>
    <row r="2364" spans="2:36" x14ac:dyDescent="0.3">
      <c r="B2364" s="8"/>
      <c r="C2364" s="8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</row>
    <row r="2365" spans="2:36" x14ac:dyDescent="0.3">
      <c r="B2365" s="8"/>
      <c r="C2365" s="8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</row>
    <row r="2366" spans="2:36" x14ac:dyDescent="0.3">
      <c r="B2366" s="8"/>
      <c r="C2366" s="8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</row>
    <row r="2367" spans="2:36" x14ac:dyDescent="0.3">
      <c r="B2367" s="8"/>
      <c r="C2367" s="8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</row>
    <row r="2368" spans="2:36" x14ac:dyDescent="0.3">
      <c r="B2368" s="8"/>
      <c r="C2368" s="8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</row>
    <row r="2369" spans="2:36" x14ac:dyDescent="0.3">
      <c r="B2369" s="8"/>
      <c r="C2369" s="8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</row>
    <row r="2370" spans="2:36" x14ac:dyDescent="0.3">
      <c r="B2370" s="8"/>
      <c r="C2370" s="8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</row>
    <row r="2371" spans="2:36" x14ac:dyDescent="0.3">
      <c r="B2371" s="8"/>
      <c r="C2371" s="8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</row>
    <row r="2372" spans="2:36" x14ac:dyDescent="0.3">
      <c r="B2372" s="8"/>
      <c r="C2372" s="8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</row>
    <row r="2373" spans="2:36" x14ac:dyDescent="0.3">
      <c r="B2373" s="8"/>
      <c r="C2373" s="8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</row>
    <row r="2374" spans="2:36" x14ac:dyDescent="0.3">
      <c r="B2374" s="8"/>
      <c r="C2374" s="8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</row>
    <row r="2375" spans="2:36" x14ac:dyDescent="0.3">
      <c r="B2375" s="8"/>
      <c r="C2375" s="8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</row>
    <row r="2376" spans="2:36" x14ac:dyDescent="0.3">
      <c r="B2376" s="8"/>
      <c r="C2376" s="8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</row>
    <row r="2377" spans="2:36" x14ac:dyDescent="0.3">
      <c r="B2377" s="8"/>
      <c r="C2377" s="8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</row>
    <row r="2378" spans="2:36" x14ac:dyDescent="0.3">
      <c r="B2378" s="8"/>
      <c r="C2378" s="8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</row>
    <row r="2379" spans="2:36" x14ac:dyDescent="0.3">
      <c r="B2379" s="8"/>
      <c r="C2379" s="8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</row>
    <row r="2380" spans="2:36" x14ac:dyDescent="0.3">
      <c r="B2380" s="8"/>
      <c r="C2380" s="8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</row>
    <row r="2381" spans="2:36" x14ac:dyDescent="0.3">
      <c r="B2381" s="8"/>
      <c r="C2381" s="8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</row>
    <row r="2382" spans="2:36" x14ac:dyDescent="0.3">
      <c r="B2382" s="8"/>
      <c r="C2382" s="8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</row>
    <row r="2383" spans="2:36" x14ac:dyDescent="0.3">
      <c r="B2383" s="8"/>
      <c r="C2383" s="8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</row>
    <row r="2384" spans="2:36" x14ac:dyDescent="0.3">
      <c r="B2384" s="8"/>
      <c r="C2384" s="8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</row>
    <row r="2385" spans="2:36" x14ac:dyDescent="0.3">
      <c r="B2385" s="8"/>
      <c r="C2385" s="8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</row>
    <row r="2386" spans="2:36" x14ac:dyDescent="0.3">
      <c r="B2386" s="8"/>
      <c r="C2386" s="8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</row>
    <row r="2387" spans="2:36" x14ac:dyDescent="0.3">
      <c r="B2387" s="8"/>
      <c r="C2387" s="8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</row>
    <row r="2388" spans="2:36" x14ac:dyDescent="0.3">
      <c r="B2388" s="8"/>
      <c r="C2388" s="8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</row>
    <row r="2389" spans="2:36" x14ac:dyDescent="0.3">
      <c r="B2389" s="8"/>
      <c r="C2389" s="8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</row>
    <row r="2390" spans="2:36" x14ac:dyDescent="0.3">
      <c r="B2390" s="8"/>
      <c r="C2390" s="8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</row>
    <row r="2391" spans="2:36" x14ac:dyDescent="0.3">
      <c r="B2391" s="8"/>
      <c r="C2391" s="8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</row>
    <row r="2392" spans="2:36" x14ac:dyDescent="0.3">
      <c r="B2392" s="8"/>
      <c r="C2392" s="8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</row>
    <row r="2393" spans="2:36" x14ac:dyDescent="0.3">
      <c r="B2393" s="8"/>
      <c r="C2393" s="8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</row>
    <row r="2394" spans="2:36" x14ac:dyDescent="0.3">
      <c r="B2394" s="8"/>
      <c r="C2394" s="8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</row>
    <row r="2395" spans="2:36" x14ac:dyDescent="0.3">
      <c r="B2395" s="8"/>
      <c r="C2395" s="8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</row>
    <row r="2396" spans="2:36" x14ac:dyDescent="0.3">
      <c r="B2396" s="8"/>
      <c r="C2396" s="8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</row>
    <row r="2397" spans="2:36" x14ac:dyDescent="0.3">
      <c r="B2397" s="8"/>
      <c r="C2397" s="8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</row>
    <row r="2398" spans="2:36" x14ac:dyDescent="0.3">
      <c r="B2398" s="8"/>
      <c r="C2398" s="8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</row>
    <row r="2399" spans="2:36" x14ac:dyDescent="0.3">
      <c r="B2399" s="8"/>
      <c r="C2399" s="8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</row>
    <row r="2400" spans="2:36" x14ac:dyDescent="0.3">
      <c r="B2400" s="8"/>
      <c r="C2400" s="8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</row>
    <row r="2401" spans="2:36" x14ac:dyDescent="0.3">
      <c r="B2401" s="8"/>
      <c r="C2401" s="8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</row>
    <row r="2402" spans="2:36" x14ac:dyDescent="0.3">
      <c r="B2402" s="8"/>
      <c r="C2402" s="8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</row>
    <row r="2403" spans="2:36" x14ac:dyDescent="0.3">
      <c r="B2403" s="8"/>
      <c r="C2403" s="8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</row>
    <row r="2404" spans="2:36" x14ac:dyDescent="0.3">
      <c r="B2404" s="8"/>
      <c r="C2404" s="8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</row>
    <row r="2405" spans="2:36" x14ac:dyDescent="0.3">
      <c r="B2405" s="8"/>
      <c r="C2405" s="8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</row>
    <row r="2406" spans="2:36" x14ac:dyDescent="0.3">
      <c r="B2406" s="8"/>
      <c r="C2406" s="8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</row>
    <row r="2407" spans="2:36" x14ac:dyDescent="0.3">
      <c r="B2407" s="8"/>
      <c r="C2407" s="8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</row>
    <row r="2408" spans="2:36" x14ac:dyDescent="0.3">
      <c r="B2408" s="8"/>
      <c r="C2408" s="8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</row>
    <row r="2409" spans="2:36" x14ac:dyDescent="0.3">
      <c r="B2409" s="8"/>
      <c r="C2409" s="8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</row>
    <row r="2410" spans="2:36" x14ac:dyDescent="0.3">
      <c r="B2410" s="8"/>
      <c r="C2410" s="8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</row>
    <row r="2411" spans="2:36" x14ac:dyDescent="0.3">
      <c r="B2411" s="8"/>
      <c r="C2411" s="8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</row>
    <row r="2412" spans="2:36" x14ac:dyDescent="0.3">
      <c r="B2412" s="8"/>
      <c r="C2412" s="8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</row>
    <row r="2413" spans="2:36" x14ac:dyDescent="0.3">
      <c r="B2413" s="8"/>
      <c r="C2413" s="8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</row>
    <row r="2414" spans="2:36" x14ac:dyDescent="0.3">
      <c r="B2414" s="8"/>
      <c r="C2414" s="8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</row>
    <row r="2415" spans="2:36" x14ac:dyDescent="0.3">
      <c r="B2415" s="8"/>
      <c r="C2415" s="8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</row>
    <row r="2416" spans="2:36" x14ac:dyDescent="0.3">
      <c r="B2416" s="8"/>
      <c r="C2416" s="8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</row>
    <row r="2417" spans="2:36" x14ac:dyDescent="0.3">
      <c r="B2417" s="8"/>
      <c r="C2417" s="8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</row>
    <row r="2418" spans="2:36" x14ac:dyDescent="0.3">
      <c r="B2418" s="8"/>
      <c r="C2418" s="8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</row>
    <row r="2419" spans="2:36" x14ac:dyDescent="0.3">
      <c r="B2419" s="8"/>
      <c r="C2419" s="8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</row>
    <row r="2420" spans="2:36" x14ac:dyDescent="0.3">
      <c r="B2420" s="8"/>
      <c r="C2420" s="8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</row>
    <row r="2421" spans="2:36" x14ac:dyDescent="0.3">
      <c r="B2421" s="8"/>
      <c r="C2421" s="8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</row>
    <row r="2422" spans="2:36" x14ac:dyDescent="0.3">
      <c r="B2422" s="8"/>
      <c r="C2422" s="8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</row>
    <row r="2423" spans="2:36" x14ac:dyDescent="0.3">
      <c r="B2423" s="8"/>
      <c r="C2423" s="8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</row>
    <row r="2424" spans="2:36" x14ac:dyDescent="0.3">
      <c r="B2424" s="8"/>
      <c r="C2424" s="8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</row>
    <row r="2425" spans="2:36" x14ac:dyDescent="0.3">
      <c r="B2425" s="8"/>
      <c r="C2425" s="8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</row>
    <row r="2426" spans="2:36" x14ac:dyDescent="0.3">
      <c r="B2426" s="8"/>
      <c r="C2426" s="8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</row>
    <row r="2427" spans="2:36" x14ac:dyDescent="0.3">
      <c r="B2427" s="8"/>
      <c r="C2427" s="8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</row>
    <row r="2428" spans="2:36" x14ac:dyDescent="0.3">
      <c r="B2428" s="8"/>
      <c r="C2428" s="8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</row>
    <row r="2429" spans="2:36" x14ac:dyDescent="0.3">
      <c r="B2429" s="8"/>
      <c r="C2429" s="8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</row>
    <row r="2430" spans="2:36" x14ac:dyDescent="0.3">
      <c r="B2430" s="8"/>
      <c r="C2430" s="8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</row>
    <row r="2431" spans="2:36" x14ac:dyDescent="0.3">
      <c r="B2431" s="8"/>
      <c r="C2431" s="8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</row>
    <row r="2432" spans="2:36" x14ac:dyDescent="0.3">
      <c r="B2432" s="8"/>
      <c r="C2432" s="8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</row>
    <row r="2433" spans="2:36" x14ac:dyDescent="0.3">
      <c r="B2433" s="8"/>
      <c r="C2433" s="8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</row>
    <row r="2434" spans="2:36" x14ac:dyDescent="0.3">
      <c r="B2434" s="8"/>
      <c r="C2434" s="8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2:36" x14ac:dyDescent="0.3">
      <c r="B2435" s="8"/>
      <c r="C2435" s="8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2:36" x14ac:dyDescent="0.3">
      <c r="B2436" s="8"/>
      <c r="C2436" s="8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2:36" x14ac:dyDescent="0.3">
      <c r="B2437" s="8"/>
      <c r="C2437" s="8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2:36" x14ac:dyDescent="0.3">
      <c r="B2438" s="8"/>
      <c r="C2438" s="8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2:36" x14ac:dyDescent="0.3">
      <c r="B2439" s="8"/>
      <c r="C2439" s="8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2:36" x14ac:dyDescent="0.3">
      <c r="B2440" s="8"/>
      <c r="C2440" s="8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2:36" x14ac:dyDescent="0.3">
      <c r="B2441" s="8"/>
      <c r="C2441" s="8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2:36" x14ac:dyDescent="0.3">
      <c r="B2442" s="8"/>
      <c r="C2442" s="8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2:36" x14ac:dyDescent="0.3">
      <c r="B2443" s="8"/>
      <c r="C2443" s="8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2:36" x14ac:dyDescent="0.3">
      <c r="B2444" s="8"/>
      <c r="C2444" s="8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2:36" x14ac:dyDescent="0.3">
      <c r="B2445" s="8"/>
      <c r="C2445" s="8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2:36" x14ac:dyDescent="0.3">
      <c r="B2446" s="8"/>
      <c r="C2446" s="8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2:36" x14ac:dyDescent="0.3">
      <c r="B2447" s="8"/>
      <c r="C2447" s="8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2:36" x14ac:dyDescent="0.3">
      <c r="B2448" s="8"/>
      <c r="C2448" s="8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2:36" x14ac:dyDescent="0.3">
      <c r="B2449" s="8"/>
      <c r="C2449" s="8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2:36" x14ac:dyDescent="0.3">
      <c r="B2450" s="8"/>
      <c r="C2450" s="8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2:36" x14ac:dyDescent="0.3">
      <c r="B2451" s="8"/>
      <c r="C2451" s="8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2:36" x14ac:dyDescent="0.3">
      <c r="B2452" s="8"/>
      <c r="C2452" s="8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2:36" x14ac:dyDescent="0.3">
      <c r="B2453" s="8"/>
      <c r="C2453" s="8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2:36" x14ac:dyDescent="0.3">
      <c r="B2454" s="8"/>
      <c r="C2454" s="8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2:36" x14ac:dyDescent="0.3">
      <c r="B2455" s="8"/>
      <c r="C2455" s="8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2:36" x14ac:dyDescent="0.3">
      <c r="B2456" s="8"/>
      <c r="C2456" s="8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2:36" x14ac:dyDescent="0.3">
      <c r="B2457" s="8"/>
      <c r="C2457" s="8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2:36" x14ac:dyDescent="0.3">
      <c r="B2458" s="8"/>
      <c r="C2458" s="8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2:36" x14ac:dyDescent="0.3">
      <c r="B2459" s="8"/>
      <c r="C2459" s="8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2:36" x14ac:dyDescent="0.3">
      <c r="B2460" s="8"/>
      <c r="C2460" s="8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2:36" x14ac:dyDescent="0.3">
      <c r="B2461" s="8"/>
      <c r="C2461" s="8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2:36" x14ac:dyDescent="0.3">
      <c r="B2462" s="8"/>
      <c r="C2462" s="8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2:36" x14ac:dyDescent="0.3">
      <c r="B2463" s="8"/>
      <c r="C2463" s="8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2:36" x14ac:dyDescent="0.3">
      <c r="B2464" s="8"/>
      <c r="C2464" s="8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2:36" x14ac:dyDescent="0.3">
      <c r="B2465" s="8"/>
      <c r="C2465" s="8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2:36" x14ac:dyDescent="0.3">
      <c r="B2466" s="8"/>
      <c r="C2466" s="8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2:36" x14ac:dyDescent="0.3">
      <c r="B2467" s="8"/>
      <c r="C2467" s="8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2:36" x14ac:dyDescent="0.3">
      <c r="B2468" s="8"/>
      <c r="C2468" s="8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2:36" x14ac:dyDescent="0.3">
      <c r="B2469" s="8"/>
      <c r="C2469" s="8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2:36" x14ac:dyDescent="0.3">
      <c r="B2470" s="8"/>
      <c r="C2470" s="8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2:36" x14ac:dyDescent="0.3">
      <c r="B2471" s="8"/>
      <c r="C2471" s="8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2:36" x14ac:dyDescent="0.3">
      <c r="B2472" s="8"/>
      <c r="C2472" s="8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2:36" x14ac:dyDescent="0.3">
      <c r="B2473" s="8"/>
      <c r="C2473" s="8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2:36" x14ac:dyDescent="0.3">
      <c r="B2474" s="8"/>
      <c r="C2474" s="8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2:36" x14ac:dyDescent="0.3">
      <c r="B2475" s="8"/>
      <c r="C2475" s="8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2:36" x14ac:dyDescent="0.3">
      <c r="B2476" s="8"/>
      <c r="C2476" s="8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2:36" x14ac:dyDescent="0.3">
      <c r="B2477" s="8"/>
      <c r="C2477" s="8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2:36" x14ac:dyDescent="0.3">
      <c r="B2478" s="8"/>
      <c r="C2478" s="8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2:36" x14ac:dyDescent="0.3">
      <c r="B2479" s="8"/>
      <c r="C2479" s="8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2:36" x14ac:dyDescent="0.3">
      <c r="B2480" s="8"/>
      <c r="C2480" s="8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2:36" x14ac:dyDescent="0.3">
      <c r="B2481" s="8"/>
      <c r="C2481" s="8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2:36" x14ac:dyDescent="0.3">
      <c r="B2482" s="8"/>
      <c r="C2482" s="8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2:36" x14ac:dyDescent="0.3">
      <c r="B2483" s="8"/>
      <c r="C2483" s="8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2:36" x14ac:dyDescent="0.3">
      <c r="B2484" s="8"/>
      <c r="C2484" s="8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2:36" x14ac:dyDescent="0.3">
      <c r="B2485" s="8"/>
      <c r="C2485" s="8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2:36" x14ac:dyDescent="0.3">
      <c r="B2486" s="8"/>
      <c r="C2486" s="8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2:36" x14ac:dyDescent="0.3">
      <c r="B2487" s="8"/>
      <c r="C2487" s="8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2:36" x14ac:dyDescent="0.3">
      <c r="B2488" s="8"/>
      <c r="C2488" s="8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2:36" x14ac:dyDescent="0.3">
      <c r="B2489" s="8"/>
      <c r="C2489" s="8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2:36" x14ac:dyDescent="0.3">
      <c r="B2490" s="8"/>
      <c r="C2490" s="8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2:36" x14ac:dyDescent="0.3">
      <c r="B2491" s="8"/>
      <c r="C2491" s="8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2:36" x14ac:dyDescent="0.3">
      <c r="B2492" s="8"/>
      <c r="C2492" s="8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2:36" x14ac:dyDescent="0.3">
      <c r="B2493" s="8"/>
      <c r="C2493" s="8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2:36" x14ac:dyDescent="0.3">
      <c r="B2494" s="8"/>
      <c r="C2494" s="8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2:36" x14ac:dyDescent="0.3">
      <c r="B2495" s="8"/>
      <c r="C2495" s="8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2:36" x14ac:dyDescent="0.3">
      <c r="B2496" s="8"/>
      <c r="C2496" s="8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2:36" x14ac:dyDescent="0.3">
      <c r="B2497" s="8"/>
      <c r="C2497" s="8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2:36" x14ac:dyDescent="0.3">
      <c r="B2498" s="8"/>
      <c r="C2498" s="8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2:36" x14ac:dyDescent="0.3">
      <c r="B2499" s="8"/>
      <c r="C2499" s="8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2:36" x14ac:dyDescent="0.3">
      <c r="B2500" s="8"/>
      <c r="C2500" s="8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2:36" x14ac:dyDescent="0.3">
      <c r="B2501" s="8"/>
      <c r="C2501" s="8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2:36" x14ac:dyDescent="0.3">
      <c r="B2502" s="8"/>
      <c r="C2502" s="8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2:36" x14ac:dyDescent="0.3">
      <c r="B2503" s="8"/>
      <c r="C2503" s="8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2:36" x14ac:dyDescent="0.3">
      <c r="B2504" s="8"/>
      <c r="C2504" s="8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2:36" x14ac:dyDescent="0.3">
      <c r="B2505" s="8"/>
      <c r="C2505" s="8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2:36" x14ac:dyDescent="0.3">
      <c r="B2506" s="8"/>
      <c r="C2506" s="8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2:36" x14ac:dyDescent="0.3">
      <c r="B2507" s="8"/>
      <c r="C2507" s="8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2:36" x14ac:dyDescent="0.3">
      <c r="B2508" s="8"/>
      <c r="C2508" s="8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2:36" x14ac:dyDescent="0.3">
      <c r="B2509" s="8"/>
      <c r="C2509" s="8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2:36" x14ac:dyDescent="0.3">
      <c r="B2510" s="8"/>
      <c r="C2510" s="8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2:36" x14ac:dyDescent="0.3">
      <c r="B2511" s="8"/>
      <c r="C2511" s="8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2:36" x14ac:dyDescent="0.3">
      <c r="B2512" s="8"/>
      <c r="C2512" s="8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2:36" x14ac:dyDescent="0.3">
      <c r="B2513" s="8"/>
      <c r="C2513" s="8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2:36" x14ac:dyDescent="0.3">
      <c r="B2514" s="8"/>
      <c r="C2514" s="8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2:36" x14ac:dyDescent="0.3">
      <c r="B2515" s="8"/>
      <c r="C2515" s="8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2:36" x14ac:dyDescent="0.3">
      <c r="B2516" s="8"/>
      <c r="C2516" s="8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2:36" x14ac:dyDescent="0.3">
      <c r="B2517" s="8"/>
      <c r="C2517" s="8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2:36" x14ac:dyDescent="0.3">
      <c r="B2518" s="8"/>
      <c r="C2518" s="8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2:36" x14ac:dyDescent="0.3">
      <c r="B2519" s="8"/>
      <c r="C2519" s="8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2:36" x14ac:dyDescent="0.3">
      <c r="B2520" s="8"/>
      <c r="C2520" s="8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2:36" x14ac:dyDescent="0.3">
      <c r="B2521" s="8"/>
      <c r="C2521" s="8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2:36" x14ac:dyDescent="0.3">
      <c r="B2522" s="8"/>
      <c r="C2522" s="8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2:36" x14ac:dyDescent="0.3">
      <c r="B2523" s="8"/>
      <c r="C2523" s="8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2:36" x14ac:dyDescent="0.3">
      <c r="B2524" s="8"/>
      <c r="C2524" s="8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2:36" x14ac:dyDescent="0.3">
      <c r="B2525" s="8"/>
      <c r="C2525" s="8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2:36" x14ac:dyDescent="0.3">
      <c r="B2526" s="8"/>
      <c r="C2526" s="8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2:36" x14ac:dyDescent="0.3">
      <c r="B2527" s="8"/>
      <c r="C2527" s="8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2:36" x14ac:dyDescent="0.3">
      <c r="B2528" s="8"/>
      <c r="C2528" s="8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2:36" x14ac:dyDescent="0.3">
      <c r="B2529" s="8"/>
      <c r="C2529" s="8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2:36" x14ac:dyDescent="0.3">
      <c r="B2530" s="8"/>
      <c r="C2530" s="8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2:36" x14ac:dyDescent="0.3">
      <c r="B2531" s="8"/>
      <c r="C2531" s="8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2:36" x14ac:dyDescent="0.3">
      <c r="B2532" s="8"/>
      <c r="C2532" s="8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2:36" x14ac:dyDescent="0.3">
      <c r="B2533" s="8"/>
      <c r="C2533" s="8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2:36" x14ac:dyDescent="0.3">
      <c r="B2534" s="8"/>
      <c r="C2534" s="8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2:36" x14ac:dyDescent="0.3">
      <c r="B2535" s="8"/>
      <c r="C2535" s="8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2:36" x14ac:dyDescent="0.3">
      <c r="B2536" s="8"/>
      <c r="C2536" s="8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2:36" x14ac:dyDescent="0.3">
      <c r="B2537" s="8"/>
      <c r="C2537" s="8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2:36" x14ac:dyDescent="0.3">
      <c r="B2538" s="8"/>
      <c r="C2538" s="8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2:36" x14ac:dyDescent="0.3">
      <c r="B2539" s="8"/>
      <c r="C2539" s="8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2:36" x14ac:dyDescent="0.3">
      <c r="B2540" s="8"/>
      <c r="C2540" s="8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2:36" x14ac:dyDescent="0.3">
      <c r="B2541" s="8"/>
      <c r="C2541" s="8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2:36" x14ac:dyDescent="0.3">
      <c r="B2542" s="8"/>
      <c r="C2542" s="8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2:36" x14ac:dyDescent="0.3">
      <c r="B2543" s="8"/>
      <c r="C2543" s="8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2:36" x14ac:dyDescent="0.3">
      <c r="B2544" s="8"/>
      <c r="C2544" s="8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2:36" x14ac:dyDescent="0.3">
      <c r="B2545" s="8"/>
      <c r="C2545" s="8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2:36" x14ac:dyDescent="0.3">
      <c r="B2546" s="8"/>
      <c r="C2546" s="8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2:36" x14ac:dyDescent="0.3">
      <c r="B2547" s="8"/>
      <c r="C2547" s="8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2:36" x14ac:dyDescent="0.3">
      <c r="B2548" s="8"/>
      <c r="C2548" s="8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2:36" x14ac:dyDescent="0.3">
      <c r="B2549" s="8"/>
      <c r="C2549" s="8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2:36" x14ac:dyDescent="0.3">
      <c r="B2550" s="8"/>
      <c r="C2550" s="8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2:36" x14ac:dyDescent="0.3">
      <c r="B2551" s="8"/>
      <c r="C2551" s="8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2:36" x14ac:dyDescent="0.3">
      <c r="B2552" s="8"/>
      <c r="C2552" s="8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2:36" x14ac:dyDescent="0.3">
      <c r="B2553" s="8"/>
      <c r="C2553" s="8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2:36" x14ac:dyDescent="0.3">
      <c r="B2554" s="8"/>
      <c r="C2554" s="8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2:36" x14ac:dyDescent="0.3">
      <c r="B2555" s="8"/>
      <c r="C2555" s="8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2:36" x14ac:dyDescent="0.3">
      <c r="B2556" s="8"/>
      <c r="C2556" s="8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2:36" x14ac:dyDescent="0.3">
      <c r="B2557" s="8"/>
      <c r="C2557" s="8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2:36" x14ac:dyDescent="0.3">
      <c r="B2558" s="8"/>
      <c r="C2558" s="8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2:36" x14ac:dyDescent="0.3">
      <c r="B2559" s="8"/>
      <c r="C2559" s="8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2:36" x14ac:dyDescent="0.3">
      <c r="B2560" s="8"/>
      <c r="C2560" s="8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2:36" x14ac:dyDescent="0.3">
      <c r="B2561" s="8"/>
      <c r="C2561" s="8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2:36" x14ac:dyDescent="0.3">
      <c r="B2562" s="8"/>
      <c r="C2562" s="8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2:36" x14ac:dyDescent="0.3">
      <c r="B2563" s="8"/>
      <c r="C2563" s="8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2:36" x14ac:dyDescent="0.3">
      <c r="B2564" s="8"/>
      <c r="C2564" s="8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2:36" x14ac:dyDescent="0.3">
      <c r="B2565" s="8"/>
      <c r="C2565" s="8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2:36" x14ac:dyDescent="0.3">
      <c r="B2566" s="8"/>
      <c r="C2566" s="8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2:36" x14ac:dyDescent="0.3">
      <c r="B2567" s="8"/>
      <c r="C2567" s="8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2:36" x14ac:dyDescent="0.3">
      <c r="B2568" s="8"/>
      <c r="C2568" s="8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2:36" x14ac:dyDescent="0.3">
      <c r="B2569" s="8"/>
      <c r="C2569" s="8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2:36" x14ac:dyDescent="0.3">
      <c r="B2570" s="8"/>
      <c r="C2570" s="8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2:36" x14ac:dyDescent="0.3">
      <c r="B2571" s="8"/>
      <c r="C2571" s="8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2:36" x14ac:dyDescent="0.3">
      <c r="B2572" s="8"/>
      <c r="C2572" s="8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2:36" x14ac:dyDescent="0.3">
      <c r="B2573" s="8"/>
      <c r="C2573" s="8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2:36" x14ac:dyDescent="0.3">
      <c r="B2574" s="8"/>
      <c r="C2574" s="8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2:36" x14ac:dyDescent="0.3">
      <c r="B2575" s="8"/>
      <c r="C2575" s="8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2:36" x14ac:dyDescent="0.3">
      <c r="B2576" s="8"/>
      <c r="C2576" s="8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2:36" x14ac:dyDescent="0.3">
      <c r="B2577" s="8"/>
      <c r="C2577" s="8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2:36" x14ac:dyDescent="0.3">
      <c r="B2578" s="8"/>
      <c r="C2578" s="8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2:36" x14ac:dyDescent="0.3">
      <c r="B2579" s="8"/>
      <c r="C2579" s="8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2:36" x14ac:dyDescent="0.3">
      <c r="B2580" s="8"/>
      <c r="C2580" s="8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2:36" x14ac:dyDescent="0.3">
      <c r="B2581" s="8"/>
      <c r="C2581" s="8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2:36" x14ac:dyDescent="0.3">
      <c r="B2582" s="8"/>
      <c r="C2582" s="8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2:36" x14ac:dyDescent="0.3">
      <c r="B2583" s="8"/>
      <c r="C2583" s="8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2:36" x14ac:dyDescent="0.3">
      <c r="B2584" s="8"/>
      <c r="C2584" s="8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2:36" x14ac:dyDescent="0.3">
      <c r="B2585" s="8"/>
      <c r="C2585" s="8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2:36" x14ac:dyDescent="0.3">
      <c r="B2586" s="8"/>
      <c r="C2586" s="8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2:36" x14ac:dyDescent="0.3">
      <c r="B2587" s="8"/>
      <c r="C2587" s="8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2:36" x14ac:dyDescent="0.3">
      <c r="B2588" s="8"/>
      <c r="C2588" s="8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2:36" x14ac:dyDescent="0.3">
      <c r="B2589" s="8"/>
      <c r="C2589" s="8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2:36" x14ac:dyDescent="0.3">
      <c r="B2590" s="8"/>
      <c r="C2590" s="8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2:36" x14ac:dyDescent="0.3">
      <c r="B2591" s="8"/>
      <c r="C2591" s="8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2:36" x14ac:dyDescent="0.3">
      <c r="B2592" s="8"/>
      <c r="C2592" s="8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2:36" x14ac:dyDescent="0.3">
      <c r="B2593" s="8"/>
      <c r="C2593" s="8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2:36" x14ac:dyDescent="0.3">
      <c r="B2594" s="8"/>
      <c r="C2594" s="8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2:36" x14ac:dyDescent="0.3">
      <c r="B2595" s="8"/>
      <c r="C2595" s="8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2:36" x14ac:dyDescent="0.3">
      <c r="B2596" s="8"/>
      <c r="C2596" s="8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2:36" x14ac:dyDescent="0.3">
      <c r="B2597" s="8"/>
      <c r="C2597" s="8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2:36" x14ac:dyDescent="0.3">
      <c r="B2598" s="8"/>
      <c r="C2598" s="8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2:36" x14ac:dyDescent="0.3">
      <c r="B2599" s="8"/>
      <c r="C2599" s="8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2:36" x14ac:dyDescent="0.3">
      <c r="B2600" s="8"/>
      <c r="C2600" s="8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2:36" x14ac:dyDescent="0.3">
      <c r="B2601" s="8"/>
      <c r="C2601" s="8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2:36" x14ac:dyDescent="0.3">
      <c r="B2602" s="8"/>
      <c r="C2602" s="8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2:36" x14ac:dyDescent="0.3">
      <c r="B2603" s="8"/>
      <c r="C2603" s="8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2:36" x14ac:dyDescent="0.3">
      <c r="B2604" s="8"/>
      <c r="C2604" s="8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2:36" x14ac:dyDescent="0.3">
      <c r="B2605" s="8"/>
      <c r="C2605" s="8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2:36" x14ac:dyDescent="0.3">
      <c r="B2606" s="8"/>
      <c r="C2606" s="8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2:36" x14ac:dyDescent="0.3">
      <c r="B2607" s="8"/>
      <c r="C2607" s="8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2:36" x14ac:dyDescent="0.3">
      <c r="B2608" s="8"/>
      <c r="C2608" s="8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2:36" x14ac:dyDescent="0.3">
      <c r="B2609" s="8"/>
      <c r="C2609" s="8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2:36" x14ac:dyDescent="0.3">
      <c r="B2610" s="8"/>
      <c r="C2610" s="8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2:36" x14ac:dyDescent="0.3">
      <c r="B2611" s="8"/>
      <c r="C2611" s="8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2:36" x14ac:dyDescent="0.3">
      <c r="B2612" s="8"/>
      <c r="C2612" s="8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2:36" x14ac:dyDescent="0.3">
      <c r="B2613" s="8"/>
      <c r="C2613" s="8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2:36" x14ac:dyDescent="0.3">
      <c r="B2614" s="8"/>
      <c r="C2614" s="8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2:36" x14ac:dyDescent="0.3">
      <c r="B2615" s="8"/>
      <c r="C2615" s="8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2:36" x14ac:dyDescent="0.3">
      <c r="B2616" s="8"/>
      <c r="C2616" s="8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2:36" x14ac:dyDescent="0.3">
      <c r="B2617" s="8"/>
      <c r="C2617" s="8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2:36" x14ac:dyDescent="0.3">
      <c r="B2618" s="8"/>
      <c r="C2618" s="8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2:36" x14ac:dyDescent="0.3">
      <c r="B2619" s="8"/>
      <c r="C2619" s="8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2:36" x14ac:dyDescent="0.3">
      <c r="B2620" s="8"/>
      <c r="C2620" s="8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2:36" x14ac:dyDescent="0.3">
      <c r="B2621" s="8"/>
      <c r="C2621" s="8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2:36" x14ac:dyDescent="0.3">
      <c r="B2622" s="8"/>
      <c r="C2622" s="8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2:36" x14ac:dyDescent="0.3">
      <c r="B2623" s="8"/>
      <c r="C2623" s="8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2:36" x14ac:dyDescent="0.3">
      <c r="B2624" s="8"/>
      <c r="C2624" s="8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2:36" x14ac:dyDescent="0.3">
      <c r="B2625" s="8"/>
      <c r="C2625" s="8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2:36" x14ac:dyDescent="0.3">
      <c r="B2626" s="8"/>
      <c r="C2626" s="8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2:36" x14ac:dyDescent="0.3">
      <c r="B2627" s="8"/>
      <c r="C2627" s="8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2:36" x14ac:dyDescent="0.3">
      <c r="B2628" s="8"/>
      <c r="C2628" s="8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2:36" x14ac:dyDescent="0.3">
      <c r="B2629" s="8"/>
      <c r="C2629" s="8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2:36" x14ac:dyDescent="0.3">
      <c r="B2630" s="8"/>
      <c r="C2630" s="8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2:36" x14ac:dyDescent="0.3">
      <c r="B2631" s="8"/>
      <c r="C2631" s="8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2:36" x14ac:dyDescent="0.3">
      <c r="B2632" s="8"/>
      <c r="C2632" s="8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2:36" x14ac:dyDescent="0.3">
      <c r="B2633" s="8"/>
      <c r="C2633" s="8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2:36" x14ac:dyDescent="0.3">
      <c r="B2634" s="8"/>
      <c r="C2634" s="8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2:36" x14ac:dyDescent="0.3">
      <c r="B2635" s="8"/>
      <c r="C2635" s="8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2:36" x14ac:dyDescent="0.3">
      <c r="B2636" s="8"/>
      <c r="C2636" s="8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2:36" x14ac:dyDescent="0.3">
      <c r="B2637" s="8"/>
      <c r="C2637" s="8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2:36" x14ac:dyDescent="0.3">
      <c r="B2638" s="8"/>
      <c r="C2638" s="8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2:36" x14ac:dyDescent="0.3">
      <c r="B2639" s="8"/>
      <c r="C2639" s="8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2:36" x14ac:dyDescent="0.3">
      <c r="B2640" s="8"/>
      <c r="C2640" s="8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2:36" x14ac:dyDescent="0.3">
      <c r="B2641" s="8"/>
      <c r="C2641" s="8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2:36" x14ac:dyDescent="0.3">
      <c r="B2642" s="8"/>
      <c r="C2642" s="8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2:36" x14ac:dyDescent="0.3">
      <c r="B2643" s="8"/>
      <c r="C2643" s="8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2:36" x14ac:dyDescent="0.3">
      <c r="B2644" s="8"/>
      <c r="C2644" s="8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2:36" x14ac:dyDescent="0.3">
      <c r="B2645" s="8"/>
      <c r="C2645" s="8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2:36" x14ac:dyDescent="0.3">
      <c r="B2646" s="8"/>
      <c r="C2646" s="8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2:36" x14ac:dyDescent="0.3">
      <c r="B2647" s="8"/>
      <c r="C2647" s="8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2:36" x14ac:dyDescent="0.3">
      <c r="B2648" s="8"/>
      <c r="C2648" s="8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2:36" x14ac:dyDescent="0.3">
      <c r="B2649" s="8"/>
      <c r="C2649" s="8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2:36" x14ac:dyDescent="0.3">
      <c r="B2650" s="8"/>
      <c r="C2650" s="8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2:36" x14ac:dyDescent="0.3">
      <c r="B2651" s="8"/>
      <c r="C2651" s="8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2:36" x14ac:dyDescent="0.3">
      <c r="B2652" s="8"/>
      <c r="C2652" s="8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2:36" x14ac:dyDescent="0.3">
      <c r="B2653" s="8"/>
      <c r="C2653" s="8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2:36" x14ac:dyDescent="0.3">
      <c r="B2654" s="8"/>
      <c r="C2654" s="8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2:36" x14ac:dyDescent="0.3">
      <c r="B2655" s="8"/>
      <c r="C2655" s="8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2:36" x14ac:dyDescent="0.3">
      <c r="B2656" s="8"/>
      <c r="C2656" s="8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2:36" x14ac:dyDescent="0.3">
      <c r="B2657" s="8"/>
      <c r="C2657" s="8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2:36" x14ac:dyDescent="0.3">
      <c r="B2658" s="8"/>
      <c r="C2658" s="8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2:36" x14ac:dyDescent="0.3">
      <c r="B2659" s="8"/>
      <c r="C2659" s="8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2:36" x14ac:dyDescent="0.3">
      <c r="B2660" s="8"/>
      <c r="C2660" s="8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2:36" x14ac:dyDescent="0.3">
      <c r="B2661" s="8"/>
      <c r="C2661" s="8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2:36" x14ac:dyDescent="0.3">
      <c r="B2662" s="8"/>
      <c r="C2662" s="8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2:36" x14ac:dyDescent="0.3">
      <c r="B2663" s="8"/>
      <c r="C2663" s="8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2:36" x14ac:dyDescent="0.3">
      <c r="B2664" s="8"/>
      <c r="C2664" s="8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2:36" x14ac:dyDescent="0.3">
      <c r="B2665" s="8"/>
      <c r="C2665" s="8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2:36" x14ac:dyDescent="0.3">
      <c r="B2666" s="8"/>
      <c r="C2666" s="8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2:36" x14ac:dyDescent="0.3">
      <c r="B2667" s="8"/>
      <c r="C2667" s="8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2:36" x14ac:dyDescent="0.3">
      <c r="B2668" s="8"/>
      <c r="C2668" s="8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2:36" x14ac:dyDescent="0.3">
      <c r="B2669" s="8"/>
      <c r="C2669" s="8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2:36" x14ac:dyDescent="0.3">
      <c r="B2670" s="8"/>
      <c r="C2670" s="8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2:36" x14ac:dyDescent="0.3">
      <c r="B2671" s="8"/>
      <c r="C2671" s="8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2:36" x14ac:dyDescent="0.3">
      <c r="B2672" s="8"/>
      <c r="C2672" s="8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2:36" x14ac:dyDescent="0.3">
      <c r="B2673" s="8"/>
      <c r="C2673" s="8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2:36" x14ac:dyDescent="0.3">
      <c r="B2674" s="8"/>
      <c r="C2674" s="8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2:36" x14ac:dyDescent="0.3">
      <c r="B2675" s="8"/>
      <c r="C2675" s="8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2:36" x14ac:dyDescent="0.3">
      <c r="B2676" s="8"/>
      <c r="C2676" s="8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2:36" x14ac:dyDescent="0.3">
      <c r="B2677" s="8"/>
      <c r="C2677" s="8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2:36" x14ac:dyDescent="0.3">
      <c r="B2678" s="8"/>
      <c r="C2678" s="8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2:36" x14ac:dyDescent="0.3">
      <c r="B2679" s="8"/>
      <c r="C2679" s="8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2:36" x14ac:dyDescent="0.3">
      <c r="B2680" s="8"/>
      <c r="C2680" s="8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2:36" x14ac:dyDescent="0.3">
      <c r="B2681" s="8"/>
      <c r="C2681" s="8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2:36" x14ac:dyDescent="0.3">
      <c r="B2682" s="8"/>
      <c r="C2682" s="8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2:36" x14ac:dyDescent="0.3">
      <c r="B2683" s="8"/>
      <c r="C2683" s="8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2:36" x14ac:dyDescent="0.3">
      <c r="B2684" s="8"/>
      <c r="C2684" s="8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2:36" x14ac:dyDescent="0.3">
      <c r="B2685" s="8"/>
      <c r="C2685" s="8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2:36" x14ac:dyDescent="0.3">
      <c r="B2686" s="8"/>
      <c r="C2686" s="8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2:36" x14ac:dyDescent="0.3">
      <c r="B2687" s="8"/>
      <c r="C2687" s="8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2:36" x14ac:dyDescent="0.3">
      <c r="B2688" s="8"/>
      <c r="C2688" s="8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2:36" x14ac:dyDescent="0.3">
      <c r="B2689" s="8"/>
      <c r="C2689" s="8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2:36" x14ac:dyDescent="0.3">
      <c r="B2690" s="8"/>
      <c r="C2690" s="8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2:36" x14ac:dyDescent="0.3">
      <c r="B2691" s="8"/>
      <c r="C2691" s="8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2:36" x14ac:dyDescent="0.3">
      <c r="B2692" s="8"/>
      <c r="C2692" s="8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2:36" x14ac:dyDescent="0.3">
      <c r="B2693" s="8"/>
      <c r="C2693" s="8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2:36" x14ac:dyDescent="0.3">
      <c r="B2694" s="8"/>
      <c r="C2694" s="8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2:36" x14ac:dyDescent="0.3">
      <c r="B2695" s="8"/>
      <c r="C2695" s="8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2:36" x14ac:dyDescent="0.3">
      <c r="B2696" s="8"/>
      <c r="C2696" s="8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2:36" x14ac:dyDescent="0.3">
      <c r="B2697" s="8"/>
      <c r="C2697" s="8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2:36" x14ac:dyDescent="0.3">
      <c r="B2698" s="8"/>
      <c r="C2698" s="8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2:36" x14ac:dyDescent="0.3">
      <c r="B2699" s="8"/>
      <c r="C2699" s="8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2:36" x14ac:dyDescent="0.3">
      <c r="B2700" s="8"/>
      <c r="C2700" s="8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2:36" x14ac:dyDescent="0.3">
      <c r="B2701" s="8"/>
      <c r="C2701" s="8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2:36" x14ac:dyDescent="0.3">
      <c r="B2702" s="8"/>
      <c r="C2702" s="8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2:36" x14ac:dyDescent="0.3">
      <c r="B2703" s="8"/>
      <c r="C2703" s="8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2:36" x14ac:dyDescent="0.3">
      <c r="B2704" s="8"/>
      <c r="C2704" s="8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2:36" x14ac:dyDescent="0.3">
      <c r="B2705" s="8"/>
      <c r="C2705" s="8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2:36" x14ac:dyDescent="0.3">
      <c r="B2706" s="8"/>
      <c r="C2706" s="8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2:36" x14ac:dyDescent="0.3">
      <c r="B2707" s="8"/>
      <c r="C2707" s="8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2:36" x14ac:dyDescent="0.3">
      <c r="B2708" s="8"/>
      <c r="C2708" s="8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2:36" x14ac:dyDescent="0.3">
      <c r="B2709" s="8"/>
      <c r="C2709" s="8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2:36" x14ac:dyDescent="0.3">
      <c r="B2710" s="8"/>
      <c r="C2710" s="8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2:36" x14ac:dyDescent="0.3">
      <c r="B2711" s="8"/>
      <c r="C2711" s="8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2:36" x14ac:dyDescent="0.3">
      <c r="B2712" s="8"/>
      <c r="C2712" s="8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2:36" x14ac:dyDescent="0.3">
      <c r="B2713" s="8"/>
      <c r="C2713" s="8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2:36" x14ac:dyDescent="0.3">
      <c r="B2714" s="8"/>
      <c r="C2714" s="8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2:36" x14ac:dyDescent="0.3">
      <c r="B2715" s="8"/>
      <c r="C2715" s="8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2:36" x14ac:dyDescent="0.3">
      <c r="B2716" s="8"/>
      <c r="C2716" s="8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2:36" x14ac:dyDescent="0.3">
      <c r="B2717" s="8"/>
      <c r="C2717" s="8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2:36" x14ac:dyDescent="0.3">
      <c r="B2718" s="8"/>
      <c r="C2718" s="8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2:36" x14ac:dyDescent="0.3">
      <c r="B2719" s="8"/>
      <c r="C2719" s="8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2:36" x14ac:dyDescent="0.3">
      <c r="B2720" s="8"/>
      <c r="C2720" s="8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2:36" x14ac:dyDescent="0.3">
      <c r="B2721" s="8"/>
      <c r="C2721" s="8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2:36" x14ac:dyDescent="0.3">
      <c r="B2722" s="8"/>
      <c r="C2722" s="8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2:36" x14ac:dyDescent="0.3">
      <c r="B2723" s="8"/>
      <c r="C2723" s="8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2:36" x14ac:dyDescent="0.3">
      <c r="B2724" s="8"/>
      <c r="C2724" s="8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2:36" x14ac:dyDescent="0.3">
      <c r="B2725" s="8"/>
      <c r="C2725" s="8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2:36" x14ac:dyDescent="0.3">
      <c r="B2726" s="8"/>
      <c r="C2726" s="8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2:36" x14ac:dyDescent="0.3">
      <c r="B2727" s="8"/>
      <c r="C2727" s="8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2:36" x14ac:dyDescent="0.3">
      <c r="B2728" s="8"/>
      <c r="C2728" s="8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2:36" x14ac:dyDescent="0.3">
      <c r="B2729" s="8"/>
      <c r="C2729" s="8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2:36" x14ac:dyDescent="0.3">
      <c r="B2730" s="8"/>
      <c r="C2730" s="8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2:36" x14ac:dyDescent="0.3">
      <c r="B2731" s="8"/>
      <c r="C2731" s="8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2:36" x14ac:dyDescent="0.3">
      <c r="B2732" s="8"/>
      <c r="C2732" s="8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2:36" x14ac:dyDescent="0.3">
      <c r="B2733" s="8"/>
      <c r="C2733" s="8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2:36" x14ac:dyDescent="0.3">
      <c r="B2734" s="8"/>
      <c r="C2734" s="8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2:36" x14ac:dyDescent="0.3">
      <c r="B2735" s="8"/>
      <c r="C2735" s="8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2:36" x14ac:dyDescent="0.3">
      <c r="B2736" s="8"/>
      <c r="C2736" s="8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2:36" x14ac:dyDescent="0.3">
      <c r="B2737" s="8"/>
      <c r="C2737" s="8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2:36" x14ac:dyDescent="0.3">
      <c r="B2738" s="8"/>
      <c r="C2738" s="8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2:36" x14ac:dyDescent="0.3">
      <c r="B2739" s="8"/>
      <c r="C2739" s="8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2:36" x14ac:dyDescent="0.3">
      <c r="B2740" s="8"/>
      <c r="C2740" s="8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2:36" x14ac:dyDescent="0.3">
      <c r="B2741" s="8"/>
      <c r="C2741" s="8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2:36" x14ac:dyDescent="0.3">
      <c r="B2742" s="8"/>
      <c r="C2742" s="8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2:36" x14ac:dyDescent="0.3">
      <c r="B2743" s="8"/>
      <c r="C2743" s="8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2:36" x14ac:dyDescent="0.3">
      <c r="B2744" s="8"/>
      <c r="C2744" s="8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2:36" x14ac:dyDescent="0.3">
      <c r="B2745" s="8"/>
      <c r="C2745" s="8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2:36" x14ac:dyDescent="0.3">
      <c r="B2746" s="8"/>
      <c r="C2746" s="8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2:36" x14ac:dyDescent="0.3">
      <c r="B2747" s="8"/>
      <c r="C2747" s="8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2:36" x14ac:dyDescent="0.3">
      <c r="B2748" s="8"/>
      <c r="C2748" s="8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2:36" x14ac:dyDescent="0.3">
      <c r="B2749" s="8"/>
      <c r="C2749" s="8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2:36" x14ac:dyDescent="0.3">
      <c r="B2750" s="8"/>
      <c r="C2750" s="8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2:36" x14ac:dyDescent="0.3">
      <c r="B2751" s="8"/>
      <c r="C2751" s="8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2:36" x14ac:dyDescent="0.3">
      <c r="B2752" s="8"/>
      <c r="C2752" s="8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2:36" x14ac:dyDescent="0.3">
      <c r="B2753" s="8"/>
      <c r="C2753" s="8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2:36" x14ac:dyDescent="0.3">
      <c r="B2754" s="8"/>
      <c r="C2754" s="8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2:36" x14ac:dyDescent="0.3">
      <c r="B2755" s="8"/>
      <c r="C2755" s="8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2:36" x14ac:dyDescent="0.3">
      <c r="B2756" s="8"/>
      <c r="C2756" s="8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2:36" x14ac:dyDescent="0.3">
      <c r="B2757" s="8"/>
      <c r="C2757" s="8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2:36" x14ac:dyDescent="0.3">
      <c r="B2758" s="8"/>
      <c r="C2758" s="8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2:36" x14ac:dyDescent="0.3">
      <c r="B2759" s="8"/>
      <c r="C2759" s="8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2:36" x14ac:dyDescent="0.3">
      <c r="B2760" s="8"/>
      <c r="C2760" s="8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2:36" x14ac:dyDescent="0.3">
      <c r="B2761" s="8"/>
      <c r="C2761" s="8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2:36" x14ac:dyDescent="0.3">
      <c r="B2762" s="8"/>
      <c r="C2762" s="8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2:36" x14ac:dyDescent="0.3">
      <c r="B2763" s="8"/>
      <c r="C2763" s="8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2:36" x14ac:dyDescent="0.3">
      <c r="B2764" s="8"/>
      <c r="C2764" s="8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2:36" x14ac:dyDescent="0.3">
      <c r="B2765" s="8"/>
      <c r="C2765" s="8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2:36" x14ac:dyDescent="0.3">
      <c r="B2766" s="8"/>
      <c r="C2766" s="8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2:36" x14ac:dyDescent="0.3">
      <c r="B2767" s="8"/>
      <c r="C2767" s="8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2:36" x14ac:dyDescent="0.3">
      <c r="B2768" s="8"/>
      <c r="C2768" s="8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2:36" x14ac:dyDescent="0.3">
      <c r="B2769" s="8"/>
      <c r="C2769" s="8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2:36" x14ac:dyDescent="0.3">
      <c r="B2770" s="8"/>
      <c r="C2770" s="8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2:36" x14ac:dyDescent="0.3">
      <c r="B2771" s="8"/>
      <c r="C2771" s="8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2:36" x14ac:dyDescent="0.3">
      <c r="B2772" s="8"/>
      <c r="C2772" s="8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2:36" x14ac:dyDescent="0.3">
      <c r="B2773" s="8"/>
      <c r="C2773" s="8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2:36" x14ac:dyDescent="0.3">
      <c r="B2774" s="8"/>
      <c r="C2774" s="8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2:36" x14ac:dyDescent="0.3">
      <c r="B2775" s="8"/>
      <c r="C2775" s="8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2:36" x14ac:dyDescent="0.3">
      <c r="B2776" s="8"/>
      <c r="C2776" s="8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2:36" x14ac:dyDescent="0.3">
      <c r="B2777" s="8"/>
      <c r="C2777" s="8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2:36" x14ac:dyDescent="0.3">
      <c r="B2778" s="8"/>
      <c r="C2778" s="8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2:36" x14ac:dyDescent="0.3">
      <c r="B2779" s="8"/>
      <c r="C2779" s="8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2:36" x14ac:dyDescent="0.3">
      <c r="B2780" s="8"/>
      <c r="C2780" s="8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2:36" x14ac:dyDescent="0.3">
      <c r="B2781" s="8"/>
      <c r="C2781" s="8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2:36" x14ac:dyDescent="0.3">
      <c r="B2782" s="8"/>
      <c r="C2782" s="8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2:36" x14ac:dyDescent="0.3">
      <c r="B2783" s="8"/>
      <c r="C2783" s="8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2:36" x14ac:dyDescent="0.3">
      <c r="B2784" s="8"/>
      <c r="C2784" s="8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2:36" x14ac:dyDescent="0.3">
      <c r="B2785" s="8"/>
      <c r="C2785" s="8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2:36" x14ac:dyDescent="0.3">
      <c r="B2786" s="8"/>
      <c r="C2786" s="8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2:36" x14ac:dyDescent="0.3">
      <c r="B2787" s="8"/>
      <c r="C2787" s="8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2:36" x14ac:dyDescent="0.3">
      <c r="B2788" s="8"/>
      <c r="C2788" s="8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2:36" x14ac:dyDescent="0.3">
      <c r="B2789" s="8"/>
      <c r="C2789" s="8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2:36" x14ac:dyDescent="0.3">
      <c r="B2790" s="8"/>
      <c r="C2790" s="8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2:36" x14ac:dyDescent="0.3">
      <c r="B2791" s="8"/>
      <c r="C2791" s="8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2:36" x14ac:dyDescent="0.3">
      <c r="B2792" s="8"/>
      <c r="C2792" s="8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2:36" x14ac:dyDescent="0.3">
      <c r="B2793" s="8"/>
      <c r="C2793" s="8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2:36" x14ac:dyDescent="0.3">
      <c r="B2794" s="8"/>
      <c r="C2794" s="8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2:36" x14ac:dyDescent="0.3">
      <c r="B2795" s="8"/>
      <c r="C2795" s="8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2:36" x14ac:dyDescent="0.3">
      <c r="B2796" s="8"/>
      <c r="C2796" s="8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2:36" x14ac:dyDescent="0.3">
      <c r="B2797" s="8"/>
      <c r="C2797" s="8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2:36" x14ac:dyDescent="0.3">
      <c r="B2798" s="8"/>
      <c r="C2798" s="8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2:36" x14ac:dyDescent="0.3">
      <c r="B2799" s="8"/>
      <c r="C2799" s="8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2:36" x14ac:dyDescent="0.3">
      <c r="B2800" s="8"/>
      <c r="C2800" s="8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2:36" x14ac:dyDescent="0.3">
      <c r="B2801" s="8"/>
      <c r="C2801" s="8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2:36" x14ac:dyDescent="0.3">
      <c r="B2802" s="8"/>
      <c r="C2802" s="8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2:36" x14ac:dyDescent="0.3">
      <c r="B2803" s="8"/>
      <c r="C2803" s="8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2:36" x14ac:dyDescent="0.3">
      <c r="B2804" s="8"/>
      <c r="C2804" s="8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2:36" x14ac:dyDescent="0.3">
      <c r="B2805" s="8"/>
      <c r="C2805" s="8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2:36" x14ac:dyDescent="0.3">
      <c r="B2806" s="8"/>
      <c r="C2806" s="8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2:36" x14ac:dyDescent="0.3">
      <c r="B2807" s="8"/>
      <c r="C2807" s="8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2:36" x14ac:dyDescent="0.3">
      <c r="B2808" s="8"/>
      <c r="C2808" s="8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2:36" x14ac:dyDescent="0.3">
      <c r="B2809" s="8"/>
      <c r="C2809" s="8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2:36" x14ac:dyDescent="0.3">
      <c r="B2810" s="8"/>
      <c r="C2810" s="8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2:36" x14ac:dyDescent="0.3">
      <c r="B2811" s="8"/>
      <c r="C2811" s="8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2:36" x14ac:dyDescent="0.3">
      <c r="B2812" s="8"/>
      <c r="C2812" s="8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2:36" x14ac:dyDescent="0.3">
      <c r="B2813" s="8"/>
      <c r="C2813" s="8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2:36" x14ac:dyDescent="0.3">
      <c r="B2814" s="8"/>
      <c r="C2814" s="8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2:36" x14ac:dyDescent="0.3">
      <c r="B2815" s="8"/>
      <c r="C2815" s="8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2:36" x14ac:dyDescent="0.3">
      <c r="B2816" s="8"/>
      <c r="C2816" s="8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2:36" x14ac:dyDescent="0.3">
      <c r="B2817" s="8"/>
      <c r="C2817" s="8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2:36" x14ac:dyDescent="0.3">
      <c r="B2818" s="8"/>
      <c r="C2818" s="8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2:36" x14ac:dyDescent="0.3">
      <c r="B2819" s="8"/>
      <c r="C2819" s="8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2:36" x14ac:dyDescent="0.3">
      <c r="B2820" s="8"/>
      <c r="C2820" s="8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2:36" x14ac:dyDescent="0.3">
      <c r="B2821" s="8"/>
      <c r="C2821" s="8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2:36" x14ac:dyDescent="0.3">
      <c r="B2822" s="8"/>
      <c r="C2822" s="8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2:36" x14ac:dyDescent="0.3">
      <c r="B2823" s="8"/>
      <c r="C2823" s="8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2:36" x14ac:dyDescent="0.3">
      <c r="B2824" s="8"/>
      <c r="C2824" s="8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2:36" x14ac:dyDescent="0.3">
      <c r="B2825" s="8"/>
      <c r="C2825" s="8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2:36" x14ac:dyDescent="0.3">
      <c r="B2826" s="8"/>
      <c r="C2826" s="8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2:36" x14ac:dyDescent="0.3">
      <c r="B2827" s="8"/>
      <c r="C2827" s="8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2:36" x14ac:dyDescent="0.3">
      <c r="B2828" s="8"/>
      <c r="C2828" s="8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2:36" x14ac:dyDescent="0.3">
      <c r="B2829" s="8"/>
      <c r="C2829" s="8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2:36" x14ac:dyDescent="0.3">
      <c r="B2830" s="8"/>
      <c r="C2830" s="8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2:36" x14ac:dyDescent="0.3">
      <c r="B2831" s="8"/>
      <c r="C2831" s="8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2:36" x14ac:dyDescent="0.3">
      <c r="B2832" s="8"/>
      <c r="C2832" s="8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2:36" x14ac:dyDescent="0.3">
      <c r="B2833" s="8"/>
      <c r="C2833" s="8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2:36" x14ac:dyDescent="0.3">
      <c r="B2834" s="8"/>
      <c r="C2834" s="8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2:36" x14ac:dyDescent="0.3">
      <c r="B2835" s="8"/>
      <c r="C2835" s="8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2:36" x14ac:dyDescent="0.3">
      <c r="B2836" s="8"/>
      <c r="C2836" s="8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2:36" x14ac:dyDescent="0.3">
      <c r="B2837" s="8"/>
      <c r="C2837" s="8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2:36" x14ac:dyDescent="0.3">
      <c r="B2838" s="8"/>
      <c r="C2838" s="8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2:36" x14ac:dyDescent="0.3">
      <c r="B2839" s="8"/>
      <c r="C2839" s="8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2:36" x14ac:dyDescent="0.3">
      <c r="B2840" s="8"/>
      <c r="C2840" s="8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2:36" x14ac:dyDescent="0.3">
      <c r="B2841" s="8"/>
      <c r="C2841" s="8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2:36" x14ac:dyDescent="0.3">
      <c r="B2842" s="8"/>
      <c r="C2842" s="8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2:36" x14ac:dyDescent="0.3">
      <c r="B2843" s="8"/>
      <c r="C2843" s="8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2:36" x14ac:dyDescent="0.3">
      <c r="B2844" s="8"/>
      <c r="C2844" s="8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2:36" x14ac:dyDescent="0.3">
      <c r="B2845" s="8"/>
      <c r="C2845" s="8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2:36" x14ac:dyDescent="0.3">
      <c r="B2846" s="8"/>
      <c r="C2846" s="8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2:36" x14ac:dyDescent="0.3">
      <c r="B2847" s="8"/>
      <c r="C2847" s="8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2:36" x14ac:dyDescent="0.3">
      <c r="B2848" s="8"/>
      <c r="C2848" s="8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2:36" x14ac:dyDescent="0.3">
      <c r="B2849" s="8"/>
      <c r="C2849" s="8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2:36" x14ac:dyDescent="0.3">
      <c r="B2850" s="8"/>
      <c r="C2850" s="8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2:36" x14ac:dyDescent="0.3">
      <c r="B2851" s="8"/>
      <c r="C2851" s="8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2:36" x14ac:dyDescent="0.3">
      <c r="B2852" s="8"/>
      <c r="C2852" s="8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2:36" x14ac:dyDescent="0.3">
      <c r="B2853" s="8"/>
      <c r="C2853" s="8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2:36" x14ac:dyDescent="0.3">
      <c r="B2854" s="8"/>
      <c r="C2854" s="8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2:36" x14ac:dyDescent="0.3">
      <c r="B2855" s="8"/>
      <c r="C2855" s="8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2:36" x14ac:dyDescent="0.3">
      <c r="B2856" s="8"/>
      <c r="C2856" s="8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2:36" x14ac:dyDescent="0.3">
      <c r="B2857" s="8"/>
      <c r="C2857" s="8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2:36" x14ac:dyDescent="0.3">
      <c r="B2858" s="8"/>
      <c r="C2858" s="8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2:36" x14ac:dyDescent="0.3">
      <c r="B2859" s="8"/>
      <c r="C2859" s="8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2:36" x14ac:dyDescent="0.3">
      <c r="B2860" s="8"/>
      <c r="C2860" s="8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2:36" x14ac:dyDescent="0.3">
      <c r="B2861" s="8"/>
      <c r="C2861" s="8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2:36" x14ac:dyDescent="0.3">
      <c r="B2862" s="8"/>
      <c r="C2862" s="8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2:36" x14ac:dyDescent="0.3">
      <c r="B2863" s="8"/>
      <c r="C2863" s="8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2:36" x14ac:dyDescent="0.3">
      <c r="B2864" s="8"/>
      <c r="C2864" s="8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2:36" x14ac:dyDescent="0.3">
      <c r="B2865" s="8"/>
      <c r="C2865" s="8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2:36" x14ac:dyDescent="0.3">
      <c r="B2866" s="8"/>
      <c r="C2866" s="8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2:36" x14ac:dyDescent="0.3">
      <c r="B2867" s="8"/>
      <c r="C2867" s="8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2:36" x14ac:dyDescent="0.3">
      <c r="B2868" s="8"/>
      <c r="C2868" s="8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2:36" x14ac:dyDescent="0.3">
      <c r="B2869" s="8"/>
      <c r="C2869" s="8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2:36" x14ac:dyDescent="0.3">
      <c r="B2870" s="8"/>
      <c r="C2870" s="8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2:36" x14ac:dyDescent="0.3">
      <c r="B2871" s="8"/>
      <c r="C2871" s="8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2:36" x14ac:dyDescent="0.3">
      <c r="B2872" s="8"/>
      <c r="C2872" s="8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2:36" x14ac:dyDescent="0.3">
      <c r="B2873" s="8"/>
      <c r="C2873" s="8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2:36" x14ac:dyDescent="0.3">
      <c r="B2874" s="8"/>
      <c r="C2874" s="8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2:36" x14ac:dyDescent="0.3">
      <c r="B2875" s="8"/>
      <c r="C2875" s="8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2:36" x14ac:dyDescent="0.3">
      <c r="B2876" s="8"/>
      <c r="C2876" s="8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2:36" x14ac:dyDescent="0.3">
      <c r="B2877" s="8"/>
      <c r="C2877" s="8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2:36" x14ac:dyDescent="0.3">
      <c r="B2878" s="8"/>
      <c r="C2878" s="8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2:36" x14ac:dyDescent="0.3">
      <c r="B2879" s="8"/>
      <c r="C2879" s="8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2:36" x14ac:dyDescent="0.3">
      <c r="B2880" s="8"/>
      <c r="C2880" s="8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2:36" x14ac:dyDescent="0.3">
      <c r="B2881" s="8"/>
      <c r="C2881" s="8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2:36" x14ac:dyDescent="0.3">
      <c r="B2882" s="8"/>
      <c r="C2882" s="8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2:36" x14ac:dyDescent="0.3">
      <c r="B2883" s="8"/>
      <c r="C2883" s="8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2:36" x14ac:dyDescent="0.3">
      <c r="B2884" s="8"/>
      <c r="C2884" s="8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2:36" x14ac:dyDescent="0.3">
      <c r="B2885" s="8"/>
      <c r="C2885" s="8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2:36" x14ac:dyDescent="0.3">
      <c r="B2886" s="8"/>
      <c r="C2886" s="8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2:36" x14ac:dyDescent="0.3">
      <c r="B2887" s="8"/>
      <c r="C2887" s="8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2:36" x14ac:dyDescent="0.3">
      <c r="B2888" s="8"/>
      <c r="C2888" s="8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2:36" x14ac:dyDescent="0.3">
      <c r="B2889" s="8"/>
      <c r="C2889" s="8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2:36" x14ac:dyDescent="0.3">
      <c r="B2890" s="8"/>
      <c r="C2890" s="8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2:36" x14ac:dyDescent="0.3">
      <c r="B2891" s="8"/>
      <c r="C2891" s="8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2:36" x14ac:dyDescent="0.3">
      <c r="B2892" s="8"/>
      <c r="C2892" s="8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2:36" x14ac:dyDescent="0.3">
      <c r="B2893" s="8"/>
      <c r="C2893" s="8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2:36" x14ac:dyDescent="0.3">
      <c r="B2894" s="8"/>
      <c r="C2894" s="8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2:36" x14ac:dyDescent="0.3">
      <c r="B2895" s="8"/>
      <c r="C2895" s="8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2:36" x14ac:dyDescent="0.3">
      <c r="B2896" s="8"/>
      <c r="C2896" s="8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2:36" x14ac:dyDescent="0.3">
      <c r="B2897" s="8"/>
      <c r="C2897" s="8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2:36" x14ac:dyDescent="0.3">
      <c r="B2898" s="8"/>
      <c r="C2898" s="8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2:36" x14ac:dyDescent="0.3">
      <c r="B2899" s="8"/>
      <c r="C2899" s="8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2:36" x14ac:dyDescent="0.3">
      <c r="B2900" s="8"/>
      <c r="C2900" s="8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2:36" x14ac:dyDescent="0.3">
      <c r="B2901" s="8"/>
      <c r="C2901" s="8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2:36" x14ac:dyDescent="0.3">
      <c r="B2902" s="8"/>
      <c r="C2902" s="8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2:36" x14ac:dyDescent="0.3">
      <c r="B2903" s="8"/>
      <c r="C2903" s="8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2:36" x14ac:dyDescent="0.3">
      <c r="B2904" s="8"/>
      <c r="C2904" s="8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2:36" x14ac:dyDescent="0.3">
      <c r="B2905" s="8"/>
      <c r="C2905" s="8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2:36" x14ac:dyDescent="0.3">
      <c r="B2906" s="8"/>
      <c r="C2906" s="8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2:36" x14ac:dyDescent="0.3">
      <c r="B2907" s="8"/>
      <c r="C2907" s="8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2:36" x14ac:dyDescent="0.3">
      <c r="B2908" s="8"/>
      <c r="C2908" s="8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2:36" x14ac:dyDescent="0.3">
      <c r="B2909" s="8"/>
      <c r="C2909" s="8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2:36" x14ac:dyDescent="0.3">
      <c r="B2910" s="8"/>
      <c r="C2910" s="8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2:36" x14ac:dyDescent="0.3">
      <c r="B2911" s="8"/>
      <c r="C2911" s="8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2:36" x14ac:dyDescent="0.3">
      <c r="B2912" s="8"/>
      <c r="C2912" s="8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2:36" x14ac:dyDescent="0.3">
      <c r="B2913" s="8"/>
      <c r="C2913" s="8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2:36" x14ac:dyDescent="0.3">
      <c r="B2914" s="8"/>
      <c r="C2914" s="8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2:36" x14ac:dyDescent="0.3">
      <c r="B2915" s="8"/>
      <c r="C2915" s="8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2:36" x14ac:dyDescent="0.3">
      <c r="B2916" s="8"/>
      <c r="C2916" s="8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2:36" x14ac:dyDescent="0.3">
      <c r="B2917" s="8"/>
      <c r="C2917" s="8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2:36" x14ac:dyDescent="0.3">
      <c r="B2918" s="8"/>
      <c r="C2918" s="8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2:36" x14ac:dyDescent="0.3">
      <c r="B2919" s="8"/>
      <c r="C2919" s="8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2:36" x14ac:dyDescent="0.3">
      <c r="B2920" s="8"/>
      <c r="C2920" s="8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2:36" x14ac:dyDescent="0.3">
      <c r="B2921" s="8"/>
      <c r="C2921" s="8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2:36" x14ac:dyDescent="0.3">
      <c r="B2922" s="8"/>
      <c r="C2922" s="8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2:36" x14ac:dyDescent="0.3">
      <c r="B2923" s="8"/>
      <c r="C2923" s="8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2:36" x14ac:dyDescent="0.3">
      <c r="B2924" s="8"/>
      <c r="C2924" s="8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2:36" x14ac:dyDescent="0.3">
      <c r="B2925" s="8"/>
      <c r="C2925" s="8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2:36" x14ac:dyDescent="0.3">
      <c r="B2926" s="8"/>
      <c r="C2926" s="8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2:36" x14ac:dyDescent="0.3">
      <c r="B2927" s="8"/>
      <c r="C2927" s="8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2:36" x14ac:dyDescent="0.3">
      <c r="B2928" s="8"/>
      <c r="C2928" s="8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2:36" x14ac:dyDescent="0.3">
      <c r="B2929" s="8"/>
      <c r="C2929" s="8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2:36" x14ac:dyDescent="0.3">
      <c r="B2930" s="8"/>
      <c r="C2930" s="8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2:36" x14ac:dyDescent="0.3">
      <c r="B2931" s="8"/>
      <c r="C2931" s="8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2:36" x14ac:dyDescent="0.3">
      <c r="B2932" s="8"/>
      <c r="C2932" s="8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2:36" x14ac:dyDescent="0.3">
      <c r="B2933" s="8"/>
      <c r="C2933" s="8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2:36" x14ac:dyDescent="0.3">
      <c r="B2934" s="8"/>
      <c r="C2934" s="8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2:36" x14ac:dyDescent="0.3">
      <c r="B2935" s="8"/>
      <c r="C2935" s="8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2:36" x14ac:dyDescent="0.3">
      <c r="B2936" s="8"/>
      <c r="C2936" s="8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2:36" x14ac:dyDescent="0.3">
      <c r="B2937" s="8"/>
      <c r="C2937" s="8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2:36" x14ac:dyDescent="0.3">
      <c r="B2938" s="8"/>
      <c r="C2938" s="8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2:36" x14ac:dyDescent="0.3">
      <c r="B2939" s="8"/>
      <c r="C2939" s="8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2:36" x14ac:dyDescent="0.3">
      <c r="B2940" s="8"/>
      <c r="C2940" s="8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2:36" x14ac:dyDescent="0.3">
      <c r="B2941" s="8"/>
      <c r="C2941" s="8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2:36" x14ac:dyDescent="0.3">
      <c r="B2942" s="8"/>
      <c r="C2942" s="8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2:36" x14ac:dyDescent="0.3">
      <c r="B2943" s="8"/>
      <c r="C2943" s="8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2:36" x14ac:dyDescent="0.3">
      <c r="B2944" s="8"/>
      <c r="C2944" s="8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2:36" x14ac:dyDescent="0.3">
      <c r="B2945" s="8"/>
      <c r="C2945" s="8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2:36" x14ac:dyDescent="0.3">
      <c r="B2946" s="8"/>
      <c r="C2946" s="8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2:36" x14ac:dyDescent="0.3">
      <c r="B2947" s="8"/>
      <c r="C2947" s="8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2:36" x14ac:dyDescent="0.3">
      <c r="B2948" s="8"/>
      <c r="C2948" s="8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2:36" x14ac:dyDescent="0.3">
      <c r="B2949" s="8"/>
      <c r="C2949" s="8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2:36" x14ac:dyDescent="0.3">
      <c r="B2950" s="8"/>
      <c r="C2950" s="8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2:36" x14ac:dyDescent="0.3">
      <c r="B2951" s="8"/>
      <c r="C2951" s="8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2:36" x14ac:dyDescent="0.3">
      <c r="B2952" s="8"/>
      <c r="C2952" s="8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2:36" x14ac:dyDescent="0.3">
      <c r="B2953" s="8"/>
      <c r="C2953" s="8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2:36" x14ac:dyDescent="0.3">
      <c r="B2954" s="8"/>
      <c r="C2954" s="8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2:36" x14ac:dyDescent="0.3">
      <c r="B2955" s="8"/>
      <c r="C2955" s="8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2:36" x14ac:dyDescent="0.3">
      <c r="B2956" s="8"/>
      <c r="C2956" s="8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2:36" x14ac:dyDescent="0.3">
      <c r="B2957" s="8"/>
      <c r="C2957" s="8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2:36" x14ac:dyDescent="0.3">
      <c r="B2958" s="8"/>
      <c r="C2958" s="8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2:36" x14ac:dyDescent="0.3">
      <c r="B2959" s="8"/>
      <c r="C2959" s="8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2:36" x14ac:dyDescent="0.3">
      <c r="B2960" s="8"/>
      <c r="C2960" s="8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2:36" x14ac:dyDescent="0.3">
      <c r="B2961" s="8"/>
      <c r="C2961" s="8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2:36" x14ac:dyDescent="0.3">
      <c r="B2962" s="8"/>
      <c r="C2962" s="8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2:36" x14ac:dyDescent="0.3">
      <c r="B2963" s="8"/>
      <c r="C2963" s="8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2:36" x14ac:dyDescent="0.3">
      <c r="B2964" s="8"/>
      <c r="C2964" s="8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2:36" x14ac:dyDescent="0.3">
      <c r="B2965" s="8"/>
      <c r="C2965" s="8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2:36" x14ac:dyDescent="0.3">
      <c r="B2966" s="8"/>
      <c r="C2966" s="8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2:36" x14ac:dyDescent="0.3">
      <c r="B2967" s="8"/>
      <c r="C2967" s="8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2:36" x14ac:dyDescent="0.3">
      <c r="B2968" s="8"/>
      <c r="C2968" s="8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2:36" x14ac:dyDescent="0.3">
      <c r="B2969" s="8"/>
      <c r="C2969" s="8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2:36" x14ac:dyDescent="0.3">
      <c r="B2970" s="8"/>
      <c r="C2970" s="8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2:36" x14ac:dyDescent="0.3">
      <c r="B2971" s="8"/>
      <c r="C2971" s="8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2:36" x14ac:dyDescent="0.3">
      <c r="B2972" s="8"/>
      <c r="C2972" s="8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2:36" x14ac:dyDescent="0.3">
      <c r="B2973" s="8"/>
      <c r="C2973" s="8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2:36" x14ac:dyDescent="0.3">
      <c r="B2974" s="8"/>
      <c r="C2974" s="8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2:36" x14ac:dyDescent="0.3">
      <c r="B2975" s="8"/>
      <c r="C2975" s="8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2:36" x14ac:dyDescent="0.3">
      <c r="B2976" s="8"/>
      <c r="C2976" s="8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2:36" x14ac:dyDescent="0.3">
      <c r="B2977" s="8"/>
      <c r="C2977" s="8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2:36" x14ac:dyDescent="0.3">
      <c r="B2978" s="8"/>
      <c r="C2978" s="8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2:36" x14ac:dyDescent="0.3">
      <c r="B2979" s="8"/>
      <c r="C2979" s="8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2:36" x14ac:dyDescent="0.3">
      <c r="B2980" s="8"/>
      <c r="C2980" s="8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2:36" x14ac:dyDescent="0.3">
      <c r="B2981" s="8"/>
      <c r="C2981" s="8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2:36" x14ac:dyDescent="0.3">
      <c r="B2982" s="8"/>
      <c r="C2982" s="8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2:36" x14ac:dyDescent="0.3">
      <c r="B2983" s="8"/>
      <c r="C2983" s="8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2:36" x14ac:dyDescent="0.3">
      <c r="B2984" s="8"/>
      <c r="C2984" s="8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2:36" x14ac:dyDescent="0.3">
      <c r="B2985" s="8"/>
      <c r="C2985" s="8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2:36" x14ac:dyDescent="0.3">
      <c r="B2986" s="8"/>
      <c r="C2986" s="8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2:36" x14ac:dyDescent="0.3">
      <c r="B2987" s="8"/>
      <c r="C2987" s="8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2:36" x14ac:dyDescent="0.3">
      <c r="B2988" s="8"/>
      <c r="C2988" s="8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2:36" x14ac:dyDescent="0.3">
      <c r="B2989" s="8"/>
      <c r="C2989" s="8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2:36" x14ac:dyDescent="0.3">
      <c r="B2990" s="8"/>
      <c r="C2990" s="8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2:36" x14ac:dyDescent="0.3">
      <c r="B2991" s="8"/>
      <c r="C2991" s="8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2:36" x14ac:dyDescent="0.3">
      <c r="B2992" s="8"/>
      <c r="C2992" s="8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2:36" x14ac:dyDescent="0.3">
      <c r="B2993" s="8"/>
      <c r="C2993" s="8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2:36" x14ac:dyDescent="0.3">
      <c r="B2994" s="8"/>
      <c r="C2994" s="8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2:36" x14ac:dyDescent="0.3">
      <c r="B2995" s="8"/>
      <c r="C2995" s="8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2:36" x14ac:dyDescent="0.3">
      <c r="B2996" s="8"/>
      <c r="C2996" s="8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2:36" x14ac:dyDescent="0.3">
      <c r="B2997" s="8"/>
      <c r="C2997" s="8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2:36" x14ac:dyDescent="0.3">
      <c r="B2998" s="8"/>
      <c r="C2998" s="8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2:36" x14ac:dyDescent="0.3">
      <c r="B2999" s="8"/>
      <c r="C2999" s="8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2:36" x14ac:dyDescent="0.3">
      <c r="B3000" s="8"/>
      <c r="C3000" s="8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2:36" x14ac:dyDescent="0.3">
      <c r="B3001" s="8"/>
      <c r="C3001" s="8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2:36" x14ac:dyDescent="0.3">
      <c r="B3002" s="8"/>
      <c r="C3002" s="8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2:36" x14ac:dyDescent="0.3">
      <c r="B3003" s="8"/>
      <c r="C3003" s="8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2:36" x14ac:dyDescent="0.3">
      <c r="B3004" s="8"/>
      <c r="C3004" s="8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2:36" x14ac:dyDescent="0.3">
      <c r="B3005" s="8"/>
      <c r="C3005" s="8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2:36" x14ac:dyDescent="0.3">
      <c r="B3006" s="8"/>
      <c r="C3006" s="8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2:36" x14ac:dyDescent="0.3">
      <c r="B3007" s="8"/>
      <c r="C3007" s="8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2:36" x14ac:dyDescent="0.3">
      <c r="B3008" s="8"/>
      <c r="C3008" s="8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2:36" x14ac:dyDescent="0.3">
      <c r="B3009" s="8"/>
      <c r="C3009" s="8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2:36" x14ac:dyDescent="0.3">
      <c r="B3010" s="8"/>
      <c r="C3010" s="8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2:36" x14ac:dyDescent="0.3">
      <c r="B3011" s="8"/>
      <c r="C3011" s="8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2:36" x14ac:dyDescent="0.3">
      <c r="B3012" s="8"/>
      <c r="C3012" s="8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2:36" x14ac:dyDescent="0.3">
      <c r="B3013" s="8"/>
      <c r="C3013" s="8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2:36" x14ac:dyDescent="0.3">
      <c r="B3014" s="8"/>
      <c r="C3014" s="8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2:36" x14ac:dyDescent="0.3">
      <c r="B3015" s="8"/>
      <c r="C3015" s="8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2:36" x14ac:dyDescent="0.3">
      <c r="B3016" s="8"/>
      <c r="C3016" s="8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2:36" x14ac:dyDescent="0.3">
      <c r="B3017" s="8"/>
      <c r="C3017" s="8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2:36" x14ac:dyDescent="0.3">
      <c r="B3018" s="8"/>
      <c r="C3018" s="8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2:36" x14ac:dyDescent="0.3">
      <c r="B3019" s="8"/>
      <c r="C3019" s="8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2:36" x14ac:dyDescent="0.3">
      <c r="B3020" s="8"/>
      <c r="C3020" s="8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2:36" x14ac:dyDescent="0.3">
      <c r="B3021" s="8"/>
      <c r="C3021" s="8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2:36" x14ac:dyDescent="0.3">
      <c r="B3022" s="8"/>
      <c r="C3022" s="8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2:36" x14ac:dyDescent="0.3">
      <c r="B3023" s="8"/>
      <c r="C3023" s="8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2:36" x14ac:dyDescent="0.3">
      <c r="B3024" s="8"/>
      <c r="C3024" s="8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2:36" x14ac:dyDescent="0.3">
      <c r="B3025" s="8"/>
      <c r="C3025" s="8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2:36" x14ac:dyDescent="0.3">
      <c r="B3026" s="8"/>
      <c r="C3026" s="8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2:36" x14ac:dyDescent="0.3">
      <c r="B3027" s="8"/>
      <c r="C3027" s="8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2:36" x14ac:dyDescent="0.3">
      <c r="B3028" s="8"/>
      <c r="C3028" s="8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2:36" x14ac:dyDescent="0.3">
      <c r="B3029" s="8"/>
      <c r="C3029" s="8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2:36" x14ac:dyDescent="0.3">
      <c r="B3030" s="8"/>
      <c r="C3030" s="8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2:36" x14ac:dyDescent="0.3">
      <c r="B3031" s="8"/>
      <c r="C3031" s="8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2:36" x14ac:dyDescent="0.3">
      <c r="B3032" s="8"/>
      <c r="C3032" s="8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2:36" x14ac:dyDescent="0.3">
      <c r="B3033" s="8"/>
      <c r="C3033" s="8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2:36" x14ac:dyDescent="0.3">
      <c r="B3034" s="8"/>
      <c r="C3034" s="8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2:36" x14ac:dyDescent="0.3">
      <c r="B3035" s="8"/>
      <c r="C3035" s="8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2:36" x14ac:dyDescent="0.3">
      <c r="B3036" s="8"/>
      <c r="C3036" s="8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2:36" x14ac:dyDescent="0.3">
      <c r="B3037" s="8"/>
      <c r="C3037" s="8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2:36" x14ac:dyDescent="0.3">
      <c r="B3038" s="8"/>
      <c r="C3038" s="8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2:36" x14ac:dyDescent="0.3">
      <c r="B3039" s="8"/>
      <c r="C3039" s="8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2:36" x14ac:dyDescent="0.3">
      <c r="B3040" s="8"/>
      <c r="C3040" s="8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2:36" x14ac:dyDescent="0.3">
      <c r="B3041" s="8"/>
      <c r="C3041" s="8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2:36" x14ac:dyDescent="0.3">
      <c r="B3042" s="8"/>
      <c r="C3042" s="8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2:36" x14ac:dyDescent="0.3">
      <c r="B3043" s="8"/>
      <c r="C3043" s="8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2:36" x14ac:dyDescent="0.3">
      <c r="B3044" s="8"/>
      <c r="C3044" s="8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2:36" x14ac:dyDescent="0.3">
      <c r="B3045" s="8"/>
      <c r="C3045" s="8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2:36" x14ac:dyDescent="0.3">
      <c r="B3046" s="8"/>
      <c r="C3046" s="8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2:36" x14ac:dyDescent="0.3">
      <c r="B3047" s="8"/>
      <c r="C3047" s="8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2:36" x14ac:dyDescent="0.3">
      <c r="B3048" s="8"/>
      <c r="C3048" s="8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2:36" x14ac:dyDescent="0.3">
      <c r="B3049" s="8"/>
      <c r="C3049" s="8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2:36" x14ac:dyDescent="0.3">
      <c r="B3050" s="8"/>
      <c r="C3050" s="8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2:36" x14ac:dyDescent="0.3">
      <c r="B3051" s="8"/>
      <c r="C3051" s="8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2:36" x14ac:dyDescent="0.3">
      <c r="B3052" s="8"/>
      <c r="C3052" s="8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2:36" x14ac:dyDescent="0.3">
      <c r="B3053" s="8"/>
      <c r="C3053" s="8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2:36" x14ac:dyDescent="0.3">
      <c r="B3054" s="8"/>
      <c r="C3054" s="8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2:36" x14ac:dyDescent="0.3">
      <c r="B3055" s="8"/>
      <c r="C3055" s="8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</row>
    <row r="3056" spans="2:36" x14ac:dyDescent="0.3">
      <c r="B3056" s="8"/>
      <c r="C3056" s="8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</row>
    <row r="3057" spans="2:36" x14ac:dyDescent="0.3">
      <c r="B3057" s="8"/>
      <c r="C3057" s="8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</row>
    <row r="3058" spans="2:36" x14ac:dyDescent="0.3">
      <c r="B3058" s="8"/>
      <c r="C3058" s="8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</row>
    <row r="3059" spans="2:36" x14ac:dyDescent="0.3">
      <c r="B3059" s="8"/>
      <c r="C3059" s="8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</row>
    <row r="3060" spans="2:36" x14ac:dyDescent="0.3">
      <c r="B3060" s="8"/>
      <c r="C3060" s="8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</row>
    <row r="3061" spans="2:36" x14ac:dyDescent="0.3">
      <c r="B3061" s="8"/>
      <c r="C3061" s="8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</row>
    <row r="3062" spans="2:36" x14ac:dyDescent="0.3">
      <c r="B3062" s="8"/>
      <c r="C3062" s="8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</row>
    <row r="3063" spans="2:36" x14ac:dyDescent="0.3">
      <c r="B3063" s="8"/>
      <c r="C3063" s="8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</row>
    <row r="3064" spans="2:36" x14ac:dyDescent="0.3">
      <c r="B3064" s="8"/>
      <c r="C3064" s="8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</row>
    <row r="3065" spans="2:36" x14ac:dyDescent="0.3">
      <c r="B3065" s="8"/>
      <c r="C3065" s="8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</row>
    <row r="3066" spans="2:36" x14ac:dyDescent="0.3">
      <c r="B3066" s="8"/>
      <c r="C3066" s="8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</row>
    <row r="3067" spans="2:36" x14ac:dyDescent="0.3">
      <c r="B3067" s="8"/>
      <c r="C3067" s="8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</row>
    <row r="3068" spans="2:36" x14ac:dyDescent="0.3">
      <c r="B3068" s="8"/>
      <c r="C3068" s="8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</row>
    <row r="3069" spans="2:36" x14ac:dyDescent="0.3">
      <c r="B3069" s="8"/>
      <c r="C3069" s="8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</row>
    <row r="3070" spans="2:36" x14ac:dyDescent="0.3">
      <c r="B3070" s="8"/>
      <c r="C3070" s="8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</row>
    <row r="3071" spans="2:36" x14ac:dyDescent="0.3">
      <c r="B3071" s="8"/>
      <c r="C3071" s="8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</row>
    <row r="3072" spans="2:36" x14ac:dyDescent="0.3">
      <c r="B3072" s="8"/>
      <c r="C3072" s="8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</row>
    <row r="3073" spans="2:36" x14ac:dyDescent="0.3">
      <c r="B3073" s="8"/>
      <c r="C3073" s="8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</row>
    <row r="3074" spans="2:36" x14ac:dyDescent="0.3">
      <c r="B3074" s="8"/>
      <c r="C3074" s="8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</row>
    <row r="3075" spans="2:36" x14ac:dyDescent="0.3">
      <c r="B3075" s="8"/>
      <c r="C3075" s="8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</row>
    <row r="3076" spans="2:36" x14ac:dyDescent="0.3">
      <c r="B3076" s="8"/>
      <c r="C3076" s="8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</row>
    <row r="3077" spans="2:36" x14ac:dyDescent="0.3">
      <c r="B3077" s="8"/>
      <c r="C3077" s="8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</row>
    <row r="3078" spans="2:36" x14ac:dyDescent="0.3">
      <c r="B3078" s="8"/>
      <c r="C3078" s="8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</row>
    <row r="3079" spans="2:36" x14ac:dyDescent="0.3">
      <c r="B3079" s="8"/>
      <c r="C3079" s="8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</row>
    <row r="3080" spans="2:36" x14ac:dyDescent="0.3">
      <c r="B3080" s="8"/>
      <c r="C3080" s="8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</row>
    <row r="3081" spans="2:36" x14ac:dyDescent="0.3">
      <c r="B3081" s="8"/>
      <c r="C3081" s="8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</row>
    <row r="3082" spans="2:36" x14ac:dyDescent="0.3">
      <c r="B3082" s="8"/>
      <c r="C3082" s="8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</row>
    <row r="3083" spans="2:36" x14ac:dyDescent="0.3">
      <c r="B3083" s="8"/>
      <c r="C3083" s="8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</row>
    <row r="3084" spans="2:36" x14ac:dyDescent="0.3">
      <c r="B3084" s="8"/>
      <c r="C3084" s="8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</row>
    <row r="3085" spans="2:36" x14ac:dyDescent="0.3">
      <c r="B3085" s="8"/>
      <c r="C3085" s="8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</row>
    <row r="3086" spans="2:36" x14ac:dyDescent="0.3">
      <c r="B3086" s="8"/>
      <c r="C3086" s="8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</row>
    <row r="3087" spans="2:36" x14ac:dyDescent="0.3">
      <c r="B3087" s="8"/>
      <c r="C3087" s="8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</row>
    <row r="3088" spans="2:36" x14ac:dyDescent="0.3">
      <c r="B3088" s="8"/>
      <c r="C3088" s="8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</row>
    <row r="3089" spans="2:36" x14ac:dyDescent="0.3">
      <c r="B3089" s="8"/>
      <c r="C3089" s="8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</row>
    <row r="3090" spans="2:36" x14ac:dyDescent="0.3">
      <c r="B3090" s="8"/>
      <c r="C3090" s="8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</row>
    <row r="3091" spans="2:36" x14ac:dyDescent="0.3">
      <c r="B3091" s="8"/>
      <c r="C3091" s="8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</row>
    <row r="3092" spans="2:36" x14ac:dyDescent="0.3">
      <c r="B3092" s="8"/>
      <c r="C3092" s="8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</row>
    <row r="3093" spans="2:36" x14ac:dyDescent="0.3">
      <c r="B3093" s="8"/>
      <c r="C3093" s="8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</row>
    <row r="3094" spans="2:36" x14ac:dyDescent="0.3">
      <c r="B3094" s="8"/>
      <c r="C3094" s="8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</row>
    <row r="3095" spans="2:36" x14ac:dyDescent="0.3">
      <c r="B3095" s="8"/>
      <c r="C3095" s="8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</row>
    <row r="3096" spans="2:36" x14ac:dyDescent="0.3">
      <c r="B3096" s="8"/>
      <c r="C3096" s="8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</row>
    <row r="3097" spans="2:36" x14ac:dyDescent="0.3">
      <c r="B3097" s="8"/>
      <c r="C3097" s="8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</row>
    <row r="3098" spans="2:36" x14ac:dyDescent="0.3">
      <c r="B3098" s="8"/>
      <c r="C3098" s="8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</row>
    <row r="3099" spans="2:36" x14ac:dyDescent="0.3">
      <c r="B3099" s="8"/>
      <c r="C3099" s="8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</row>
    <row r="3100" spans="2:36" x14ac:dyDescent="0.3">
      <c r="B3100" s="8"/>
      <c r="C3100" s="8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</row>
    <row r="3101" spans="2:36" x14ac:dyDescent="0.3">
      <c r="B3101" s="8"/>
      <c r="C3101" s="8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</row>
    <row r="3102" spans="2:36" x14ac:dyDescent="0.3">
      <c r="B3102" s="8"/>
      <c r="C3102" s="8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</row>
    <row r="3103" spans="2:36" x14ac:dyDescent="0.3">
      <c r="B3103" s="8"/>
      <c r="C3103" s="8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</row>
    <row r="3104" spans="2:36" x14ac:dyDescent="0.3">
      <c r="B3104" s="8"/>
      <c r="C3104" s="8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</row>
    <row r="3105" spans="2:36" x14ac:dyDescent="0.3">
      <c r="B3105" s="8"/>
      <c r="C3105" s="8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</row>
    <row r="3106" spans="2:36" x14ac:dyDescent="0.3">
      <c r="B3106" s="8"/>
      <c r="C3106" s="8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</row>
    <row r="3107" spans="2:36" x14ac:dyDescent="0.3">
      <c r="B3107" s="8"/>
      <c r="C3107" s="8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</row>
    <row r="3108" spans="2:36" x14ac:dyDescent="0.3">
      <c r="B3108" s="8"/>
      <c r="C3108" s="8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</row>
    <row r="3109" spans="2:36" x14ac:dyDescent="0.3">
      <c r="B3109" s="8"/>
      <c r="C3109" s="8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</row>
    <row r="3110" spans="2:36" x14ac:dyDescent="0.3">
      <c r="B3110" s="8"/>
      <c r="C3110" s="8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</row>
    <row r="3111" spans="2:36" x14ac:dyDescent="0.3">
      <c r="B3111" s="8"/>
      <c r="C3111" s="8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</row>
    <row r="3112" spans="2:36" x14ac:dyDescent="0.3">
      <c r="B3112" s="8"/>
      <c r="C3112" s="8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</row>
    <row r="3113" spans="2:36" x14ac:dyDescent="0.3">
      <c r="B3113" s="8"/>
      <c r="C3113" s="8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</row>
    <row r="3114" spans="2:36" x14ac:dyDescent="0.3">
      <c r="B3114" s="8"/>
      <c r="C3114" s="8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</row>
    <row r="3115" spans="2:36" x14ac:dyDescent="0.3">
      <c r="B3115" s="8"/>
      <c r="C3115" s="8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</row>
    <row r="3116" spans="2:36" x14ac:dyDescent="0.3">
      <c r="B3116" s="8"/>
      <c r="C3116" s="8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</row>
    <row r="3117" spans="2:36" x14ac:dyDescent="0.3">
      <c r="B3117" s="8"/>
      <c r="C3117" s="8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</row>
    <row r="3118" spans="2:36" x14ac:dyDescent="0.3">
      <c r="B3118" s="8"/>
      <c r="C3118" s="8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</row>
    <row r="3119" spans="2:36" x14ac:dyDescent="0.3">
      <c r="B3119" s="8"/>
      <c r="C3119" s="8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</row>
    <row r="3120" spans="2:36" x14ac:dyDescent="0.3">
      <c r="B3120" s="8"/>
      <c r="C3120" s="8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</row>
    <row r="3121" spans="2:36" x14ac:dyDescent="0.3">
      <c r="B3121" s="8"/>
      <c r="C3121" s="8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</row>
    <row r="3122" spans="2:36" x14ac:dyDescent="0.3">
      <c r="B3122" s="8"/>
      <c r="C3122" s="8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</row>
    <row r="3123" spans="2:36" x14ac:dyDescent="0.3">
      <c r="B3123" s="8"/>
      <c r="C3123" s="8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</row>
    <row r="3124" spans="2:36" x14ac:dyDescent="0.3">
      <c r="B3124" s="8"/>
      <c r="C3124" s="8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</row>
    <row r="3125" spans="2:36" x14ac:dyDescent="0.3">
      <c r="B3125" s="8"/>
      <c r="C3125" s="8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</row>
    <row r="3126" spans="2:36" x14ac:dyDescent="0.3">
      <c r="B3126" s="8"/>
      <c r="C3126" s="8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</row>
    <row r="3127" spans="2:36" x14ac:dyDescent="0.3">
      <c r="B3127" s="8"/>
      <c r="C3127" s="8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</row>
    <row r="3128" spans="2:36" x14ac:dyDescent="0.3">
      <c r="B3128" s="8"/>
      <c r="C3128" s="8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</row>
    <row r="3129" spans="2:36" x14ac:dyDescent="0.3">
      <c r="B3129" s="8"/>
      <c r="C3129" s="8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</row>
    <row r="3130" spans="2:36" x14ac:dyDescent="0.3">
      <c r="B3130" s="8"/>
      <c r="C3130" s="8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</row>
    <row r="3131" spans="2:36" x14ac:dyDescent="0.3">
      <c r="B3131" s="8"/>
      <c r="C3131" s="8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</row>
    <row r="3132" spans="2:36" x14ac:dyDescent="0.3">
      <c r="B3132" s="8"/>
      <c r="C3132" s="8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</row>
    <row r="3133" spans="2:36" x14ac:dyDescent="0.3">
      <c r="B3133" s="8"/>
      <c r="C3133" s="8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</row>
    <row r="3134" spans="2:36" x14ac:dyDescent="0.3">
      <c r="B3134" s="8"/>
      <c r="C3134" s="8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</row>
    <row r="3135" spans="2:36" x14ac:dyDescent="0.3">
      <c r="B3135" s="8"/>
      <c r="C3135" s="8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</row>
    <row r="3136" spans="2:36" x14ac:dyDescent="0.3">
      <c r="B3136" s="8"/>
      <c r="C3136" s="8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</row>
    <row r="3137" spans="2:36" x14ac:dyDescent="0.3">
      <c r="B3137" s="8"/>
      <c r="C3137" s="8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</row>
    <row r="3138" spans="2:36" x14ac:dyDescent="0.3">
      <c r="B3138" s="8"/>
      <c r="C3138" s="8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</row>
    <row r="3139" spans="2:36" x14ac:dyDescent="0.3">
      <c r="B3139" s="8"/>
      <c r="C3139" s="8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</row>
    <row r="3140" spans="2:36" x14ac:dyDescent="0.3">
      <c r="B3140" s="8"/>
      <c r="C3140" s="8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</row>
    <row r="3141" spans="2:36" x14ac:dyDescent="0.3">
      <c r="B3141" s="8"/>
      <c r="C3141" s="8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</row>
    <row r="3142" spans="2:36" x14ac:dyDescent="0.3">
      <c r="B3142" s="8"/>
      <c r="C3142" s="8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</row>
    <row r="3143" spans="2:36" x14ac:dyDescent="0.3">
      <c r="B3143" s="8"/>
      <c r="C3143" s="8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</row>
    <row r="3144" spans="2:36" x14ac:dyDescent="0.3">
      <c r="B3144" s="8"/>
      <c r="C3144" s="8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</row>
    <row r="3145" spans="2:36" x14ac:dyDescent="0.3">
      <c r="B3145" s="8"/>
      <c r="C3145" s="8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</row>
    <row r="3146" spans="2:36" x14ac:dyDescent="0.3">
      <c r="B3146" s="8"/>
      <c r="C3146" s="8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</row>
    <row r="3147" spans="2:36" x14ac:dyDescent="0.3">
      <c r="B3147" s="8"/>
      <c r="C3147" s="8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</row>
    <row r="3148" spans="2:36" x14ac:dyDescent="0.3">
      <c r="B3148" s="8"/>
      <c r="C3148" s="8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</row>
    <row r="3149" spans="2:36" x14ac:dyDescent="0.3">
      <c r="B3149" s="8"/>
      <c r="C3149" s="8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</row>
    <row r="3150" spans="2:36" x14ac:dyDescent="0.3">
      <c r="B3150" s="8"/>
      <c r="C3150" s="8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</row>
    <row r="3151" spans="2:36" x14ac:dyDescent="0.3">
      <c r="B3151" s="8"/>
      <c r="C3151" s="8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</row>
    <row r="3152" spans="2:36" x14ac:dyDescent="0.3">
      <c r="B3152" s="8"/>
      <c r="C3152" s="8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</row>
    <row r="3153" spans="2:36" x14ac:dyDescent="0.3">
      <c r="B3153" s="8"/>
      <c r="C3153" s="8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</row>
    <row r="3154" spans="2:36" x14ac:dyDescent="0.3">
      <c r="B3154" s="8"/>
      <c r="C3154" s="8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</row>
    <row r="3155" spans="2:36" x14ac:dyDescent="0.3">
      <c r="B3155" s="8"/>
      <c r="C3155" s="8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</row>
    <row r="3156" spans="2:36" x14ac:dyDescent="0.3">
      <c r="B3156" s="8"/>
      <c r="C3156" s="8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</row>
    <row r="3157" spans="2:36" x14ac:dyDescent="0.3">
      <c r="B3157" s="8"/>
      <c r="C3157" s="8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</row>
    <row r="3158" spans="2:36" x14ac:dyDescent="0.3">
      <c r="B3158" s="8"/>
      <c r="C3158" s="8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</row>
    <row r="3159" spans="2:36" x14ac:dyDescent="0.3">
      <c r="B3159" s="8"/>
      <c r="C3159" s="8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</row>
    <row r="3160" spans="2:36" x14ac:dyDescent="0.3">
      <c r="B3160" s="8"/>
      <c r="C3160" s="8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</row>
    <row r="3161" spans="2:36" x14ac:dyDescent="0.3">
      <c r="B3161" s="8"/>
      <c r="C3161" s="8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</row>
    <row r="3162" spans="2:36" x14ac:dyDescent="0.3">
      <c r="B3162" s="8"/>
      <c r="C3162" s="8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</row>
    <row r="3163" spans="2:36" x14ac:dyDescent="0.3">
      <c r="B3163" s="8"/>
      <c r="C3163" s="8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</row>
    <row r="3164" spans="2:36" x14ac:dyDescent="0.3">
      <c r="B3164" s="8"/>
      <c r="C3164" s="8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</row>
    <row r="3165" spans="2:36" x14ac:dyDescent="0.3">
      <c r="B3165" s="8"/>
      <c r="C3165" s="8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</row>
    <row r="3166" spans="2:36" x14ac:dyDescent="0.3">
      <c r="B3166" s="8"/>
      <c r="C3166" s="8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</row>
    <row r="3167" spans="2:36" x14ac:dyDescent="0.3">
      <c r="B3167" s="8"/>
      <c r="C3167" s="8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</row>
    <row r="3168" spans="2:36" x14ac:dyDescent="0.3">
      <c r="B3168" s="8"/>
      <c r="C3168" s="8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</row>
    <row r="3169" spans="2:36" x14ac:dyDescent="0.3">
      <c r="B3169" s="8"/>
      <c r="C3169" s="8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</row>
    <row r="3170" spans="2:36" x14ac:dyDescent="0.3">
      <c r="B3170" s="8"/>
      <c r="C3170" s="8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</row>
    <row r="3171" spans="2:36" x14ac:dyDescent="0.3">
      <c r="B3171" s="8"/>
      <c r="C3171" s="8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</row>
    <row r="3172" spans="2:36" x14ac:dyDescent="0.3">
      <c r="B3172" s="8"/>
      <c r="C3172" s="8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</row>
    <row r="3173" spans="2:36" x14ac:dyDescent="0.3">
      <c r="B3173" s="8"/>
      <c r="C3173" s="8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</row>
    <row r="3174" spans="2:36" x14ac:dyDescent="0.3">
      <c r="B3174" s="8"/>
      <c r="C3174" s="8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</row>
    <row r="3175" spans="2:36" x14ac:dyDescent="0.3">
      <c r="B3175" s="8"/>
      <c r="C3175" s="8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</row>
    <row r="3176" spans="2:36" x14ac:dyDescent="0.3">
      <c r="B3176" s="8"/>
      <c r="C3176" s="8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</row>
    <row r="3177" spans="2:36" x14ac:dyDescent="0.3">
      <c r="B3177" s="8"/>
      <c r="C3177" s="8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</row>
    <row r="3178" spans="2:36" x14ac:dyDescent="0.3">
      <c r="B3178" s="8"/>
      <c r="C3178" s="8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</row>
    <row r="3179" spans="2:36" x14ac:dyDescent="0.3">
      <c r="B3179" s="8"/>
      <c r="C3179" s="8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</row>
    <row r="3180" spans="2:36" x14ac:dyDescent="0.3">
      <c r="B3180" s="8"/>
      <c r="C3180" s="8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</row>
    <row r="3181" spans="2:36" x14ac:dyDescent="0.3">
      <c r="B3181" s="8"/>
      <c r="C3181" s="8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</row>
    <row r="3182" spans="2:36" x14ac:dyDescent="0.3">
      <c r="B3182" s="8"/>
      <c r="C3182" s="8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</row>
    <row r="3183" spans="2:36" x14ac:dyDescent="0.3">
      <c r="B3183" s="8"/>
      <c r="C3183" s="8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</row>
    <row r="3184" spans="2:36" x14ac:dyDescent="0.3">
      <c r="B3184" s="8"/>
      <c r="C3184" s="8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</row>
    <row r="3185" spans="2:36" x14ac:dyDescent="0.3">
      <c r="B3185" s="8"/>
      <c r="C3185" s="8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</row>
    <row r="3186" spans="2:36" x14ac:dyDescent="0.3">
      <c r="B3186" s="8"/>
      <c r="C3186" s="8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</row>
    <row r="3187" spans="2:36" x14ac:dyDescent="0.3">
      <c r="B3187" s="8"/>
      <c r="C3187" s="8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</row>
    <row r="3188" spans="2:36" x14ac:dyDescent="0.3">
      <c r="B3188" s="8"/>
      <c r="C3188" s="8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</row>
    <row r="3189" spans="2:36" x14ac:dyDescent="0.3">
      <c r="B3189" s="8"/>
      <c r="C3189" s="8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</row>
    <row r="3190" spans="2:36" x14ac:dyDescent="0.3">
      <c r="B3190" s="8"/>
      <c r="C3190" s="8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</row>
    <row r="3191" spans="2:36" x14ac:dyDescent="0.3">
      <c r="B3191" s="8"/>
      <c r="C3191" s="8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</row>
    <row r="3192" spans="2:36" x14ac:dyDescent="0.3">
      <c r="B3192" s="8"/>
      <c r="C3192" s="8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</row>
    <row r="3193" spans="2:36" x14ac:dyDescent="0.3">
      <c r="B3193" s="8"/>
      <c r="C3193" s="8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</row>
    <row r="3194" spans="2:36" x14ac:dyDescent="0.3">
      <c r="B3194" s="8"/>
      <c r="C3194" s="8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</row>
    <row r="3195" spans="2:36" x14ac:dyDescent="0.3">
      <c r="B3195" s="8"/>
      <c r="C3195" s="8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</row>
    <row r="3196" spans="2:36" x14ac:dyDescent="0.3">
      <c r="B3196" s="8"/>
      <c r="C3196" s="8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</row>
    <row r="3197" spans="2:36" x14ac:dyDescent="0.3">
      <c r="B3197" s="8"/>
      <c r="C3197" s="8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</row>
    <row r="3198" spans="2:36" x14ac:dyDescent="0.3">
      <c r="B3198" s="8"/>
      <c r="C3198" s="8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</row>
    <row r="3199" spans="2:36" x14ac:dyDescent="0.3">
      <c r="B3199" s="8"/>
      <c r="C3199" s="8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</row>
    <row r="3200" spans="2:36" x14ac:dyDescent="0.3">
      <c r="B3200" s="8"/>
      <c r="C3200" s="8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</row>
    <row r="3201" spans="2:36" x14ac:dyDescent="0.3">
      <c r="B3201" s="8"/>
      <c r="C3201" s="8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</row>
    <row r="3202" spans="2:36" x14ac:dyDescent="0.3">
      <c r="B3202" s="8"/>
      <c r="C3202" s="8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</row>
    <row r="3203" spans="2:36" x14ac:dyDescent="0.3">
      <c r="B3203" s="8"/>
      <c r="C3203" s="8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</row>
    <row r="3204" spans="2:36" x14ac:dyDescent="0.3">
      <c r="B3204" s="8"/>
      <c r="C3204" s="8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</row>
    <row r="3205" spans="2:36" x14ac:dyDescent="0.3">
      <c r="B3205" s="8"/>
      <c r="C3205" s="8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</row>
    <row r="3206" spans="2:36" x14ac:dyDescent="0.3">
      <c r="B3206" s="8"/>
      <c r="C3206" s="8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</row>
    <row r="3207" spans="2:36" x14ac:dyDescent="0.3">
      <c r="B3207" s="8"/>
      <c r="C3207" s="8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</row>
    <row r="3208" spans="2:36" x14ac:dyDescent="0.3">
      <c r="B3208" s="8"/>
      <c r="C3208" s="8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</row>
    <row r="3209" spans="2:36" x14ac:dyDescent="0.3">
      <c r="B3209" s="8"/>
      <c r="C3209" s="8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</row>
    <row r="3210" spans="2:36" x14ac:dyDescent="0.3">
      <c r="B3210" s="8"/>
      <c r="C3210" s="8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</row>
    <row r="3211" spans="2:36" x14ac:dyDescent="0.3">
      <c r="B3211" s="8"/>
      <c r="C3211" s="8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</row>
    <row r="3212" spans="2:36" x14ac:dyDescent="0.3">
      <c r="B3212" s="8"/>
      <c r="C3212" s="8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</row>
    <row r="3213" spans="2:36" x14ac:dyDescent="0.3">
      <c r="B3213" s="8"/>
      <c r="C3213" s="8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</row>
    <row r="3214" spans="2:36" x14ac:dyDescent="0.3">
      <c r="B3214" s="8"/>
      <c r="C3214" s="8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</row>
    <row r="3215" spans="2:36" x14ac:dyDescent="0.3">
      <c r="B3215" s="8"/>
      <c r="C3215" s="8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</row>
    <row r="3216" spans="2:36" x14ac:dyDescent="0.3">
      <c r="B3216" s="8"/>
      <c r="C3216" s="8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</row>
    <row r="3217" spans="2:36" x14ac:dyDescent="0.3">
      <c r="B3217" s="8"/>
      <c r="C3217" s="8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</row>
    <row r="3218" spans="2:36" x14ac:dyDescent="0.3">
      <c r="B3218" s="8"/>
      <c r="C3218" s="8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</row>
    <row r="3219" spans="2:36" x14ac:dyDescent="0.3">
      <c r="B3219" s="8"/>
      <c r="C3219" s="8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</row>
    <row r="3220" spans="2:36" x14ac:dyDescent="0.3">
      <c r="B3220" s="8"/>
      <c r="C3220" s="8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</row>
    <row r="3221" spans="2:36" x14ac:dyDescent="0.3">
      <c r="B3221" s="8"/>
      <c r="C3221" s="8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</row>
    <row r="3222" spans="2:36" x14ac:dyDescent="0.3">
      <c r="B3222" s="8"/>
      <c r="C3222" s="8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</row>
    <row r="3223" spans="2:36" x14ac:dyDescent="0.3">
      <c r="B3223" s="8"/>
      <c r="C3223" s="8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</row>
    <row r="3224" spans="2:36" x14ac:dyDescent="0.3">
      <c r="B3224" s="8"/>
      <c r="C3224" s="8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</row>
    <row r="3225" spans="2:36" x14ac:dyDescent="0.3">
      <c r="B3225" s="8"/>
      <c r="C3225" s="8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</row>
    <row r="3226" spans="2:36" x14ac:dyDescent="0.3">
      <c r="B3226" s="8"/>
      <c r="C3226" s="8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</row>
    <row r="3227" spans="2:36" x14ac:dyDescent="0.3">
      <c r="B3227" s="8"/>
      <c r="C3227" s="8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</row>
    <row r="3228" spans="2:36" x14ac:dyDescent="0.3">
      <c r="B3228" s="8"/>
      <c r="C3228" s="8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</row>
    <row r="3229" spans="2:36" x14ac:dyDescent="0.3">
      <c r="B3229" s="8"/>
      <c r="C3229" s="8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</row>
    <row r="3230" spans="2:36" x14ac:dyDescent="0.3">
      <c r="B3230" s="8"/>
      <c r="C3230" s="8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</row>
    <row r="3231" spans="2:36" x14ac:dyDescent="0.3">
      <c r="B3231" s="8"/>
      <c r="C3231" s="8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</row>
    <row r="3232" spans="2:36" x14ac:dyDescent="0.3">
      <c r="B3232" s="8"/>
      <c r="C3232" s="8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</row>
    <row r="3233" spans="2:36" x14ac:dyDescent="0.3">
      <c r="B3233" s="8"/>
      <c r="C3233" s="8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</row>
    <row r="3234" spans="2:36" x14ac:dyDescent="0.3">
      <c r="B3234" s="8"/>
      <c r="C3234" s="8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</row>
    <row r="3235" spans="2:36" x14ac:dyDescent="0.3">
      <c r="B3235" s="8"/>
      <c r="C3235" s="8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</row>
    <row r="3236" spans="2:36" x14ac:dyDescent="0.3">
      <c r="B3236" s="8"/>
      <c r="C3236" s="8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</row>
    <row r="3237" spans="2:36" x14ac:dyDescent="0.3">
      <c r="B3237" s="8"/>
      <c r="C3237" s="8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</row>
    <row r="3238" spans="2:36" x14ac:dyDescent="0.3">
      <c r="B3238" s="8"/>
      <c r="C3238" s="8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</row>
    <row r="3239" spans="2:36" x14ac:dyDescent="0.3">
      <c r="B3239" s="8"/>
      <c r="C3239" s="8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</row>
    <row r="3240" spans="2:36" x14ac:dyDescent="0.3">
      <c r="B3240" s="8"/>
      <c r="C3240" s="8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</row>
    <row r="3241" spans="2:36" x14ac:dyDescent="0.3">
      <c r="B3241" s="8"/>
      <c r="C3241" s="8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</row>
    <row r="3242" spans="2:36" x14ac:dyDescent="0.3">
      <c r="B3242" s="8"/>
      <c r="C3242" s="8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</row>
    <row r="3243" spans="2:36" x14ac:dyDescent="0.3">
      <c r="B3243" s="8"/>
      <c r="C3243" s="8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</row>
    <row r="3244" spans="2:36" x14ac:dyDescent="0.3">
      <c r="B3244" s="8"/>
      <c r="C3244" s="8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</row>
    <row r="3245" spans="2:36" x14ac:dyDescent="0.3">
      <c r="B3245" s="8"/>
      <c r="C3245" s="8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</row>
    <row r="3246" spans="2:36" x14ac:dyDescent="0.3">
      <c r="B3246" s="8"/>
      <c r="C3246" s="8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</row>
    <row r="3247" spans="2:36" x14ac:dyDescent="0.3">
      <c r="B3247" s="8"/>
      <c r="C3247" s="8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</row>
    <row r="3248" spans="2:36" x14ac:dyDescent="0.3">
      <c r="B3248" s="8"/>
      <c r="C3248" s="8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</row>
    <row r="3249" spans="2:36" x14ac:dyDescent="0.3">
      <c r="B3249" s="8"/>
      <c r="C3249" s="8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</row>
    <row r="3250" spans="2:36" x14ac:dyDescent="0.3">
      <c r="B3250" s="8"/>
      <c r="C3250" s="8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</row>
    <row r="3251" spans="2:36" x14ac:dyDescent="0.3">
      <c r="B3251" s="8"/>
      <c r="C3251" s="8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</row>
    <row r="3252" spans="2:36" x14ac:dyDescent="0.3">
      <c r="B3252" s="8"/>
      <c r="C3252" s="8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</row>
    <row r="3253" spans="2:36" x14ac:dyDescent="0.3">
      <c r="B3253" s="8"/>
      <c r="C3253" s="8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</row>
    <row r="3254" spans="2:36" x14ac:dyDescent="0.3">
      <c r="B3254" s="8"/>
      <c r="C3254" s="8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</row>
    <row r="3255" spans="2:36" x14ac:dyDescent="0.3">
      <c r="B3255" s="8"/>
      <c r="C3255" s="8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</row>
    <row r="3256" spans="2:36" x14ac:dyDescent="0.3">
      <c r="B3256" s="8"/>
      <c r="C3256" s="8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</row>
    <row r="3257" spans="2:36" x14ac:dyDescent="0.3">
      <c r="B3257" s="8"/>
      <c r="C3257" s="8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</row>
    <row r="3258" spans="2:36" x14ac:dyDescent="0.3">
      <c r="B3258" s="8"/>
      <c r="C3258" s="8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</row>
    <row r="3259" spans="2:36" x14ac:dyDescent="0.3">
      <c r="B3259" s="8"/>
      <c r="C3259" s="8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</row>
    <row r="3260" spans="2:36" x14ac:dyDescent="0.3">
      <c r="B3260" s="8"/>
      <c r="C3260" s="8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</row>
    <row r="3261" spans="2:36" x14ac:dyDescent="0.3">
      <c r="B3261" s="8"/>
      <c r="C3261" s="8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</row>
    <row r="3262" spans="2:36" x14ac:dyDescent="0.3">
      <c r="B3262" s="8"/>
      <c r="C3262" s="8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</row>
    <row r="3263" spans="2:36" x14ac:dyDescent="0.3">
      <c r="B3263" s="8"/>
      <c r="C3263" s="8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</row>
    <row r="3264" spans="2:36" x14ac:dyDescent="0.3">
      <c r="B3264" s="8"/>
      <c r="C3264" s="8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</row>
    <row r="3265" spans="2:36" x14ac:dyDescent="0.3">
      <c r="B3265" s="8"/>
      <c r="C3265" s="8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</row>
    <row r="3266" spans="2:36" x14ac:dyDescent="0.3">
      <c r="B3266" s="8"/>
      <c r="C3266" s="8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</row>
    <row r="3267" spans="2:36" x14ac:dyDescent="0.3">
      <c r="B3267" s="8"/>
      <c r="C3267" s="8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</row>
    <row r="3268" spans="2:36" x14ac:dyDescent="0.3">
      <c r="B3268" s="8"/>
      <c r="C3268" s="8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</row>
    <row r="3269" spans="2:36" x14ac:dyDescent="0.3">
      <c r="B3269" s="8"/>
      <c r="C3269" s="8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</row>
    <row r="3270" spans="2:36" x14ac:dyDescent="0.3">
      <c r="B3270" s="8"/>
      <c r="C3270" s="8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</row>
    <row r="3271" spans="2:36" x14ac:dyDescent="0.3">
      <c r="B3271" s="8"/>
      <c r="C3271" s="8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</row>
    <row r="3272" spans="2:36" x14ac:dyDescent="0.3">
      <c r="B3272" s="8"/>
      <c r="C3272" s="8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</row>
    <row r="3273" spans="2:36" x14ac:dyDescent="0.3">
      <c r="B3273" s="8"/>
      <c r="C3273" s="8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</row>
    <row r="3274" spans="2:36" x14ac:dyDescent="0.3">
      <c r="B3274" s="8"/>
      <c r="C3274" s="8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</row>
    <row r="3275" spans="2:36" x14ac:dyDescent="0.3">
      <c r="B3275" s="8"/>
      <c r="C3275" s="8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</row>
    <row r="3276" spans="2:36" x14ac:dyDescent="0.3">
      <c r="B3276" s="8"/>
      <c r="C3276" s="8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</row>
    <row r="3277" spans="2:36" x14ac:dyDescent="0.3">
      <c r="B3277" s="8"/>
      <c r="C3277" s="8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</row>
    <row r="3278" spans="2:36" x14ac:dyDescent="0.3">
      <c r="B3278" s="8"/>
      <c r="C3278" s="8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</row>
    <row r="3279" spans="2:36" x14ac:dyDescent="0.3">
      <c r="B3279" s="8"/>
      <c r="C3279" s="8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</row>
    <row r="3280" spans="2:36" x14ac:dyDescent="0.3">
      <c r="B3280" s="8"/>
      <c r="C3280" s="8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</row>
    <row r="3281" spans="2:36" x14ac:dyDescent="0.3">
      <c r="B3281" s="8"/>
      <c r="C3281" s="8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</row>
    <row r="3282" spans="2:36" x14ac:dyDescent="0.3">
      <c r="B3282" s="8"/>
      <c r="C3282" s="8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</row>
    <row r="3283" spans="2:36" x14ac:dyDescent="0.3">
      <c r="B3283" s="8"/>
      <c r="C3283" s="8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</row>
    <row r="3284" spans="2:36" x14ac:dyDescent="0.3">
      <c r="B3284" s="8"/>
      <c r="C3284" s="8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</row>
    <row r="3285" spans="2:36" x14ac:dyDescent="0.3">
      <c r="B3285" s="8"/>
      <c r="C3285" s="8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</row>
    <row r="3286" spans="2:36" x14ac:dyDescent="0.3">
      <c r="B3286" s="8"/>
      <c r="C3286" s="8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</row>
    <row r="3287" spans="2:36" x14ac:dyDescent="0.3">
      <c r="B3287" s="8"/>
      <c r="C3287" s="8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</row>
    <row r="3288" spans="2:36" x14ac:dyDescent="0.3">
      <c r="B3288" s="8"/>
      <c r="C3288" s="8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</row>
    <row r="3289" spans="2:36" x14ac:dyDescent="0.3">
      <c r="B3289" s="8"/>
      <c r="C3289" s="8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</row>
    <row r="3290" spans="2:36" x14ac:dyDescent="0.3">
      <c r="B3290" s="8"/>
      <c r="C3290" s="8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</row>
    <row r="3291" spans="2:36" x14ac:dyDescent="0.3">
      <c r="B3291" s="8"/>
      <c r="C3291" s="8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</row>
    <row r="3292" spans="2:36" x14ac:dyDescent="0.3">
      <c r="B3292" s="8"/>
      <c r="C3292" s="8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</row>
    <row r="3293" spans="2:36" x14ac:dyDescent="0.3">
      <c r="B3293" s="8"/>
      <c r="C3293" s="8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</row>
    <row r="3294" spans="2:36" x14ac:dyDescent="0.3">
      <c r="B3294" s="8"/>
      <c r="C3294" s="8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</row>
    <row r="3295" spans="2:36" x14ac:dyDescent="0.3">
      <c r="B3295" s="8"/>
      <c r="C3295" s="8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</row>
    <row r="3296" spans="2:36" x14ac:dyDescent="0.3">
      <c r="B3296" s="8"/>
      <c r="C3296" s="8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</row>
    <row r="3297" spans="2:36" x14ac:dyDescent="0.3">
      <c r="B3297" s="8"/>
      <c r="C3297" s="8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</row>
    <row r="3298" spans="2:36" x14ac:dyDescent="0.3">
      <c r="B3298" s="8"/>
      <c r="C3298" s="8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</row>
    <row r="3299" spans="2:36" x14ac:dyDescent="0.3">
      <c r="B3299" s="8"/>
      <c r="C3299" s="8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</row>
    <row r="3300" spans="2:36" x14ac:dyDescent="0.3">
      <c r="B3300" s="8"/>
      <c r="C3300" s="8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</row>
    <row r="3301" spans="2:36" x14ac:dyDescent="0.3">
      <c r="B3301" s="8"/>
      <c r="C3301" s="8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</row>
    <row r="3302" spans="2:36" x14ac:dyDescent="0.3">
      <c r="B3302" s="8"/>
      <c r="C3302" s="8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</row>
    <row r="3303" spans="2:36" x14ac:dyDescent="0.3">
      <c r="B3303" s="8"/>
      <c r="C3303" s="8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</row>
    <row r="3304" spans="2:36" x14ac:dyDescent="0.3">
      <c r="B3304" s="8"/>
      <c r="C3304" s="8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</row>
    <row r="3305" spans="2:36" x14ac:dyDescent="0.3">
      <c r="B3305" s="8"/>
      <c r="C3305" s="8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</row>
    <row r="3306" spans="2:36" x14ac:dyDescent="0.3">
      <c r="B3306" s="8"/>
      <c r="C3306" s="8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</row>
    <row r="3307" spans="2:36" x14ac:dyDescent="0.3">
      <c r="B3307" s="8"/>
      <c r="C3307" s="8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</row>
    <row r="3308" spans="2:36" x14ac:dyDescent="0.3">
      <c r="B3308" s="8"/>
      <c r="C3308" s="8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</row>
    <row r="3309" spans="2:36" x14ac:dyDescent="0.3">
      <c r="B3309" s="8"/>
      <c r="C3309" s="8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</row>
    <row r="3310" spans="2:36" x14ac:dyDescent="0.3">
      <c r="B3310" s="8"/>
      <c r="C3310" s="8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</row>
    <row r="3311" spans="2:36" x14ac:dyDescent="0.3">
      <c r="B3311" s="8"/>
      <c r="C3311" s="8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</row>
    <row r="3312" spans="2:36" x14ac:dyDescent="0.3">
      <c r="B3312" s="8"/>
      <c r="C3312" s="8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</row>
    <row r="3313" spans="2:36" x14ac:dyDescent="0.3">
      <c r="B3313" s="8"/>
      <c r="C3313" s="8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</row>
    <row r="3314" spans="2:36" x14ac:dyDescent="0.3">
      <c r="B3314" s="8"/>
      <c r="C3314" s="8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</row>
    <row r="3315" spans="2:36" x14ac:dyDescent="0.3">
      <c r="B3315" s="8"/>
      <c r="C3315" s="8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</row>
    <row r="3316" spans="2:36" x14ac:dyDescent="0.3">
      <c r="B3316" s="8"/>
      <c r="C3316" s="8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</row>
    <row r="3317" spans="2:36" x14ac:dyDescent="0.3">
      <c r="B3317" s="8"/>
      <c r="C3317" s="8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</row>
    <row r="3318" spans="2:36" x14ac:dyDescent="0.3">
      <c r="B3318" s="8"/>
      <c r="C3318" s="8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</row>
    <row r="3319" spans="2:36" x14ac:dyDescent="0.3">
      <c r="B3319" s="8"/>
      <c r="C3319" s="8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</row>
    <row r="3320" spans="2:36" x14ac:dyDescent="0.3">
      <c r="B3320" s="8"/>
      <c r="C3320" s="8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</row>
    <row r="3321" spans="2:36" x14ac:dyDescent="0.3">
      <c r="B3321" s="8"/>
      <c r="C3321" s="8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</row>
    <row r="3322" spans="2:36" x14ac:dyDescent="0.3">
      <c r="B3322" s="8"/>
      <c r="C3322" s="8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</row>
    <row r="3323" spans="2:36" x14ac:dyDescent="0.3">
      <c r="B3323" s="8"/>
      <c r="C3323" s="8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</row>
    <row r="3324" spans="2:36" x14ac:dyDescent="0.3">
      <c r="B3324" s="8"/>
      <c r="C3324" s="8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</row>
    <row r="3325" spans="2:36" x14ac:dyDescent="0.3">
      <c r="B3325" s="8"/>
      <c r="C3325" s="8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</row>
    <row r="3326" spans="2:36" x14ac:dyDescent="0.3">
      <c r="B3326" s="8"/>
      <c r="C3326" s="8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</row>
    <row r="3327" spans="2:36" x14ac:dyDescent="0.3">
      <c r="B3327" s="8"/>
      <c r="C3327" s="8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</row>
    <row r="3328" spans="2:36" x14ac:dyDescent="0.3">
      <c r="B3328" s="8"/>
      <c r="C3328" s="8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</row>
    <row r="3329" spans="2:36" x14ac:dyDescent="0.3">
      <c r="B3329" s="8"/>
      <c r="C3329" s="8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</row>
    <row r="3330" spans="2:36" x14ac:dyDescent="0.3">
      <c r="B3330" s="8"/>
      <c r="C3330" s="8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</row>
    <row r="3331" spans="2:36" x14ac:dyDescent="0.3">
      <c r="B3331" s="8"/>
      <c r="C3331" s="8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</row>
    <row r="3332" spans="2:36" x14ac:dyDescent="0.3">
      <c r="B3332" s="8"/>
      <c r="C3332" s="8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</row>
    <row r="3333" spans="2:36" x14ac:dyDescent="0.3">
      <c r="B3333" s="8"/>
      <c r="C3333" s="8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</row>
    <row r="3334" spans="2:36" x14ac:dyDescent="0.3">
      <c r="B3334" s="8"/>
      <c r="C3334" s="8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</row>
    <row r="3335" spans="2:36" x14ac:dyDescent="0.3">
      <c r="B3335" s="8"/>
      <c r="C3335" s="8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</row>
    <row r="3336" spans="2:36" x14ac:dyDescent="0.3">
      <c r="B3336" s="8"/>
      <c r="C3336" s="8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</row>
    <row r="3337" spans="2:36" x14ac:dyDescent="0.3">
      <c r="B3337" s="8"/>
      <c r="C3337" s="8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</row>
    <row r="3338" spans="2:36" x14ac:dyDescent="0.3">
      <c r="B3338" s="8"/>
      <c r="C3338" s="8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</row>
    <row r="3339" spans="2:36" x14ac:dyDescent="0.3">
      <c r="B3339" s="8"/>
      <c r="C3339" s="8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</row>
    <row r="3340" spans="2:36" x14ac:dyDescent="0.3">
      <c r="B3340" s="8"/>
      <c r="C3340" s="8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</row>
    <row r="3341" spans="2:36" x14ac:dyDescent="0.3">
      <c r="B3341" s="8"/>
      <c r="C3341" s="8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</row>
    <row r="3342" spans="2:36" x14ac:dyDescent="0.3">
      <c r="B3342" s="8"/>
      <c r="C3342" s="8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</row>
    <row r="3343" spans="2:36" x14ac:dyDescent="0.3">
      <c r="B3343" s="8"/>
      <c r="C3343" s="8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</row>
    <row r="3344" spans="2:36" x14ac:dyDescent="0.3">
      <c r="B3344" s="8"/>
      <c r="C3344" s="8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</row>
    <row r="3345" spans="2:36" x14ac:dyDescent="0.3">
      <c r="B3345" s="8"/>
      <c r="C3345" s="8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</row>
    <row r="3346" spans="2:36" x14ac:dyDescent="0.3">
      <c r="B3346" s="8"/>
      <c r="C3346" s="8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</row>
    <row r="3347" spans="2:36" x14ac:dyDescent="0.3">
      <c r="B3347" s="8"/>
      <c r="C3347" s="8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</row>
    <row r="3348" spans="2:36" x14ac:dyDescent="0.3">
      <c r="B3348" s="8"/>
      <c r="C3348" s="8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</row>
    <row r="3349" spans="2:36" x14ac:dyDescent="0.3">
      <c r="B3349" s="8"/>
      <c r="C3349" s="8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</row>
    <row r="3350" spans="2:36" x14ac:dyDescent="0.3">
      <c r="B3350" s="8"/>
      <c r="C3350" s="8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</row>
    <row r="3351" spans="2:36" x14ac:dyDescent="0.3">
      <c r="B3351" s="8"/>
      <c r="C3351" s="8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</row>
    <row r="3352" spans="2:36" x14ac:dyDescent="0.3">
      <c r="B3352" s="8"/>
      <c r="C3352" s="8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</row>
    <row r="3353" spans="2:36" x14ac:dyDescent="0.3">
      <c r="B3353" s="8"/>
      <c r="C3353" s="8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</row>
    <row r="3354" spans="2:36" x14ac:dyDescent="0.3">
      <c r="B3354" s="8"/>
      <c r="C3354" s="8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</row>
    <row r="3355" spans="2:36" x14ac:dyDescent="0.3">
      <c r="B3355" s="8"/>
      <c r="C3355" s="8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</row>
    <row r="3356" spans="2:36" x14ac:dyDescent="0.3">
      <c r="B3356" s="8"/>
      <c r="C3356" s="8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</row>
    <row r="3357" spans="2:36" x14ac:dyDescent="0.3">
      <c r="B3357" s="8"/>
      <c r="C3357" s="8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</row>
    <row r="3358" spans="2:36" x14ac:dyDescent="0.3">
      <c r="B3358" s="8"/>
      <c r="C3358" s="8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</row>
    <row r="3359" spans="2:36" x14ac:dyDescent="0.3">
      <c r="B3359" s="8"/>
      <c r="C3359" s="8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</row>
    <row r="3360" spans="2:36" x14ac:dyDescent="0.3">
      <c r="B3360" s="8"/>
      <c r="C3360" s="8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</row>
    <row r="3361" spans="2:36" x14ac:dyDescent="0.3">
      <c r="B3361" s="8"/>
      <c r="C3361" s="8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</row>
    <row r="3362" spans="2:36" x14ac:dyDescent="0.3">
      <c r="B3362" s="8"/>
      <c r="C3362" s="8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</row>
    <row r="3363" spans="2:36" x14ac:dyDescent="0.3">
      <c r="B3363" s="8"/>
      <c r="C3363" s="8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</row>
    <row r="3364" spans="2:36" x14ac:dyDescent="0.3">
      <c r="B3364" s="8"/>
      <c r="C3364" s="8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</row>
    <row r="3365" spans="2:36" x14ac:dyDescent="0.3">
      <c r="B3365" s="8"/>
      <c r="C3365" s="8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</row>
    <row r="3366" spans="2:36" x14ac:dyDescent="0.3">
      <c r="B3366" s="8"/>
      <c r="C3366" s="8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</row>
    <row r="3367" spans="2:36" x14ac:dyDescent="0.3">
      <c r="B3367" s="8"/>
      <c r="C3367" s="8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</row>
    <row r="3368" spans="2:36" x14ac:dyDescent="0.3">
      <c r="B3368" s="8"/>
      <c r="C3368" s="8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</row>
    <row r="3369" spans="2:36" x14ac:dyDescent="0.3">
      <c r="B3369" s="8"/>
      <c r="C3369" s="8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</row>
    <row r="3370" spans="2:36" x14ac:dyDescent="0.3">
      <c r="B3370" s="8"/>
      <c r="C3370" s="8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</row>
    <row r="3371" spans="2:36" x14ac:dyDescent="0.3">
      <c r="B3371" s="8"/>
      <c r="C3371" s="8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</row>
    <row r="3372" spans="2:36" x14ac:dyDescent="0.3">
      <c r="B3372" s="8"/>
      <c r="C3372" s="8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</row>
    <row r="3373" spans="2:36" x14ac:dyDescent="0.3">
      <c r="B3373" s="8"/>
      <c r="C3373" s="8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</row>
    <row r="3374" spans="2:36" x14ac:dyDescent="0.3">
      <c r="B3374" s="8"/>
      <c r="C3374" s="8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</row>
    <row r="3375" spans="2:36" x14ac:dyDescent="0.3">
      <c r="B3375" s="8"/>
      <c r="C3375" s="8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</row>
    <row r="3376" spans="2:36" x14ac:dyDescent="0.3">
      <c r="B3376" s="8"/>
      <c r="C3376" s="8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</row>
    <row r="3377" spans="2:36" x14ac:dyDescent="0.3">
      <c r="B3377" s="8"/>
      <c r="C3377" s="8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</row>
    <row r="3378" spans="2:36" x14ac:dyDescent="0.3">
      <c r="B3378" s="8"/>
      <c r="C3378" s="8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</row>
    <row r="3379" spans="2:36" x14ac:dyDescent="0.3">
      <c r="B3379" s="8"/>
      <c r="C3379" s="8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</row>
    <row r="3380" spans="2:36" x14ac:dyDescent="0.3">
      <c r="B3380" s="8"/>
      <c r="C3380" s="8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</row>
    <row r="3381" spans="2:36" x14ac:dyDescent="0.3">
      <c r="B3381" s="8"/>
      <c r="C3381" s="8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</row>
    <row r="3382" spans="2:36" x14ac:dyDescent="0.3">
      <c r="B3382" s="8"/>
      <c r="C3382" s="8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</row>
    <row r="3383" spans="2:36" x14ac:dyDescent="0.3">
      <c r="B3383" s="8"/>
      <c r="C3383" s="8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</row>
    <row r="3384" spans="2:36" x14ac:dyDescent="0.3">
      <c r="B3384" s="8"/>
      <c r="C3384" s="8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</row>
    <row r="3385" spans="2:36" x14ac:dyDescent="0.3">
      <c r="B3385" s="8"/>
      <c r="C3385" s="8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</row>
    <row r="3386" spans="2:36" x14ac:dyDescent="0.3">
      <c r="B3386" s="8"/>
      <c r="C3386" s="8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</row>
    <row r="3387" spans="2:36" x14ac:dyDescent="0.3">
      <c r="B3387" s="8"/>
      <c r="C3387" s="8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</row>
    <row r="3388" spans="2:36" x14ac:dyDescent="0.3">
      <c r="B3388" s="8"/>
      <c r="C3388" s="8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</row>
    <row r="3389" spans="2:36" x14ac:dyDescent="0.3">
      <c r="B3389" s="8"/>
      <c r="C3389" s="8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</row>
    <row r="3390" spans="2:36" x14ac:dyDescent="0.3">
      <c r="B3390" s="8"/>
      <c r="C3390" s="8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</row>
    <row r="3391" spans="2:36" x14ac:dyDescent="0.3">
      <c r="B3391" s="8"/>
      <c r="C3391" s="8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</row>
    <row r="3392" spans="2:36" x14ac:dyDescent="0.3">
      <c r="B3392" s="8"/>
      <c r="C3392" s="8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</row>
    <row r="3393" spans="2:36" x14ac:dyDescent="0.3">
      <c r="B3393" s="8"/>
      <c r="C3393" s="8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</row>
    <row r="3394" spans="2:36" x14ac:dyDescent="0.3">
      <c r="B3394" s="8"/>
      <c r="C3394" s="8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</row>
    <row r="3395" spans="2:36" x14ac:dyDescent="0.3">
      <c r="B3395" s="8"/>
      <c r="C3395" s="8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</row>
    <row r="3396" spans="2:36" x14ac:dyDescent="0.3">
      <c r="B3396" s="8"/>
      <c r="C3396" s="8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</row>
    <row r="3397" spans="2:36" x14ac:dyDescent="0.3">
      <c r="B3397" s="8"/>
      <c r="C3397" s="8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</row>
    <row r="3398" spans="2:36" x14ac:dyDescent="0.3">
      <c r="B3398" s="8"/>
      <c r="C3398" s="8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</row>
    <row r="3399" spans="2:36" x14ac:dyDescent="0.3">
      <c r="B3399" s="8"/>
      <c r="C3399" s="8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</row>
    <row r="3400" spans="2:36" x14ac:dyDescent="0.3">
      <c r="B3400" s="8"/>
      <c r="C3400" s="8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</row>
    <row r="3401" spans="2:36" x14ac:dyDescent="0.3">
      <c r="B3401" s="8"/>
      <c r="C3401" s="8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</row>
    <row r="3402" spans="2:36" x14ac:dyDescent="0.3">
      <c r="B3402" s="8"/>
      <c r="C3402" s="8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</row>
    <row r="3403" spans="2:36" x14ac:dyDescent="0.3">
      <c r="B3403" s="8"/>
      <c r="C3403" s="8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</row>
    <row r="3404" spans="2:36" x14ac:dyDescent="0.3">
      <c r="B3404" s="8"/>
      <c r="C3404" s="8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</row>
    <row r="3405" spans="2:36" x14ac:dyDescent="0.3">
      <c r="B3405" s="8"/>
      <c r="C3405" s="8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</row>
    <row r="3406" spans="2:36" x14ac:dyDescent="0.3">
      <c r="B3406" s="8"/>
      <c r="C3406" s="8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</row>
    <row r="3407" spans="2:36" x14ac:dyDescent="0.3">
      <c r="B3407" s="8"/>
      <c r="C3407" s="8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</row>
    <row r="3408" spans="2:36" x14ac:dyDescent="0.3">
      <c r="B3408" s="8"/>
      <c r="C3408" s="8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</row>
    <row r="3409" spans="2:36" x14ac:dyDescent="0.3">
      <c r="B3409" s="8"/>
      <c r="C3409" s="8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</row>
    <row r="3410" spans="2:36" x14ac:dyDescent="0.3">
      <c r="B3410" s="8"/>
      <c r="C3410" s="8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</row>
    <row r="3411" spans="2:36" x14ac:dyDescent="0.3">
      <c r="B3411" s="8"/>
      <c r="C3411" s="8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</row>
    <row r="3412" spans="2:36" x14ac:dyDescent="0.3">
      <c r="B3412" s="8"/>
      <c r="C3412" s="8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</row>
    <row r="3413" spans="2:36" x14ac:dyDescent="0.3">
      <c r="B3413" s="8"/>
      <c r="C3413" s="8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</row>
    <row r="3414" spans="2:36" x14ac:dyDescent="0.3">
      <c r="B3414" s="8"/>
      <c r="C3414" s="8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</row>
    <row r="3415" spans="2:36" x14ac:dyDescent="0.3">
      <c r="B3415" s="8"/>
      <c r="C3415" s="8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</row>
    <row r="3416" spans="2:36" x14ac:dyDescent="0.3">
      <c r="B3416" s="8"/>
      <c r="C3416" s="8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</row>
    <row r="3417" spans="2:36" x14ac:dyDescent="0.3">
      <c r="B3417" s="8"/>
      <c r="C3417" s="8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</row>
    <row r="3418" spans="2:36" x14ac:dyDescent="0.3">
      <c r="B3418" s="8"/>
      <c r="C3418" s="8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</row>
    <row r="3419" spans="2:36" x14ac:dyDescent="0.3">
      <c r="B3419" s="8"/>
      <c r="C3419" s="8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</row>
    <row r="3420" spans="2:36" x14ac:dyDescent="0.3">
      <c r="B3420" s="8"/>
      <c r="C3420" s="8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</row>
    <row r="3421" spans="2:36" x14ac:dyDescent="0.3">
      <c r="B3421" s="8"/>
      <c r="C3421" s="8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</row>
    <row r="3422" spans="2:36" x14ac:dyDescent="0.3">
      <c r="B3422" s="8"/>
      <c r="C3422" s="8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</row>
    <row r="3423" spans="2:36" x14ac:dyDescent="0.3">
      <c r="B3423" s="8"/>
      <c r="C3423" s="8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</row>
    <row r="3424" spans="2:36" x14ac:dyDescent="0.3">
      <c r="B3424" s="8"/>
      <c r="C3424" s="8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</row>
    <row r="3425" spans="2:36" x14ac:dyDescent="0.3">
      <c r="B3425" s="8"/>
      <c r="C3425" s="8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</row>
    <row r="3426" spans="2:36" x14ac:dyDescent="0.3">
      <c r="B3426" s="8"/>
      <c r="C3426" s="8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</row>
    <row r="3427" spans="2:36" x14ac:dyDescent="0.3">
      <c r="B3427" s="8"/>
      <c r="C3427" s="8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</row>
    <row r="3428" spans="2:36" x14ac:dyDescent="0.3">
      <c r="B3428" s="8"/>
      <c r="C3428" s="8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</row>
    <row r="3429" spans="2:36" x14ac:dyDescent="0.3">
      <c r="B3429" s="8"/>
      <c r="C3429" s="8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</row>
    <row r="3430" spans="2:36" x14ac:dyDescent="0.3">
      <c r="B3430" s="8"/>
      <c r="C3430" s="8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</row>
    <row r="3431" spans="2:36" x14ac:dyDescent="0.3">
      <c r="B3431" s="8"/>
      <c r="C3431" s="8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</row>
    <row r="3432" spans="2:36" x14ac:dyDescent="0.3">
      <c r="B3432" s="8"/>
      <c r="C3432" s="8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</row>
    <row r="3433" spans="2:36" x14ac:dyDescent="0.3">
      <c r="B3433" s="8"/>
      <c r="C3433" s="8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</row>
    <row r="3434" spans="2:36" x14ac:dyDescent="0.3">
      <c r="B3434" s="8"/>
      <c r="C3434" s="8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</row>
    <row r="3435" spans="2:36" x14ac:dyDescent="0.3">
      <c r="B3435" s="8"/>
      <c r="C3435" s="8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</row>
    <row r="3436" spans="2:36" x14ac:dyDescent="0.3">
      <c r="B3436" s="8"/>
      <c r="C3436" s="8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</row>
    <row r="3437" spans="2:36" x14ac:dyDescent="0.3">
      <c r="B3437" s="8"/>
      <c r="C3437" s="8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</row>
    <row r="3438" spans="2:36" x14ac:dyDescent="0.3">
      <c r="B3438" s="8"/>
      <c r="C3438" s="8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</row>
    <row r="3439" spans="2:36" x14ac:dyDescent="0.3">
      <c r="B3439" s="8"/>
      <c r="C3439" s="8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</row>
    <row r="3440" spans="2:36" x14ac:dyDescent="0.3">
      <c r="B3440" s="8"/>
      <c r="C3440" s="8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</row>
    <row r="3441" spans="2:36" x14ac:dyDescent="0.3">
      <c r="B3441" s="8"/>
      <c r="C3441" s="8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</row>
    <row r="3442" spans="2:36" x14ac:dyDescent="0.3">
      <c r="B3442" s="8"/>
      <c r="C3442" s="8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</row>
    <row r="3443" spans="2:36" x14ac:dyDescent="0.3">
      <c r="B3443" s="8"/>
      <c r="C3443" s="8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</row>
    <row r="3444" spans="2:36" x14ac:dyDescent="0.3">
      <c r="B3444" s="8"/>
      <c r="C3444" s="8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</row>
    <row r="3445" spans="2:36" x14ac:dyDescent="0.3">
      <c r="B3445" s="8"/>
      <c r="C3445" s="8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</row>
    <row r="3446" spans="2:36" x14ac:dyDescent="0.3">
      <c r="B3446" s="8"/>
      <c r="C3446" s="8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</row>
    <row r="3447" spans="2:36" x14ac:dyDescent="0.3">
      <c r="B3447" s="8"/>
      <c r="C3447" s="8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</row>
    <row r="3448" spans="2:36" x14ac:dyDescent="0.3">
      <c r="B3448" s="8"/>
      <c r="C3448" s="8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</row>
    <row r="3449" spans="2:36" x14ac:dyDescent="0.3">
      <c r="B3449" s="8"/>
      <c r="C3449" s="8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</row>
    <row r="3450" spans="2:36" x14ac:dyDescent="0.3">
      <c r="B3450" s="8"/>
      <c r="C3450" s="8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</row>
    <row r="3451" spans="2:36" x14ac:dyDescent="0.3">
      <c r="B3451" s="8"/>
      <c r="C3451" s="8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</row>
    <row r="3452" spans="2:36" x14ac:dyDescent="0.3">
      <c r="B3452" s="8"/>
      <c r="C3452" s="8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</row>
    <row r="3453" spans="2:36" x14ac:dyDescent="0.3">
      <c r="B3453" s="8"/>
      <c r="C3453" s="8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</row>
    <row r="3454" spans="2:36" x14ac:dyDescent="0.3">
      <c r="B3454" s="8"/>
      <c r="C3454" s="8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</row>
    <row r="3455" spans="2:36" x14ac:dyDescent="0.3">
      <c r="B3455" s="8"/>
      <c r="C3455" s="8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</row>
    <row r="3456" spans="2:36" x14ac:dyDescent="0.3">
      <c r="B3456" s="8"/>
      <c r="C3456" s="8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</row>
    <row r="3457" spans="2:36" x14ac:dyDescent="0.3">
      <c r="B3457" s="8"/>
      <c r="C3457" s="8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</row>
    <row r="3458" spans="2:36" x14ac:dyDescent="0.3">
      <c r="B3458" s="8"/>
      <c r="C3458" s="8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</row>
    <row r="3459" spans="2:36" x14ac:dyDescent="0.3">
      <c r="B3459" s="8"/>
      <c r="C3459" s="8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</row>
    <row r="3460" spans="2:36" x14ac:dyDescent="0.3">
      <c r="B3460" s="8"/>
      <c r="C3460" s="8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</row>
    <row r="3461" spans="2:36" x14ac:dyDescent="0.3">
      <c r="B3461" s="8"/>
      <c r="C3461" s="8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</row>
    <row r="3462" spans="2:36" x14ac:dyDescent="0.3">
      <c r="B3462" s="8"/>
      <c r="C3462" s="8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</row>
    <row r="3463" spans="2:36" x14ac:dyDescent="0.3">
      <c r="B3463" s="8"/>
      <c r="C3463" s="8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</row>
    <row r="3464" spans="2:36" x14ac:dyDescent="0.3">
      <c r="B3464" s="8"/>
      <c r="C3464" s="8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</row>
    <row r="3465" spans="2:36" x14ac:dyDescent="0.3">
      <c r="B3465" s="8"/>
      <c r="C3465" s="8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</row>
    <row r="3466" spans="2:36" x14ac:dyDescent="0.3">
      <c r="B3466" s="8"/>
      <c r="C3466" s="8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</row>
    <row r="3467" spans="2:36" x14ac:dyDescent="0.3">
      <c r="B3467" s="8"/>
      <c r="C3467" s="8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</row>
    <row r="3468" spans="2:36" x14ac:dyDescent="0.3">
      <c r="B3468" s="8"/>
      <c r="C3468" s="8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</row>
    <row r="3469" spans="2:36" x14ac:dyDescent="0.3">
      <c r="B3469" s="8"/>
      <c r="C3469" s="8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</row>
    <row r="3470" spans="2:36" x14ac:dyDescent="0.3">
      <c r="B3470" s="8"/>
      <c r="C3470" s="8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</row>
    <row r="3471" spans="2:36" x14ac:dyDescent="0.3">
      <c r="B3471" s="8"/>
      <c r="C3471" s="8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</row>
    <row r="3472" spans="2:36" x14ac:dyDescent="0.3">
      <c r="B3472" s="8"/>
      <c r="C3472" s="8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</row>
    <row r="3473" spans="2:36" x14ac:dyDescent="0.3">
      <c r="B3473" s="8"/>
      <c r="C3473" s="8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</row>
    <row r="3474" spans="2:36" x14ac:dyDescent="0.3">
      <c r="B3474" s="8"/>
      <c r="C3474" s="8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</row>
    <row r="3475" spans="2:36" x14ac:dyDescent="0.3">
      <c r="B3475" s="8"/>
      <c r="C3475" s="8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</row>
    <row r="3476" spans="2:36" x14ac:dyDescent="0.3">
      <c r="B3476" s="8"/>
      <c r="C3476" s="8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</row>
    <row r="3477" spans="2:36" x14ac:dyDescent="0.3">
      <c r="B3477" s="8"/>
      <c r="C3477" s="8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</row>
    <row r="3478" spans="2:36" x14ac:dyDescent="0.3">
      <c r="B3478" s="8"/>
      <c r="C3478" s="8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</row>
    <row r="3479" spans="2:36" x14ac:dyDescent="0.3">
      <c r="B3479" s="8"/>
      <c r="C3479" s="8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</row>
    <row r="3480" spans="2:36" x14ac:dyDescent="0.3">
      <c r="B3480" s="8"/>
      <c r="C3480" s="8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</row>
    <row r="3481" spans="2:36" x14ac:dyDescent="0.3">
      <c r="B3481" s="8"/>
      <c r="C3481" s="8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</row>
    <row r="3482" spans="2:36" x14ac:dyDescent="0.3">
      <c r="B3482" s="8"/>
      <c r="C3482" s="8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</row>
    <row r="3483" spans="2:36" x14ac:dyDescent="0.3">
      <c r="B3483" s="8"/>
      <c r="C3483" s="8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</row>
    <row r="3484" spans="2:36" x14ac:dyDescent="0.3">
      <c r="B3484" s="8"/>
      <c r="C3484" s="8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</row>
    <row r="3485" spans="2:36" x14ac:dyDescent="0.3">
      <c r="B3485" s="8"/>
      <c r="C3485" s="8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</row>
    <row r="3486" spans="2:36" x14ac:dyDescent="0.3">
      <c r="B3486" s="8"/>
      <c r="C3486" s="8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</row>
    <row r="3487" spans="2:36" x14ac:dyDescent="0.3">
      <c r="B3487" s="8"/>
      <c r="C3487" s="8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</row>
    <row r="3488" spans="2:36" x14ac:dyDescent="0.3">
      <c r="B3488" s="8"/>
      <c r="C3488" s="8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</row>
    <row r="3489" spans="2:36" x14ac:dyDescent="0.3">
      <c r="B3489" s="8"/>
      <c r="C3489" s="8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</row>
    <row r="3490" spans="2:36" x14ac:dyDescent="0.3">
      <c r="B3490" s="8"/>
      <c r="C3490" s="8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</row>
    <row r="3491" spans="2:36" x14ac:dyDescent="0.3">
      <c r="B3491" s="8"/>
      <c r="C3491" s="8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</row>
    <row r="3492" spans="2:36" x14ac:dyDescent="0.3">
      <c r="B3492" s="8"/>
      <c r="C3492" s="8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</row>
    <row r="3493" spans="2:36" x14ac:dyDescent="0.3">
      <c r="B3493" s="8"/>
      <c r="C3493" s="8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</row>
    <row r="3494" spans="2:36" x14ac:dyDescent="0.3">
      <c r="B3494" s="8"/>
      <c r="C3494" s="8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</row>
    <row r="3495" spans="2:36" x14ac:dyDescent="0.3">
      <c r="B3495" s="8"/>
      <c r="C3495" s="8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</row>
    <row r="3496" spans="2:36" x14ac:dyDescent="0.3">
      <c r="B3496" s="8"/>
      <c r="C3496" s="8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</row>
    <row r="3497" spans="2:36" x14ac:dyDescent="0.3">
      <c r="B3497" s="8"/>
      <c r="C3497" s="8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</row>
    <row r="3498" spans="2:36" x14ac:dyDescent="0.3">
      <c r="B3498" s="8"/>
      <c r="C3498" s="8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</row>
    <row r="3499" spans="2:36" x14ac:dyDescent="0.3">
      <c r="B3499" s="8"/>
      <c r="C3499" s="8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</row>
    <row r="3500" spans="2:36" x14ac:dyDescent="0.3">
      <c r="B3500" s="8"/>
      <c r="C3500" s="8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</row>
    <row r="3501" spans="2:36" x14ac:dyDescent="0.3">
      <c r="B3501" s="8"/>
      <c r="C3501" s="8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</row>
    <row r="3502" spans="2:36" x14ac:dyDescent="0.3">
      <c r="B3502" s="8"/>
      <c r="C3502" s="8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</row>
    <row r="3503" spans="2:36" x14ac:dyDescent="0.3">
      <c r="B3503" s="8"/>
      <c r="C3503" s="8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</row>
    <row r="3504" spans="2:36" x14ac:dyDescent="0.3">
      <c r="B3504" s="8"/>
      <c r="C3504" s="8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</row>
    <row r="3505" spans="2:36" x14ac:dyDescent="0.3">
      <c r="B3505" s="8"/>
      <c r="C3505" s="8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</row>
    <row r="3506" spans="2:36" x14ac:dyDescent="0.3">
      <c r="B3506" s="8"/>
      <c r="C3506" s="8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</row>
    <row r="3507" spans="2:36" x14ac:dyDescent="0.3">
      <c r="B3507" s="8"/>
      <c r="C3507" s="8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</row>
    <row r="3508" spans="2:36" x14ac:dyDescent="0.3">
      <c r="B3508" s="8"/>
      <c r="C3508" s="8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</row>
    <row r="3509" spans="2:36" x14ac:dyDescent="0.3">
      <c r="B3509" s="8"/>
      <c r="C3509" s="8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</row>
    <row r="3510" spans="2:36" x14ac:dyDescent="0.3">
      <c r="B3510" s="8"/>
      <c r="C3510" s="8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</row>
    <row r="3511" spans="2:36" x14ac:dyDescent="0.3">
      <c r="B3511" s="8"/>
      <c r="C3511" s="8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</row>
    <row r="3512" spans="2:36" x14ac:dyDescent="0.3">
      <c r="B3512" s="8"/>
      <c r="C3512" s="8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</row>
    <row r="3513" spans="2:36" x14ac:dyDescent="0.3">
      <c r="B3513" s="8"/>
      <c r="C3513" s="8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</row>
    <row r="3514" spans="2:36" x14ac:dyDescent="0.3">
      <c r="B3514" s="8"/>
      <c r="C3514" s="8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</row>
    <row r="3515" spans="2:36" x14ac:dyDescent="0.3">
      <c r="B3515" s="8"/>
      <c r="C3515" s="8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</row>
    <row r="3516" spans="2:36" x14ac:dyDescent="0.3">
      <c r="B3516" s="8"/>
      <c r="C3516" s="8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</row>
    <row r="3517" spans="2:36" x14ac:dyDescent="0.3">
      <c r="B3517" s="8"/>
      <c r="C3517" s="8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</row>
    <row r="3518" spans="2:36" x14ac:dyDescent="0.3">
      <c r="B3518" s="8"/>
      <c r="C3518" s="8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</row>
    <row r="3519" spans="2:36" x14ac:dyDescent="0.3">
      <c r="B3519" s="8"/>
      <c r="C3519" s="8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</row>
    <row r="3520" spans="2:36" x14ac:dyDescent="0.3">
      <c r="B3520" s="8"/>
      <c r="C3520" s="8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</row>
    <row r="3521" spans="2:36" x14ac:dyDescent="0.3">
      <c r="B3521" s="8"/>
      <c r="C3521" s="8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</row>
    <row r="3522" spans="2:36" x14ac:dyDescent="0.3">
      <c r="B3522" s="8"/>
      <c r="C3522" s="8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</row>
    <row r="3523" spans="2:36" x14ac:dyDescent="0.3">
      <c r="B3523" s="8"/>
      <c r="C3523" s="8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</row>
    <row r="3524" spans="2:36" x14ac:dyDescent="0.3">
      <c r="B3524" s="8"/>
      <c r="C3524" s="8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</row>
    <row r="3525" spans="2:36" x14ac:dyDescent="0.3">
      <c r="B3525" s="8"/>
      <c r="C3525" s="8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</row>
    <row r="3526" spans="2:36" x14ac:dyDescent="0.3">
      <c r="B3526" s="8"/>
      <c r="C3526" s="8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</row>
    <row r="3527" spans="2:36" x14ac:dyDescent="0.3">
      <c r="B3527" s="8"/>
      <c r="C3527" s="8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</row>
    <row r="3528" spans="2:36" x14ac:dyDescent="0.3">
      <c r="B3528" s="8"/>
      <c r="C3528" s="8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</row>
    <row r="3529" spans="2:36" x14ac:dyDescent="0.3">
      <c r="B3529" s="8"/>
      <c r="C3529" s="8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</row>
    <row r="3530" spans="2:36" x14ac:dyDescent="0.3">
      <c r="B3530" s="8"/>
      <c r="C3530" s="8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</row>
    <row r="3531" spans="2:36" x14ac:dyDescent="0.3">
      <c r="B3531" s="8"/>
      <c r="C3531" s="8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</row>
    <row r="3532" spans="2:36" x14ac:dyDescent="0.3">
      <c r="B3532" s="8"/>
      <c r="C3532" s="8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</row>
    <row r="3533" spans="2:36" x14ac:dyDescent="0.3">
      <c r="B3533" s="8"/>
      <c r="C3533" s="8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</row>
    <row r="3534" spans="2:36" x14ac:dyDescent="0.3">
      <c r="B3534" s="8"/>
      <c r="C3534" s="8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</row>
    <row r="3535" spans="2:36" x14ac:dyDescent="0.3">
      <c r="B3535" s="8"/>
      <c r="C3535" s="8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</row>
    <row r="3536" spans="2:36" x14ac:dyDescent="0.3">
      <c r="B3536" s="8"/>
      <c r="C3536" s="8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</row>
    <row r="3537" spans="2:36" x14ac:dyDescent="0.3">
      <c r="B3537" s="8"/>
      <c r="C3537" s="8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</row>
    <row r="3538" spans="2:36" x14ac:dyDescent="0.3">
      <c r="B3538" s="8"/>
      <c r="C3538" s="8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</row>
    <row r="3539" spans="2:36" x14ac:dyDescent="0.3">
      <c r="B3539" s="8"/>
      <c r="C3539" s="8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</row>
    <row r="3540" spans="2:36" x14ac:dyDescent="0.3">
      <c r="B3540" s="8"/>
      <c r="C3540" s="8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</row>
    <row r="3541" spans="2:36" x14ac:dyDescent="0.3">
      <c r="B3541" s="8"/>
      <c r="C3541" s="8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</row>
    <row r="3542" spans="2:36" x14ac:dyDescent="0.3">
      <c r="B3542" s="8"/>
      <c r="C3542" s="8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</row>
    <row r="3543" spans="2:36" x14ac:dyDescent="0.3">
      <c r="B3543" s="8"/>
      <c r="C3543" s="8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</row>
    <row r="3544" spans="2:36" x14ac:dyDescent="0.3">
      <c r="B3544" s="8"/>
      <c r="C3544" s="8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</row>
    <row r="3545" spans="2:36" x14ac:dyDescent="0.3">
      <c r="B3545" s="8"/>
      <c r="C3545" s="8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</row>
    <row r="3546" spans="2:36" x14ac:dyDescent="0.3">
      <c r="B3546" s="8"/>
      <c r="C3546" s="8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</row>
    <row r="3547" spans="2:36" x14ac:dyDescent="0.3">
      <c r="B3547" s="8"/>
      <c r="C3547" s="8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</row>
    <row r="3548" spans="2:36" x14ac:dyDescent="0.3">
      <c r="B3548" s="8"/>
      <c r="C3548" s="8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</row>
    <row r="3549" spans="2:36" x14ac:dyDescent="0.3">
      <c r="B3549" s="8"/>
      <c r="C3549" s="8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</row>
    <row r="3550" spans="2:36" x14ac:dyDescent="0.3">
      <c r="B3550" s="8"/>
      <c r="C3550" s="8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</row>
    <row r="3551" spans="2:36" x14ac:dyDescent="0.3">
      <c r="B3551" s="8"/>
      <c r="C3551" s="8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</row>
    <row r="3552" spans="2:36" x14ac:dyDescent="0.3">
      <c r="B3552" s="8"/>
      <c r="C3552" s="8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</row>
    <row r="3553" spans="2:36" x14ac:dyDescent="0.3">
      <c r="B3553" s="8"/>
      <c r="C3553" s="8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</row>
    <row r="3554" spans="2:36" x14ac:dyDescent="0.3">
      <c r="B3554" s="8"/>
      <c r="C3554" s="8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</row>
    <row r="3555" spans="2:36" x14ac:dyDescent="0.3">
      <c r="B3555" s="8"/>
      <c r="C3555" s="8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</row>
    <row r="3556" spans="2:36" x14ac:dyDescent="0.3">
      <c r="B3556" s="8"/>
      <c r="C3556" s="8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</row>
    <row r="3557" spans="2:36" x14ac:dyDescent="0.3">
      <c r="B3557" s="8"/>
      <c r="C3557" s="8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</row>
    <row r="3558" spans="2:36" x14ac:dyDescent="0.3">
      <c r="B3558" s="8"/>
      <c r="C3558" s="8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</row>
    <row r="3559" spans="2:36" x14ac:dyDescent="0.3">
      <c r="B3559" s="8"/>
      <c r="C3559" s="8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</row>
    <row r="3560" spans="2:36" x14ac:dyDescent="0.3">
      <c r="B3560" s="8"/>
      <c r="C3560" s="8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</row>
    <row r="3561" spans="2:36" x14ac:dyDescent="0.3">
      <c r="B3561" s="8"/>
      <c r="C3561" s="8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</row>
    <row r="3562" spans="2:36" x14ac:dyDescent="0.3">
      <c r="B3562" s="8"/>
      <c r="C3562" s="8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</row>
    <row r="3563" spans="2:36" x14ac:dyDescent="0.3">
      <c r="B3563" s="8"/>
      <c r="C3563" s="8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</row>
    <row r="3564" spans="2:36" x14ac:dyDescent="0.3">
      <c r="B3564" s="8"/>
      <c r="C3564" s="8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</row>
    <row r="3565" spans="2:36" x14ac:dyDescent="0.3">
      <c r="B3565" s="8"/>
      <c r="C3565" s="8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</row>
    <row r="3566" spans="2:36" x14ac:dyDescent="0.3">
      <c r="B3566" s="8"/>
      <c r="C3566" s="8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</row>
    <row r="3567" spans="2:36" x14ac:dyDescent="0.3">
      <c r="B3567" s="8"/>
      <c r="C3567" s="8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</row>
    <row r="3568" spans="2:36" x14ac:dyDescent="0.3">
      <c r="B3568" s="8"/>
      <c r="C3568" s="8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</row>
    <row r="3569" spans="2:36" x14ac:dyDescent="0.3">
      <c r="B3569" s="8"/>
      <c r="C3569" s="8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</row>
    <row r="3570" spans="2:36" x14ac:dyDescent="0.3">
      <c r="B3570" s="8"/>
      <c r="C3570" s="8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</row>
    <row r="3571" spans="2:36" x14ac:dyDescent="0.3">
      <c r="B3571" s="8"/>
      <c r="C3571" s="8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</row>
    <row r="3572" spans="2:36" x14ac:dyDescent="0.3">
      <c r="B3572" s="8"/>
      <c r="C3572" s="8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</row>
    <row r="3573" spans="2:36" x14ac:dyDescent="0.3">
      <c r="B3573" s="8"/>
      <c r="C3573" s="8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</row>
    <row r="3574" spans="2:36" x14ac:dyDescent="0.3">
      <c r="B3574" s="8"/>
      <c r="C3574" s="8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</row>
    <row r="3575" spans="2:36" x14ac:dyDescent="0.3">
      <c r="B3575" s="8"/>
      <c r="C3575" s="8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</row>
    <row r="3576" spans="2:36" x14ac:dyDescent="0.3">
      <c r="B3576" s="8"/>
      <c r="C3576" s="8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</row>
    <row r="3577" spans="2:36" x14ac:dyDescent="0.3">
      <c r="B3577" s="8"/>
      <c r="C3577" s="8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</row>
    <row r="3578" spans="2:36" x14ac:dyDescent="0.3">
      <c r="B3578" s="8"/>
      <c r="C3578" s="8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</row>
    <row r="3579" spans="2:36" x14ac:dyDescent="0.3">
      <c r="B3579" s="8"/>
      <c r="C3579" s="8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</row>
    <row r="3580" spans="2:36" x14ac:dyDescent="0.3">
      <c r="B3580" s="8"/>
      <c r="C3580" s="8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</row>
    <row r="3581" spans="2:36" x14ac:dyDescent="0.3">
      <c r="B3581" s="8"/>
      <c r="C3581" s="8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</row>
    <row r="3582" spans="2:36" x14ac:dyDescent="0.3">
      <c r="B3582" s="8"/>
      <c r="C3582" s="8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</row>
    <row r="3583" spans="2:36" x14ac:dyDescent="0.3">
      <c r="B3583" s="8"/>
      <c r="C3583" s="8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</row>
    <row r="3584" spans="2:36" x14ac:dyDescent="0.3">
      <c r="B3584" s="8"/>
      <c r="C3584" s="8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</row>
    <row r="3585" spans="2:36" x14ac:dyDescent="0.3">
      <c r="B3585" s="8"/>
      <c r="C3585" s="8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</row>
    <row r="3586" spans="2:36" x14ac:dyDescent="0.3">
      <c r="B3586" s="8"/>
      <c r="C3586" s="8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</row>
    <row r="3587" spans="2:36" x14ac:dyDescent="0.3">
      <c r="B3587" s="8"/>
      <c r="C3587" s="8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</row>
    <row r="3588" spans="2:36" x14ac:dyDescent="0.3">
      <c r="B3588" s="8"/>
      <c r="C3588" s="8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</row>
    <row r="3589" spans="2:36" x14ac:dyDescent="0.3">
      <c r="B3589" s="8"/>
      <c r="C3589" s="8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</row>
    <row r="3590" spans="2:36" x14ac:dyDescent="0.3">
      <c r="B3590" s="8"/>
      <c r="C3590" s="8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</row>
    <row r="3591" spans="2:36" x14ac:dyDescent="0.3">
      <c r="B3591" s="8"/>
      <c r="C3591" s="8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</row>
    <row r="3592" spans="2:36" x14ac:dyDescent="0.3">
      <c r="B3592" s="8"/>
      <c r="C3592" s="8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</row>
    <row r="3593" spans="2:36" x14ac:dyDescent="0.3">
      <c r="B3593" s="8"/>
      <c r="C3593" s="8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</row>
    <row r="3594" spans="2:36" x14ac:dyDescent="0.3">
      <c r="B3594" s="8"/>
      <c r="C3594" s="8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</row>
    <row r="3595" spans="2:36" x14ac:dyDescent="0.3">
      <c r="B3595" s="8"/>
      <c r="C3595" s="8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</row>
    <row r="3596" spans="2:36" x14ac:dyDescent="0.3">
      <c r="B3596" s="8"/>
      <c r="C3596" s="8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</row>
    <row r="3597" spans="2:36" x14ac:dyDescent="0.3">
      <c r="B3597" s="8"/>
      <c r="C3597" s="8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</row>
    <row r="3598" spans="2:36" x14ac:dyDescent="0.3">
      <c r="B3598" s="8"/>
      <c r="C3598" s="8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</row>
    <row r="3599" spans="2:36" x14ac:dyDescent="0.3">
      <c r="B3599" s="8"/>
      <c r="C3599" s="8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</row>
    <row r="3600" spans="2:36" x14ac:dyDescent="0.3">
      <c r="B3600" s="8"/>
      <c r="C3600" s="8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</row>
    <row r="3601" spans="2:36" x14ac:dyDescent="0.3">
      <c r="B3601" s="8"/>
      <c r="C3601" s="8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</row>
    <row r="3602" spans="2:36" x14ac:dyDescent="0.3">
      <c r="B3602" s="8"/>
      <c r="C3602" s="8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</row>
    <row r="3603" spans="2:36" x14ac:dyDescent="0.3">
      <c r="B3603" s="8"/>
      <c r="C3603" s="8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</row>
    <row r="3604" spans="2:36" x14ac:dyDescent="0.3">
      <c r="B3604" s="8"/>
      <c r="C3604" s="8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</row>
    <row r="3605" spans="2:36" x14ac:dyDescent="0.3">
      <c r="B3605" s="8"/>
      <c r="C3605" s="8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</row>
    <row r="3606" spans="2:36" x14ac:dyDescent="0.3">
      <c r="B3606" s="8"/>
      <c r="C3606" s="8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</row>
    <row r="3607" spans="2:36" x14ac:dyDescent="0.3">
      <c r="B3607" s="8"/>
      <c r="C3607" s="8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</row>
    <row r="3608" spans="2:36" x14ac:dyDescent="0.3">
      <c r="B3608" s="8"/>
      <c r="C3608" s="8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</row>
    <row r="3609" spans="2:36" x14ac:dyDescent="0.3">
      <c r="B3609" s="8"/>
      <c r="C3609" s="8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</row>
    <row r="3610" spans="2:36" x14ac:dyDescent="0.3">
      <c r="B3610" s="8"/>
      <c r="C3610" s="8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</row>
    <row r="3611" spans="2:36" x14ac:dyDescent="0.3">
      <c r="B3611" s="8"/>
      <c r="C3611" s="8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</row>
    <row r="3612" spans="2:36" x14ac:dyDescent="0.3">
      <c r="B3612" s="8"/>
      <c r="C3612" s="8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</row>
    <row r="3613" spans="2:36" x14ac:dyDescent="0.3">
      <c r="B3613" s="8"/>
      <c r="C3613" s="8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</row>
    <row r="3614" spans="2:36" x14ac:dyDescent="0.3">
      <c r="B3614" s="8"/>
      <c r="C3614" s="8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</row>
    <row r="3615" spans="2:36" x14ac:dyDescent="0.3">
      <c r="B3615" s="8"/>
      <c r="C3615" s="8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</row>
    <row r="3616" spans="2:36" x14ac:dyDescent="0.3">
      <c r="B3616" s="8"/>
      <c r="C3616" s="8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</row>
    <row r="3617" spans="2:36" x14ac:dyDescent="0.3">
      <c r="B3617" s="8"/>
      <c r="C3617" s="8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</row>
    <row r="3618" spans="2:36" x14ac:dyDescent="0.3">
      <c r="B3618" s="8"/>
      <c r="C3618" s="8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</row>
    <row r="3619" spans="2:36" x14ac:dyDescent="0.3">
      <c r="B3619" s="8"/>
      <c r="C3619" s="8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</row>
    <row r="3620" spans="2:36" x14ac:dyDescent="0.3">
      <c r="B3620" s="8"/>
      <c r="C3620" s="8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</row>
    <row r="3621" spans="2:36" x14ac:dyDescent="0.3">
      <c r="B3621" s="8"/>
      <c r="C3621" s="8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</row>
    <row r="3622" spans="2:36" x14ac:dyDescent="0.3">
      <c r="B3622" s="8"/>
      <c r="C3622" s="8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</row>
    <row r="3623" spans="2:36" x14ac:dyDescent="0.3">
      <c r="B3623" s="8"/>
      <c r="C3623" s="8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</row>
    <row r="3624" spans="2:36" x14ac:dyDescent="0.3">
      <c r="B3624" s="8"/>
      <c r="C3624" s="8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</row>
    <row r="3625" spans="2:36" x14ac:dyDescent="0.3">
      <c r="B3625" s="8"/>
      <c r="C3625" s="8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</row>
    <row r="3626" spans="2:36" x14ac:dyDescent="0.3">
      <c r="B3626" s="8"/>
      <c r="C3626" s="8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</row>
    <row r="3627" spans="2:36" x14ac:dyDescent="0.3">
      <c r="B3627" s="8"/>
      <c r="C3627" s="8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</row>
    <row r="3628" spans="2:36" x14ac:dyDescent="0.3">
      <c r="B3628" s="8"/>
      <c r="C3628" s="8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</row>
    <row r="3629" spans="2:36" x14ac:dyDescent="0.3">
      <c r="B3629" s="8"/>
      <c r="C3629" s="8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</row>
    <row r="3630" spans="2:36" x14ac:dyDescent="0.3">
      <c r="B3630" s="8"/>
      <c r="C3630" s="8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</row>
    <row r="3631" spans="2:36" x14ac:dyDescent="0.3">
      <c r="B3631" s="8"/>
      <c r="C3631" s="8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</row>
    <row r="3632" spans="2:36" x14ac:dyDescent="0.3">
      <c r="B3632" s="8"/>
      <c r="C3632" s="8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</row>
    <row r="3633" spans="2:36" x14ac:dyDescent="0.3">
      <c r="B3633" s="8"/>
      <c r="C3633" s="8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</row>
    <row r="3634" spans="2:36" x14ac:dyDescent="0.3">
      <c r="B3634" s="8"/>
      <c r="C3634" s="8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</row>
    <row r="3635" spans="2:36" x14ac:dyDescent="0.3">
      <c r="B3635" s="8"/>
      <c r="C3635" s="8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</row>
    <row r="3636" spans="2:36" x14ac:dyDescent="0.3">
      <c r="B3636" s="8"/>
      <c r="C3636" s="8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</row>
    <row r="3637" spans="2:36" x14ac:dyDescent="0.3">
      <c r="B3637" s="8"/>
      <c r="C3637" s="8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</row>
    <row r="3638" spans="2:36" x14ac:dyDescent="0.3">
      <c r="B3638" s="8"/>
      <c r="C3638" s="8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</row>
    <row r="3639" spans="2:36" x14ac:dyDescent="0.3">
      <c r="B3639" s="8"/>
      <c r="C3639" s="8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</row>
    <row r="3640" spans="2:36" x14ac:dyDescent="0.3">
      <c r="B3640" s="8"/>
      <c r="C3640" s="8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</row>
    <row r="3641" spans="2:36" x14ac:dyDescent="0.3">
      <c r="B3641" s="8"/>
      <c r="C3641" s="8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</row>
    <row r="3642" spans="2:36" x14ac:dyDescent="0.3">
      <c r="B3642" s="8"/>
      <c r="C3642" s="8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</row>
    <row r="3643" spans="2:36" x14ac:dyDescent="0.3">
      <c r="B3643" s="8"/>
      <c r="C3643" s="8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</row>
    <row r="3644" spans="2:36" x14ac:dyDescent="0.3">
      <c r="B3644" s="8"/>
      <c r="C3644" s="8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</row>
    <row r="3645" spans="2:36" x14ac:dyDescent="0.3">
      <c r="B3645" s="8"/>
      <c r="C3645" s="8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</row>
    <row r="3646" spans="2:36" x14ac:dyDescent="0.3">
      <c r="B3646" s="8"/>
      <c r="C3646" s="8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</row>
    <row r="3647" spans="2:36" x14ac:dyDescent="0.3">
      <c r="B3647" s="8"/>
      <c r="C3647" s="8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</row>
    <row r="3648" spans="2:36" x14ac:dyDescent="0.3">
      <c r="B3648" s="8"/>
      <c r="C3648" s="8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</row>
    <row r="3649" spans="2:36" x14ac:dyDescent="0.3">
      <c r="B3649" s="8"/>
      <c r="C3649" s="8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</row>
    <row r="3650" spans="2:36" x14ac:dyDescent="0.3">
      <c r="B3650" s="8"/>
      <c r="C3650" s="8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</row>
    <row r="3651" spans="2:36" x14ac:dyDescent="0.3">
      <c r="B3651" s="8"/>
      <c r="C3651" s="8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</row>
    <row r="3652" spans="2:36" x14ac:dyDescent="0.3">
      <c r="B3652" s="8"/>
      <c r="C3652" s="8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</row>
    <row r="3653" spans="2:36" x14ac:dyDescent="0.3">
      <c r="B3653" s="8"/>
      <c r="C3653" s="8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</row>
    <row r="3654" spans="2:36" x14ac:dyDescent="0.3">
      <c r="B3654" s="8"/>
      <c r="C3654" s="8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</row>
    <row r="3655" spans="2:36" x14ac:dyDescent="0.3">
      <c r="B3655" s="8"/>
      <c r="C3655" s="8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</row>
    <row r="3656" spans="2:36" x14ac:dyDescent="0.3">
      <c r="B3656" s="8"/>
      <c r="C3656" s="8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</row>
    <row r="3657" spans="2:36" x14ac:dyDescent="0.3">
      <c r="B3657" s="8"/>
      <c r="C3657" s="8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</row>
    <row r="3658" spans="2:36" x14ac:dyDescent="0.3">
      <c r="B3658" s="8"/>
      <c r="C3658" s="8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</row>
    <row r="3659" spans="2:36" x14ac:dyDescent="0.3">
      <c r="B3659" s="8"/>
      <c r="C3659" s="8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</row>
    <row r="3660" spans="2:36" x14ac:dyDescent="0.3">
      <c r="B3660" s="8"/>
      <c r="C3660" s="8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</row>
    <row r="3661" spans="2:36" x14ac:dyDescent="0.3">
      <c r="B3661" s="8"/>
      <c r="C3661" s="8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</row>
    <row r="3662" spans="2:36" x14ac:dyDescent="0.3">
      <c r="B3662" s="8"/>
      <c r="C3662" s="8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</row>
    <row r="3663" spans="2:36" x14ac:dyDescent="0.3">
      <c r="B3663" s="8"/>
      <c r="C3663" s="8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</row>
    <row r="3664" spans="2:36" x14ac:dyDescent="0.3">
      <c r="B3664" s="8"/>
      <c r="C3664" s="8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</row>
    <row r="3665" spans="2:36" x14ac:dyDescent="0.3">
      <c r="B3665" s="8"/>
      <c r="C3665" s="8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</row>
    <row r="3666" spans="2:36" x14ac:dyDescent="0.3">
      <c r="B3666" s="8"/>
      <c r="C3666" s="8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</row>
    <row r="3667" spans="2:36" x14ac:dyDescent="0.3">
      <c r="B3667" s="8"/>
      <c r="C3667" s="8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</row>
    <row r="3668" spans="2:36" x14ac:dyDescent="0.3">
      <c r="B3668" s="8"/>
      <c r="C3668" s="8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</row>
    <row r="3669" spans="2:36" x14ac:dyDescent="0.3">
      <c r="B3669" s="8"/>
      <c r="C3669" s="8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</row>
    <row r="3670" spans="2:36" x14ac:dyDescent="0.3">
      <c r="B3670" s="8"/>
      <c r="C3670" s="8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</row>
    <row r="3671" spans="2:36" x14ac:dyDescent="0.3">
      <c r="B3671" s="8"/>
      <c r="C3671" s="8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</row>
    <row r="3672" spans="2:36" x14ac:dyDescent="0.3">
      <c r="B3672" s="8"/>
      <c r="C3672" s="8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</row>
    <row r="3673" spans="2:36" x14ac:dyDescent="0.3">
      <c r="B3673" s="8"/>
      <c r="C3673" s="8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</row>
    <row r="3674" spans="2:36" x14ac:dyDescent="0.3">
      <c r="B3674" s="8"/>
      <c r="C3674" s="8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</row>
    <row r="3675" spans="2:36" x14ac:dyDescent="0.3">
      <c r="B3675" s="8"/>
      <c r="C3675" s="8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</row>
    <row r="3676" spans="2:36" x14ac:dyDescent="0.3">
      <c r="B3676" s="8"/>
      <c r="C3676" s="8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</row>
    <row r="3677" spans="2:36" x14ac:dyDescent="0.3">
      <c r="B3677" s="8"/>
      <c r="C3677" s="8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</row>
    <row r="3678" spans="2:36" x14ac:dyDescent="0.3">
      <c r="B3678" s="8"/>
      <c r="C3678" s="8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</row>
    <row r="3679" spans="2:36" x14ac:dyDescent="0.3">
      <c r="B3679" s="8"/>
      <c r="C3679" s="8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</row>
    <row r="3680" spans="2:36" x14ac:dyDescent="0.3">
      <c r="B3680" s="8"/>
      <c r="C3680" s="8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</row>
    <row r="3681" spans="2:36" x14ac:dyDescent="0.3">
      <c r="B3681" s="8"/>
      <c r="C3681" s="8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</row>
    <row r="3682" spans="2:36" x14ac:dyDescent="0.3">
      <c r="B3682" s="8"/>
      <c r="C3682" s="8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</row>
    <row r="3683" spans="2:36" x14ac:dyDescent="0.3">
      <c r="B3683" s="8"/>
      <c r="C3683" s="8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</row>
    <row r="3684" spans="2:36" x14ac:dyDescent="0.3">
      <c r="B3684" s="8"/>
      <c r="C3684" s="8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</row>
    <row r="3685" spans="2:36" x14ac:dyDescent="0.3">
      <c r="B3685" s="8"/>
      <c r="C3685" s="8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</row>
    <row r="3686" spans="2:36" x14ac:dyDescent="0.3">
      <c r="B3686" s="8"/>
      <c r="C3686" s="8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</row>
    <row r="3687" spans="2:36" x14ac:dyDescent="0.3">
      <c r="B3687" s="8"/>
      <c r="C3687" s="8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</row>
    <row r="3688" spans="2:36" x14ac:dyDescent="0.3">
      <c r="B3688" s="8"/>
      <c r="C3688" s="8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</row>
    <row r="3689" spans="2:36" x14ac:dyDescent="0.3">
      <c r="B3689" s="8"/>
      <c r="C3689" s="8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</row>
    <row r="3690" spans="2:36" x14ac:dyDescent="0.3">
      <c r="B3690" s="8"/>
      <c r="C3690" s="8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</row>
    <row r="3691" spans="2:36" x14ac:dyDescent="0.3">
      <c r="B3691" s="8"/>
      <c r="C3691" s="8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</row>
    <row r="3692" spans="2:36" x14ac:dyDescent="0.3">
      <c r="B3692" s="8"/>
      <c r="C3692" s="8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</row>
    <row r="3693" spans="2:36" x14ac:dyDescent="0.3">
      <c r="B3693" s="8"/>
      <c r="C3693" s="8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</row>
    <row r="3694" spans="2:36" x14ac:dyDescent="0.3">
      <c r="B3694" s="8"/>
      <c r="C3694" s="8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</row>
    <row r="3695" spans="2:36" x14ac:dyDescent="0.3">
      <c r="B3695" s="8"/>
      <c r="C3695" s="8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</row>
    <row r="3696" spans="2:36" x14ac:dyDescent="0.3">
      <c r="B3696" s="8"/>
      <c r="C3696" s="8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</row>
    <row r="3697" spans="2:36" x14ac:dyDescent="0.3">
      <c r="B3697" s="8"/>
      <c r="C3697" s="8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</row>
    <row r="3698" spans="2:36" x14ac:dyDescent="0.3">
      <c r="B3698" s="8"/>
      <c r="C3698" s="8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</row>
    <row r="3699" spans="2:36" x14ac:dyDescent="0.3">
      <c r="B3699" s="8"/>
      <c r="C3699" s="8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</row>
    <row r="3700" spans="2:36" x14ac:dyDescent="0.3">
      <c r="B3700" s="8"/>
      <c r="C3700" s="8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</row>
    <row r="3701" spans="2:36" x14ac:dyDescent="0.3">
      <c r="B3701" s="8"/>
      <c r="C3701" s="8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</row>
    <row r="3702" spans="2:36" x14ac:dyDescent="0.3">
      <c r="B3702" s="8"/>
      <c r="C3702" s="8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</row>
    <row r="3703" spans="2:36" x14ac:dyDescent="0.3">
      <c r="B3703" s="8"/>
      <c r="C3703" s="8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</row>
    <row r="3704" spans="2:36" x14ac:dyDescent="0.3">
      <c r="B3704" s="8"/>
      <c r="C3704" s="8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</row>
    <row r="3705" spans="2:36" x14ac:dyDescent="0.3">
      <c r="B3705" s="8"/>
      <c r="C3705" s="8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</row>
    <row r="3706" spans="2:36" x14ac:dyDescent="0.3">
      <c r="B3706" s="8"/>
      <c r="C3706" s="8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</row>
    <row r="3707" spans="2:36" x14ac:dyDescent="0.3">
      <c r="B3707" s="8"/>
      <c r="C3707" s="8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</row>
    <row r="3708" spans="2:36" x14ac:dyDescent="0.3">
      <c r="B3708" s="8"/>
      <c r="C3708" s="8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</row>
    <row r="3709" spans="2:36" x14ac:dyDescent="0.3">
      <c r="B3709" s="8"/>
      <c r="C3709" s="8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</row>
    <row r="3710" spans="2:36" x14ac:dyDescent="0.3">
      <c r="B3710" s="8"/>
      <c r="C3710" s="8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</row>
    <row r="3711" spans="2:36" x14ac:dyDescent="0.3">
      <c r="B3711" s="8"/>
      <c r="C3711" s="8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</row>
    <row r="3712" spans="2:36" x14ac:dyDescent="0.3">
      <c r="B3712" s="8"/>
      <c r="C3712" s="8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</row>
    <row r="3713" spans="2:36" x14ac:dyDescent="0.3">
      <c r="B3713" s="8"/>
      <c r="C3713" s="8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</row>
    <row r="3714" spans="2:36" x14ac:dyDescent="0.3">
      <c r="B3714" s="8"/>
      <c r="C3714" s="8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</row>
    <row r="3715" spans="2:36" x14ac:dyDescent="0.3">
      <c r="B3715" s="8"/>
      <c r="C3715" s="8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</row>
    <row r="3716" spans="2:36" x14ac:dyDescent="0.3">
      <c r="B3716" s="8"/>
      <c r="C3716" s="8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</row>
    <row r="3717" spans="2:36" x14ac:dyDescent="0.3">
      <c r="B3717" s="8"/>
      <c r="C3717" s="8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</row>
    <row r="3718" spans="2:36" x14ac:dyDescent="0.3">
      <c r="B3718" s="8"/>
      <c r="C3718" s="8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</row>
    <row r="3719" spans="2:36" x14ac:dyDescent="0.3">
      <c r="B3719" s="8"/>
      <c r="C3719" s="8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</row>
    <row r="3720" spans="2:36" x14ac:dyDescent="0.3">
      <c r="B3720" s="8"/>
      <c r="C3720" s="8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</row>
    <row r="3721" spans="2:36" x14ac:dyDescent="0.3">
      <c r="B3721" s="8"/>
      <c r="C3721" s="8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</row>
    <row r="3722" spans="2:36" x14ac:dyDescent="0.3">
      <c r="B3722" s="8"/>
      <c r="C3722" s="8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</row>
    <row r="3723" spans="2:36" x14ac:dyDescent="0.3">
      <c r="B3723" s="8"/>
      <c r="C3723" s="8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</row>
    <row r="3724" spans="2:36" x14ac:dyDescent="0.3">
      <c r="B3724" s="8"/>
      <c r="C3724" s="8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</row>
    <row r="3725" spans="2:36" x14ac:dyDescent="0.3">
      <c r="B3725" s="8"/>
      <c r="C3725" s="8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</row>
    <row r="3726" spans="2:36" x14ac:dyDescent="0.3">
      <c r="B3726" s="8"/>
      <c r="C3726" s="8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</row>
    <row r="3727" spans="2:36" x14ac:dyDescent="0.3">
      <c r="B3727" s="8"/>
      <c r="C3727" s="8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</row>
    <row r="3728" spans="2:36" x14ac:dyDescent="0.3">
      <c r="B3728" s="8"/>
      <c r="C3728" s="8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</row>
    <row r="3729" spans="2:36" x14ac:dyDescent="0.3">
      <c r="B3729" s="8"/>
      <c r="C3729" s="8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</row>
    <row r="3730" spans="2:36" x14ac:dyDescent="0.3">
      <c r="B3730" s="8"/>
      <c r="C3730" s="8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</row>
    <row r="3731" spans="2:36" x14ac:dyDescent="0.3">
      <c r="B3731" s="8"/>
      <c r="C3731" s="8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</row>
    <row r="3732" spans="2:36" x14ac:dyDescent="0.3">
      <c r="B3732" s="8"/>
      <c r="C3732" s="8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</row>
    <row r="3733" spans="2:36" x14ac:dyDescent="0.3">
      <c r="B3733" s="8"/>
      <c r="C3733" s="8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</row>
    <row r="3734" spans="2:36" x14ac:dyDescent="0.3">
      <c r="B3734" s="8"/>
      <c r="C3734" s="8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</row>
    <row r="3735" spans="2:36" x14ac:dyDescent="0.3">
      <c r="B3735" s="8"/>
      <c r="C3735" s="8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</row>
    <row r="3736" spans="2:36" x14ac:dyDescent="0.3">
      <c r="B3736" s="8"/>
      <c r="C3736" s="8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</row>
    <row r="3737" spans="2:36" x14ac:dyDescent="0.3">
      <c r="B3737" s="8"/>
      <c r="C3737" s="8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</row>
    <row r="3738" spans="2:36" x14ac:dyDescent="0.3">
      <c r="B3738" s="8"/>
      <c r="C3738" s="8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</row>
    <row r="3739" spans="2:36" x14ac:dyDescent="0.3">
      <c r="B3739" s="8"/>
      <c r="C3739" s="8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</row>
    <row r="3740" spans="2:36" x14ac:dyDescent="0.3">
      <c r="B3740" s="8"/>
      <c r="C3740" s="8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</row>
    <row r="3741" spans="2:36" x14ac:dyDescent="0.3">
      <c r="B3741" s="8"/>
      <c r="C3741" s="8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</row>
    <row r="3742" spans="2:36" x14ac:dyDescent="0.3">
      <c r="B3742" s="8"/>
      <c r="C3742" s="8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</row>
    <row r="3743" spans="2:36" x14ac:dyDescent="0.3">
      <c r="B3743" s="8"/>
      <c r="C3743" s="8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</row>
    <row r="3744" spans="2:36" x14ac:dyDescent="0.3">
      <c r="B3744" s="8"/>
      <c r="C3744" s="8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</row>
    <row r="3745" spans="2:36" x14ac:dyDescent="0.3">
      <c r="B3745" s="8"/>
      <c r="C3745" s="8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</row>
    <row r="3746" spans="2:36" x14ac:dyDescent="0.3">
      <c r="B3746" s="8"/>
      <c r="C3746" s="8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</row>
    <row r="3747" spans="2:36" x14ac:dyDescent="0.3">
      <c r="B3747" s="8"/>
      <c r="C3747" s="8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</row>
    <row r="3748" spans="2:36" x14ac:dyDescent="0.3">
      <c r="B3748" s="8"/>
      <c r="C3748" s="8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</row>
    <row r="3749" spans="2:36" x14ac:dyDescent="0.3">
      <c r="B3749" s="8"/>
      <c r="C3749" s="8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</row>
    <row r="3750" spans="2:36" x14ac:dyDescent="0.3">
      <c r="B3750" s="8"/>
      <c r="C3750" s="8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</row>
    <row r="3751" spans="2:36" x14ac:dyDescent="0.3">
      <c r="B3751" s="8"/>
      <c r="C3751" s="8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</row>
    <row r="3752" spans="2:36" x14ac:dyDescent="0.3">
      <c r="B3752" s="8"/>
      <c r="C3752" s="8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</row>
    <row r="3753" spans="2:36" x14ac:dyDescent="0.3">
      <c r="B3753" s="8"/>
      <c r="C3753" s="8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</row>
    <row r="3754" spans="2:36" x14ac:dyDescent="0.3">
      <c r="B3754" s="8"/>
      <c r="C3754" s="8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</row>
    <row r="3755" spans="2:36" x14ac:dyDescent="0.3">
      <c r="B3755" s="8"/>
      <c r="C3755" s="8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</row>
    <row r="3756" spans="2:36" x14ac:dyDescent="0.3">
      <c r="B3756" s="8"/>
      <c r="C3756" s="8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</row>
    <row r="3757" spans="2:36" x14ac:dyDescent="0.3">
      <c r="B3757" s="8"/>
      <c r="C3757" s="8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</row>
    <row r="3758" spans="2:36" x14ac:dyDescent="0.3">
      <c r="B3758" s="8"/>
      <c r="C3758" s="8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</row>
    <row r="3759" spans="2:36" x14ac:dyDescent="0.3">
      <c r="B3759" s="8"/>
      <c r="C3759" s="8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</row>
    <row r="3760" spans="2:36" x14ac:dyDescent="0.3">
      <c r="B3760" s="8"/>
      <c r="C3760" s="8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</row>
    <row r="3761" spans="2:36" x14ac:dyDescent="0.3">
      <c r="B3761" s="8"/>
      <c r="C3761" s="8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</row>
    <row r="3762" spans="2:36" x14ac:dyDescent="0.3">
      <c r="B3762" s="8"/>
      <c r="C3762" s="8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</row>
    <row r="3763" spans="2:36" x14ac:dyDescent="0.3">
      <c r="B3763" s="8"/>
      <c r="C3763" s="8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</row>
    <row r="3764" spans="2:36" x14ac:dyDescent="0.3">
      <c r="B3764" s="8"/>
      <c r="C3764" s="8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</row>
    <row r="3765" spans="2:36" x14ac:dyDescent="0.3">
      <c r="B3765" s="8"/>
      <c r="C3765" s="8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</row>
    <row r="3766" spans="2:36" x14ac:dyDescent="0.3">
      <c r="B3766" s="8"/>
      <c r="C3766" s="8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</row>
    <row r="3767" spans="2:36" x14ac:dyDescent="0.3">
      <c r="B3767" s="8"/>
      <c r="C3767" s="8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</row>
    <row r="3768" spans="2:36" x14ac:dyDescent="0.3">
      <c r="B3768" s="8"/>
      <c r="C3768" s="8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</row>
    <row r="3769" spans="2:36" x14ac:dyDescent="0.3">
      <c r="B3769" s="8"/>
      <c r="C3769" s="8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</row>
    <row r="3770" spans="2:36" x14ac:dyDescent="0.3">
      <c r="B3770" s="8"/>
      <c r="C3770" s="8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</row>
    <row r="3771" spans="2:36" x14ac:dyDescent="0.3">
      <c r="B3771" s="8"/>
      <c r="C3771" s="8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</row>
    <row r="3772" spans="2:36" x14ac:dyDescent="0.3">
      <c r="B3772" s="8"/>
      <c r="C3772" s="8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</row>
    <row r="3773" spans="2:36" x14ac:dyDescent="0.3">
      <c r="B3773" s="8"/>
      <c r="C3773" s="8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</row>
    <row r="3774" spans="2:36" x14ac:dyDescent="0.3">
      <c r="B3774" s="8"/>
      <c r="C3774" s="8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</row>
    <row r="3775" spans="2:36" x14ac:dyDescent="0.3">
      <c r="B3775" s="8"/>
      <c r="C3775" s="8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</row>
    <row r="3776" spans="2:36" x14ac:dyDescent="0.3">
      <c r="B3776" s="8"/>
      <c r="C3776" s="8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</row>
    <row r="3777" spans="2:36" x14ac:dyDescent="0.3">
      <c r="B3777" s="8"/>
      <c r="C3777" s="8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</row>
    <row r="3778" spans="2:36" x14ac:dyDescent="0.3">
      <c r="B3778" s="8"/>
      <c r="C3778" s="8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</row>
    <row r="3779" spans="2:36" x14ac:dyDescent="0.3">
      <c r="B3779" s="8"/>
      <c r="C3779" s="8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</row>
    <row r="3780" spans="2:36" x14ac:dyDescent="0.3">
      <c r="B3780" s="8"/>
      <c r="C3780" s="8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</row>
    <row r="3781" spans="2:36" x14ac:dyDescent="0.3">
      <c r="B3781" s="8"/>
      <c r="C3781" s="8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</row>
    <row r="3782" spans="2:36" x14ac:dyDescent="0.3">
      <c r="B3782" s="8"/>
      <c r="C3782" s="8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</row>
    <row r="3783" spans="2:36" x14ac:dyDescent="0.3">
      <c r="B3783" s="8"/>
      <c r="C3783" s="8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</row>
    <row r="3784" spans="2:36" x14ac:dyDescent="0.3">
      <c r="B3784" s="8"/>
      <c r="C3784" s="8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</row>
    <row r="3785" spans="2:36" x14ac:dyDescent="0.3">
      <c r="B3785" s="8"/>
      <c r="C3785" s="8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</row>
    <row r="3786" spans="2:36" x14ac:dyDescent="0.3">
      <c r="B3786" s="8"/>
      <c r="C3786" s="8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</row>
    <row r="3787" spans="2:36" x14ac:dyDescent="0.3">
      <c r="B3787" s="8"/>
      <c r="C3787" s="8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</row>
    <row r="3788" spans="2:36" x14ac:dyDescent="0.3">
      <c r="B3788" s="8"/>
      <c r="C3788" s="8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</row>
    <row r="3789" spans="2:36" x14ac:dyDescent="0.3">
      <c r="B3789" s="8"/>
      <c r="C3789" s="8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</row>
    <row r="3790" spans="2:36" x14ac:dyDescent="0.3">
      <c r="B3790" s="8"/>
      <c r="C3790" s="8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</row>
    <row r="3791" spans="2:36" x14ac:dyDescent="0.3">
      <c r="B3791" s="8"/>
      <c r="C3791" s="8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</row>
    <row r="3792" spans="2:36" x14ac:dyDescent="0.3">
      <c r="B3792" s="8"/>
      <c r="C3792" s="8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</row>
    <row r="3793" spans="2:36" x14ac:dyDescent="0.3">
      <c r="B3793" s="8"/>
      <c r="C3793" s="8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</row>
    <row r="3794" spans="2:36" x14ac:dyDescent="0.3">
      <c r="B3794" s="8"/>
      <c r="C3794" s="8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</row>
    <row r="3795" spans="2:36" x14ac:dyDescent="0.3">
      <c r="B3795" s="8"/>
      <c r="C3795" s="8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</row>
    <row r="3796" spans="2:36" x14ac:dyDescent="0.3">
      <c r="B3796" s="8"/>
      <c r="C3796" s="8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</row>
    <row r="3797" spans="2:36" x14ac:dyDescent="0.3">
      <c r="B3797" s="8"/>
      <c r="C3797" s="8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</row>
    <row r="3798" spans="2:36" x14ac:dyDescent="0.3">
      <c r="B3798" s="8"/>
      <c r="C3798" s="8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</row>
    <row r="3799" spans="2:36" x14ac:dyDescent="0.3">
      <c r="B3799" s="8"/>
      <c r="C3799" s="8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</row>
    <row r="3800" spans="2:36" x14ac:dyDescent="0.3">
      <c r="B3800" s="8"/>
      <c r="C3800" s="8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</row>
    <row r="3801" spans="2:36" x14ac:dyDescent="0.3">
      <c r="B3801" s="8"/>
      <c r="C3801" s="8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</row>
    <row r="3802" spans="2:36" x14ac:dyDescent="0.3">
      <c r="B3802" s="8"/>
      <c r="C3802" s="8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</row>
    <row r="3803" spans="2:36" x14ac:dyDescent="0.3">
      <c r="B3803" s="8"/>
      <c r="C3803" s="8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</row>
    <row r="3804" spans="2:36" x14ac:dyDescent="0.3">
      <c r="B3804" s="8"/>
      <c r="C3804" s="8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</row>
    <row r="3805" spans="2:36" x14ac:dyDescent="0.3">
      <c r="B3805" s="8"/>
      <c r="C3805" s="8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</row>
    <row r="3806" spans="2:36" x14ac:dyDescent="0.3">
      <c r="B3806" s="8"/>
      <c r="C3806" s="8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</row>
    <row r="3807" spans="2:36" x14ac:dyDescent="0.3">
      <c r="B3807" s="8"/>
      <c r="C3807" s="8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</row>
    <row r="3808" spans="2:36" x14ac:dyDescent="0.3">
      <c r="B3808" s="8"/>
      <c r="C3808" s="8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</row>
    <row r="3809" spans="2:36" x14ac:dyDescent="0.3">
      <c r="B3809" s="8"/>
      <c r="C3809" s="8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</row>
    <row r="3810" spans="2:36" x14ac:dyDescent="0.3">
      <c r="B3810" s="8"/>
      <c r="C3810" s="8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</row>
    <row r="3811" spans="2:36" x14ac:dyDescent="0.3">
      <c r="B3811" s="8"/>
      <c r="C3811" s="8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</row>
    <row r="3812" spans="2:36" x14ac:dyDescent="0.3">
      <c r="B3812" s="8"/>
      <c r="C3812" s="8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</row>
    <row r="3813" spans="2:36" x14ac:dyDescent="0.3">
      <c r="B3813" s="8"/>
      <c r="C3813" s="8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</row>
    <row r="3814" spans="2:36" x14ac:dyDescent="0.3">
      <c r="B3814" s="8"/>
      <c r="C3814" s="8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</row>
    <row r="3815" spans="2:36" x14ac:dyDescent="0.3">
      <c r="B3815" s="8"/>
      <c r="C3815" s="8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</row>
    <row r="3816" spans="2:36" x14ac:dyDescent="0.3">
      <c r="B3816" s="8"/>
      <c r="C3816" s="8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</row>
    <row r="3817" spans="2:36" x14ac:dyDescent="0.3">
      <c r="B3817" s="8"/>
      <c r="C3817" s="8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</row>
    <row r="3818" spans="2:36" x14ac:dyDescent="0.3">
      <c r="B3818" s="8"/>
      <c r="C3818" s="8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</row>
    <row r="3819" spans="2:36" x14ac:dyDescent="0.3">
      <c r="B3819" s="8"/>
      <c r="C3819" s="8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</row>
    <row r="3820" spans="2:36" x14ac:dyDescent="0.3">
      <c r="B3820" s="8"/>
      <c r="C3820" s="8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</row>
    <row r="3821" spans="2:36" x14ac:dyDescent="0.3">
      <c r="B3821" s="8"/>
      <c r="C3821" s="8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</row>
    <row r="3822" spans="2:36" x14ac:dyDescent="0.3">
      <c r="B3822" s="8"/>
      <c r="C3822" s="8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</row>
    <row r="3823" spans="2:36" x14ac:dyDescent="0.3">
      <c r="B3823" s="8"/>
      <c r="C3823" s="8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</row>
    <row r="3824" spans="2:36" x14ac:dyDescent="0.3">
      <c r="B3824" s="8"/>
      <c r="C3824" s="8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</row>
    <row r="3825" spans="2:36" x14ac:dyDescent="0.3">
      <c r="B3825" s="8"/>
      <c r="C3825" s="8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</row>
    <row r="3826" spans="2:36" x14ac:dyDescent="0.3">
      <c r="B3826" s="8"/>
      <c r="C3826" s="8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</row>
    <row r="3827" spans="2:36" x14ac:dyDescent="0.3">
      <c r="B3827" s="8"/>
      <c r="C3827" s="8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</row>
    <row r="3828" spans="2:36" x14ac:dyDescent="0.3">
      <c r="B3828" s="8"/>
      <c r="C3828" s="8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</row>
    <row r="3829" spans="2:36" x14ac:dyDescent="0.3">
      <c r="B3829" s="8"/>
      <c r="C3829" s="8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</row>
    <row r="3830" spans="2:36" x14ac:dyDescent="0.3">
      <c r="B3830" s="8"/>
      <c r="C3830" s="8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</row>
    <row r="3831" spans="2:36" x14ac:dyDescent="0.3">
      <c r="B3831" s="8"/>
      <c r="C3831" s="8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</row>
    <row r="3832" spans="2:36" x14ac:dyDescent="0.3">
      <c r="B3832" s="8"/>
      <c r="C3832" s="8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</row>
    <row r="3833" spans="2:36" x14ac:dyDescent="0.3">
      <c r="B3833" s="8"/>
      <c r="C3833" s="8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</row>
    <row r="3834" spans="2:36" x14ac:dyDescent="0.3">
      <c r="B3834" s="8"/>
      <c r="C3834" s="8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</row>
    <row r="3835" spans="2:36" x14ac:dyDescent="0.3">
      <c r="B3835" s="8"/>
      <c r="C3835" s="8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</row>
    <row r="3836" spans="2:36" x14ac:dyDescent="0.3">
      <c r="B3836" s="8"/>
      <c r="C3836" s="8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</row>
    <row r="3837" spans="2:36" x14ac:dyDescent="0.3">
      <c r="B3837" s="8"/>
      <c r="C3837" s="8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</row>
    <row r="3838" spans="2:36" x14ac:dyDescent="0.3">
      <c r="B3838" s="8"/>
      <c r="C3838" s="8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</row>
    <row r="3839" spans="2:36" x14ac:dyDescent="0.3">
      <c r="B3839" s="8"/>
      <c r="C3839" s="8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</row>
    <row r="3840" spans="2:36" x14ac:dyDescent="0.3">
      <c r="B3840" s="8"/>
      <c r="C3840" s="8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</row>
    <row r="3841" spans="2:36" x14ac:dyDescent="0.3">
      <c r="B3841" s="8"/>
      <c r="C3841" s="8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</row>
    <row r="3842" spans="2:36" x14ac:dyDescent="0.3">
      <c r="B3842" s="8"/>
      <c r="C3842" s="8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</row>
    <row r="3843" spans="2:36" x14ac:dyDescent="0.3">
      <c r="B3843" s="8"/>
      <c r="C3843" s="8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</row>
    <row r="3844" spans="2:36" x14ac:dyDescent="0.3">
      <c r="B3844" s="8"/>
      <c r="C3844" s="8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</row>
    <row r="3845" spans="2:36" x14ac:dyDescent="0.3">
      <c r="B3845" s="8"/>
      <c r="C3845" s="8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</row>
    <row r="3846" spans="2:36" x14ac:dyDescent="0.3">
      <c r="B3846" s="8"/>
      <c r="C3846" s="8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</row>
    <row r="3847" spans="2:36" x14ac:dyDescent="0.3">
      <c r="B3847" s="8"/>
      <c r="C3847" s="8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</row>
    <row r="3848" spans="2:36" x14ac:dyDescent="0.3">
      <c r="B3848" s="8"/>
      <c r="C3848" s="8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</row>
    <row r="3849" spans="2:36" x14ac:dyDescent="0.3">
      <c r="B3849" s="8"/>
      <c r="C3849" s="8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</row>
    <row r="3850" spans="2:36" x14ac:dyDescent="0.3">
      <c r="B3850" s="8"/>
      <c r="C3850" s="8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</row>
    <row r="3851" spans="2:36" x14ac:dyDescent="0.3">
      <c r="B3851" s="8"/>
      <c r="C3851" s="8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</row>
    <row r="3852" spans="2:36" x14ac:dyDescent="0.3">
      <c r="B3852" s="8"/>
      <c r="C3852" s="8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</row>
    <row r="3853" spans="2:36" x14ac:dyDescent="0.3">
      <c r="B3853" s="8"/>
      <c r="C3853" s="8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</row>
    <row r="3854" spans="2:36" x14ac:dyDescent="0.3">
      <c r="B3854" s="8"/>
      <c r="C3854" s="8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</row>
    <row r="3855" spans="2:36" x14ac:dyDescent="0.3">
      <c r="B3855" s="8"/>
      <c r="C3855" s="8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</row>
    <row r="3856" spans="2:36" x14ac:dyDescent="0.3">
      <c r="B3856" s="8"/>
      <c r="C3856" s="8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</row>
    <row r="3857" spans="2:36" x14ac:dyDescent="0.3">
      <c r="B3857" s="8"/>
      <c r="C3857" s="8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</row>
    <row r="3858" spans="2:36" x14ac:dyDescent="0.3">
      <c r="B3858" s="8"/>
      <c r="C3858" s="8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</row>
    <row r="3859" spans="2:36" x14ac:dyDescent="0.3">
      <c r="B3859" s="8"/>
      <c r="C3859" s="8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</row>
    <row r="3860" spans="2:36" x14ac:dyDescent="0.3">
      <c r="B3860" s="8"/>
      <c r="C3860" s="8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</row>
    <row r="3861" spans="2:36" x14ac:dyDescent="0.3">
      <c r="B3861" s="8"/>
      <c r="C3861" s="8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</row>
    <row r="3862" spans="2:36" x14ac:dyDescent="0.3">
      <c r="B3862" s="8"/>
      <c r="C3862" s="8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</row>
    <row r="3863" spans="2:36" x14ac:dyDescent="0.3">
      <c r="B3863" s="8"/>
      <c r="C3863" s="8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</row>
    <row r="3864" spans="2:36" x14ac:dyDescent="0.3">
      <c r="B3864" s="8"/>
      <c r="C3864" s="8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</row>
    <row r="3865" spans="2:36" x14ac:dyDescent="0.3">
      <c r="B3865" s="8"/>
      <c r="C3865" s="8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</row>
    <row r="3866" spans="2:36" x14ac:dyDescent="0.3">
      <c r="B3866" s="8"/>
      <c r="C3866" s="8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</row>
    <row r="3867" spans="2:36" x14ac:dyDescent="0.3">
      <c r="B3867" s="8"/>
      <c r="C3867" s="8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</row>
    <row r="3868" spans="2:36" x14ac:dyDescent="0.3">
      <c r="B3868" s="8"/>
      <c r="C3868" s="8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</row>
    <row r="3869" spans="2:36" x14ac:dyDescent="0.3">
      <c r="B3869" s="8"/>
      <c r="C3869" s="8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</row>
    <row r="3870" spans="2:36" x14ac:dyDescent="0.3">
      <c r="B3870" s="8"/>
      <c r="C3870" s="8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</row>
    <row r="3871" spans="2:36" x14ac:dyDescent="0.3">
      <c r="B3871" s="8"/>
      <c r="C3871" s="8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</row>
    <row r="3872" spans="2:36" x14ac:dyDescent="0.3">
      <c r="B3872" s="8"/>
      <c r="C3872" s="8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</row>
    <row r="3873" spans="2:36" x14ac:dyDescent="0.3">
      <c r="B3873" s="8"/>
      <c r="C3873" s="8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</row>
    <row r="3874" spans="2:36" x14ac:dyDescent="0.3">
      <c r="B3874" s="8"/>
      <c r="C3874" s="8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</row>
    <row r="3875" spans="2:36" x14ac:dyDescent="0.3">
      <c r="B3875" s="8"/>
      <c r="C3875" s="8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</row>
    <row r="3876" spans="2:36" x14ac:dyDescent="0.3">
      <c r="B3876" s="8"/>
      <c r="C3876" s="8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</row>
    <row r="3877" spans="2:36" x14ac:dyDescent="0.3">
      <c r="B3877" s="8"/>
      <c r="C3877" s="8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</row>
    <row r="3878" spans="2:36" x14ac:dyDescent="0.3">
      <c r="B3878" s="8"/>
      <c r="C3878" s="8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</row>
    <row r="3879" spans="2:36" x14ac:dyDescent="0.3">
      <c r="B3879" s="8"/>
      <c r="C3879" s="8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</row>
    <row r="3880" spans="2:36" x14ac:dyDescent="0.3">
      <c r="B3880" s="8"/>
      <c r="C3880" s="8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</row>
    <row r="3881" spans="2:36" x14ac:dyDescent="0.3">
      <c r="B3881" s="8"/>
      <c r="C3881" s="8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</row>
    <row r="3882" spans="2:36" x14ac:dyDescent="0.3">
      <c r="B3882" s="8"/>
      <c r="C3882" s="8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</row>
    <row r="3883" spans="2:36" x14ac:dyDescent="0.3">
      <c r="B3883" s="8"/>
      <c r="C3883" s="8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</row>
    <row r="3884" spans="2:36" x14ac:dyDescent="0.3">
      <c r="B3884" s="8"/>
      <c r="C3884" s="8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</row>
    <row r="3885" spans="2:36" x14ac:dyDescent="0.3">
      <c r="B3885" s="8"/>
      <c r="C3885" s="8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</row>
    <row r="3886" spans="2:36" x14ac:dyDescent="0.3">
      <c r="B3886" s="8"/>
      <c r="C3886" s="8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</row>
    <row r="3887" spans="2:36" x14ac:dyDescent="0.3">
      <c r="B3887" s="8"/>
      <c r="C3887" s="8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</row>
    <row r="3888" spans="2:36" x14ac:dyDescent="0.3">
      <c r="B3888" s="8"/>
      <c r="C3888" s="8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</row>
    <row r="3889" spans="2:36" x14ac:dyDescent="0.3">
      <c r="B3889" s="8"/>
      <c r="C3889" s="8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</row>
    <row r="3890" spans="2:36" x14ac:dyDescent="0.3">
      <c r="B3890" s="8"/>
      <c r="C3890" s="8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</row>
    <row r="3891" spans="2:36" x14ac:dyDescent="0.3">
      <c r="B3891" s="8"/>
      <c r="C3891" s="8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</row>
    <row r="3892" spans="2:36" x14ac:dyDescent="0.3">
      <c r="B3892" s="8"/>
      <c r="C3892" s="8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</row>
    <row r="3893" spans="2:36" x14ac:dyDescent="0.3">
      <c r="B3893" s="8"/>
      <c r="C3893" s="8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</row>
    <row r="3894" spans="2:36" x14ac:dyDescent="0.3">
      <c r="B3894" s="8"/>
      <c r="C3894" s="8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</row>
    <row r="3895" spans="2:36" x14ac:dyDescent="0.3">
      <c r="B3895" s="8"/>
      <c r="C3895" s="8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</row>
    <row r="3896" spans="2:36" x14ac:dyDescent="0.3">
      <c r="B3896" s="8"/>
      <c r="C3896" s="8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</row>
    <row r="3897" spans="2:36" x14ac:dyDescent="0.3">
      <c r="B3897" s="8"/>
      <c r="C3897" s="8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</row>
    <row r="3898" spans="2:36" x14ac:dyDescent="0.3">
      <c r="B3898" s="8"/>
      <c r="C3898" s="8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</row>
    <row r="3899" spans="2:36" x14ac:dyDescent="0.3">
      <c r="B3899" s="8"/>
      <c r="C3899" s="8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</row>
    <row r="3900" spans="2:36" x14ac:dyDescent="0.3">
      <c r="B3900" s="8"/>
      <c r="C3900" s="8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</row>
    <row r="3901" spans="2:36" x14ac:dyDescent="0.3">
      <c r="B3901" s="8"/>
      <c r="C3901" s="8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</row>
    <row r="3902" spans="2:36" x14ac:dyDescent="0.3">
      <c r="B3902" s="8"/>
      <c r="C3902" s="8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</row>
    <row r="3903" spans="2:36" x14ac:dyDescent="0.3">
      <c r="B3903" s="8"/>
      <c r="C3903" s="8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</row>
    <row r="3904" spans="2:36" x14ac:dyDescent="0.3">
      <c r="B3904" s="8"/>
      <c r="C3904" s="8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</row>
    <row r="3905" spans="2:36" x14ac:dyDescent="0.3">
      <c r="B3905" s="8"/>
      <c r="C3905" s="8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</row>
    <row r="3906" spans="2:36" x14ac:dyDescent="0.3">
      <c r="B3906" s="8"/>
      <c r="C3906" s="8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</row>
    <row r="3907" spans="2:36" x14ac:dyDescent="0.3">
      <c r="B3907" s="8"/>
      <c r="C3907" s="8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</row>
    <row r="3908" spans="2:36" x14ac:dyDescent="0.3">
      <c r="B3908" s="8"/>
      <c r="C3908" s="8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</row>
    <row r="3909" spans="2:36" x14ac:dyDescent="0.3">
      <c r="B3909" s="8"/>
      <c r="C3909" s="8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</row>
    <row r="3910" spans="2:36" x14ac:dyDescent="0.3">
      <c r="B3910" s="8"/>
      <c r="C3910" s="8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</row>
    <row r="3911" spans="2:36" x14ac:dyDescent="0.3">
      <c r="B3911" s="8"/>
      <c r="C3911" s="8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</row>
    <row r="3912" spans="2:36" x14ac:dyDescent="0.3">
      <c r="B3912" s="8"/>
      <c r="C3912" s="8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</row>
    <row r="3913" spans="2:36" x14ac:dyDescent="0.3">
      <c r="B3913" s="8"/>
      <c r="C3913" s="8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</row>
    <row r="3914" spans="2:36" x14ac:dyDescent="0.3">
      <c r="B3914" s="8"/>
      <c r="C3914" s="8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</row>
    <row r="3915" spans="2:36" x14ac:dyDescent="0.3">
      <c r="B3915" s="8"/>
      <c r="C3915" s="8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</row>
    <row r="3916" spans="2:36" x14ac:dyDescent="0.3">
      <c r="B3916" s="8"/>
      <c r="C3916" s="8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</row>
    <row r="3917" spans="2:36" x14ac:dyDescent="0.3">
      <c r="B3917" s="8"/>
      <c r="C3917" s="8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</row>
    <row r="3918" spans="2:36" x14ac:dyDescent="0.3">
      <c r="B3918" s="8"/>
      <c r="C3918" s="8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</row>
    <row r="3919" spans="2:36" x14ac:dyDescent="0.3">
      <c r="B3919" s="8"/>
      <c r="C3919" s="8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</row>
    <row r="3920" spans="2:36" x14ac:dyDescent="0.3">
      <c r="B3920" s="8"/>
      <c r="C3920" s="8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</row>
    <row r="3921" spans="2:36" x14ac:dyDescent="0.3">
      <c r="B3921" s="8"/>
      <c r="C3921" s="8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</row>
    <row r="3922" spans="2:36" x14ac:dyDescent="0.3">
      <c r="B3922" s="8"/>
      <c r="C3922" s="8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</row>
    <row r="3923" spans="2:36" x14ac:dyDescent="0.3">
      <c r="B3923" s="8"/>
      <c r="C3923" s="8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</row>
    <row r="3924" spans="2:36" x14ac:dyDescent="0.3">
      <c r="B3924" s="8"/>
      <c r="C3924" s="8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</row>
    <row r="3925" spans="2:36" x14ac:dyDescent="0.3">
      <c r="B3925" s="8"/>
      <c r="C3925" s="8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</row>
    <row r="3926" spans="2:36" x14ac:dyDescent="0.3">
      <c r="B3926" s="8"/>
      <c r="C3926" s="8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</row>
    <row r="3927" spans="2:36" x14ac:dyDescent="0.3">
      <c r="B3927" s="8"/>
      <c r="C3927" s="8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</row>
    <row r="3928" spans="2:36" x14ac:dyDescent="0.3">
      <c r="B3928" s="8"/>
      <c r="C3928" s="8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</row>
    <row r="3929" spans="2:36" x14ac:dyDescent="0.3">
      <c r="B3929" s="8"/>
      <c r="C3929" s="8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</row>
    <row r="3930" spans="2:36" x14ac:dyDescent="0.3">
      <c r="B3930" s="8"/>
      <c r="C3930" s="8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</row>
    <row r="3931" spans="2:36" x14ac:dyDescent="0.3">
      <c r="B3931" s="8"/>
      <c r="C3931" s="8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</row>
    <row r="3932" spans="2:36" x14ac:dyDescent="0.3">
      <c r="B3932" s="8"/>
      <c r="C3932" s="8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</row>
    <row r="3933" spans="2:36" x14ac:dyDescent="0.3">
      <c r="B3933" s="8"/>
      <c r="C3933" s="8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</row>
    <row r="3934" spans="2:36" x14ac:dyDescent="0.3">
      <c r="B3934" s="8"/>
      <c r="C3934" s="8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</row>
    <row r="3935" spans="2:36" x14ac:dyDescent="0.3">
      <c r="B3935" s="8"/>
      <c r="C3935" s="8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</row>
    <row r="3936" spans="2:36" x14ac:dyDescent="0.3">
      <c r="B3936" s="8"/>
      <c r="C3936" s="8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</row>
    <row r="3937" spans="2:36" x14ac:dyDescent="0.3">
      <c r="B3937" s="8"/>
      <c r="C3937" s="8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</row>
    <row r="3938" spans="2:36" x14ac:dyDescent="0.3">
      <c r="B3938" s="8"/>
      <c r="C3938" s="8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</row>
    <row r="3939" spans="2:36" x14ac:dyDescent="0.3">
      <c r="B3939" s="8"/>
      <c r="C3939" s="8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</row>
    <row r="3940" spans="2:36" x14ac:dyDescent="0.3">
      <c r="B3940" s="8"/>
      <c r="C3940" s="8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</row>
    <row r="3941" spans="2:36" x14ac:dyDescent="0.3">
      <c r="B3941" s="8"/>
      <c r="C3941" s="8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</row>
    <row r="3942" spans="2:36" x14ac:dyDescent="0.3">
      <c r="B3942" s="8"/>
      <c r="C3942" s="8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</row>
    <row r="3943" spans="2:36" x14ac:dyDescent="0.3">
      <c r="B3943" s="8"/>
      <c r="C3943" s="8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</row>
    <row r="3944" spans="2:36" x14ac:dyDescent="0.3">
      <c r="B3944" s="8"/>
      <c r="C3944" s="8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</row>
    <row r="3945" spans="2:36" x14ac:dyDescent="0.3">
      <c r="B3945" s="8"/>
      <c r="C3945" s="8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</row>
    <row r="3946" spans="2:36" x14ac:dyDescent="0.3">
      <c r="B3946" s="8"/>
      <c r="C3946" s="8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</row>
    <row r="3947" spans="2:36" x14ac:dyDescent="0.3">
      <c r="B3947" s="8"/>
      <c r="C3947" s="8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</row>
    <row r="3948" spans="2:36" x14ac:dyDescent="0.3">
      <c r="B3948" s="8"/>
      <c r="C3948" s="8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</row>
    <row r="3949" spans="2:36" x14ac:dyDescent="0.3">
      <c r="B3949" s="8"/>
      <c r="C3949" s="8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</row>
    <row r="3950" spans="2:36" x14ac:dyDescent="0.3">
      <c r="B3950" s="8"/>
      <c r="C3950" s="8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</row>
    <row r="3951" spans="2:36" x14ac:dyDescent="0.3">
      <c r="B3951" s="8"/>
      <c r="C3951" s="8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</row>
    <row r="3952" spans="2:36" x14ac:dyDescent="0.3">
      <c r="B3952" s="8"/>
      <c r="C3952" s="8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</row>
    <row r="3953" spans="2:36" x14ac:dyDescent="0.3">
      <c r="B3953" s="8"/>
      <c r="C3953" s="8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</row>
    <row r="3954" spans="2:36" x14ac:dyDescent="0.3">
      <c r="B3954" s="8"/>
      <c r="C3954" s="8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</row>
    <row r="3955" spans="2:36" x14ac:dyDescent="0.3">
      <c r="B3955" s="8"/>
      <c r="C3955" s="8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</row>
    <row r="3956" spans="2:36" x14ac:dyDescent="0.3">
      <c r="B3956" s="8"/>
      <c r="C3956" s="8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</row>
    <row r="3957" spans="2:36" x14ac:dyDescent="0.3">
      <c r="B3957" s="8"/>
      <c r="C3957" s="8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</row>
    <row r="3958" spans="2:36" x14ac:dyDescent="0.3">
      <c r="B3958" s="8"/>
      <c r="C3958" s="8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</row>
    <row r="3959" spans="2:36" x14ac:dyDescent="0.3">
      <c r="B3959" s="8"/>
      <c r="C3959" s="8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</row>
    <row r="3960" spans="2:36" x14ac:dyDescent="0.3">
      <c r="B3960" s="8"/>
      <c r="C3960" s="8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</row>
    <row r="3961" spans="2:36" x14ac:dyDescent="0.3">
      <c r="B3961" s="8"/>
      <c r="C3961" s="8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</row>
    <row r="3962" spans="2:36" x14ac:dyDescent="0.3">
      <c r="B3962" s="8"/>
      <c r="C3962" s="8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</row>
    <row r="3963" spans="2:36" x14ac:dyDescent="0.3">
      <c r="B3963" s="8"/>
      <c r="C3963" s="8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</row>
    <row r="3964" spans="2:36" x14ac:dyDescent="0.3">
      <c r="B3964" s="8"/>
      <c r="C3964" s="8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</row>
    <row r="3965" spans="2:36" x14ac:dyDescent="0.3">
      <c r="B3965" s="8"/>
      <c r="C3965" s="8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</row>
    <row r="3966" spans="2:36" x14ac:dyDescent="0.3">
      <c r="B3966" s="8"/>
      <c r="C3966" s="8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</row>
    <row r="3967" spans="2:36" x14ac:dyDescent="0.3">
      <c r="B3967" s="8"/>
      <c r="C3967" s="8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</row>
    <row r="3968" spans="2:36" x14ac:dyDescent="0.3">
      <c r="B3968" s="8"/>
      <c r="C3968" s="8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</row>
    <row r="3969" spans="2:36" x14ac:dyDescent="0.3">
      <c r="B3969" s="8"/>
      <c r="C3969" s="8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</row>
    <row r="3970" spans="2:36" x14ac:dyDescent="0.3">
      <c r="B3970" s="8"/>
      <c r="C3970" s="8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</row>
    <row r="3971" spans="2:36" x14ac:dyDescent="0.3">
      <c r="B3971" s="8"/>
      <c r="C3971" s="8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</row>
    <row r="3972" spans="2:36" x14ac:dyDescent="0.3">
      <c r="B3972" s="8"/>
      <c r="C3972" s="8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</row>
    <row r="3973" spans="2:36" x14ac:dyDescent="0.3">
      <c r="B3973" s="8"/>
      <c r="C3973" s="8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</row>
    <row r="3974" spans="2:36" x14ac:dyDescent="0.3">
      <c r="B3974" s="8"/>
      <c r="C3974" s="8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</row>
    <row r="3975" spans="2:36" x14ac:dyDescent="0.3">
      <c r="B3975" s="8"/>
      <c r="C3975" s="8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</row>
    <row r="3976" spans="2:36" x14ac:dyDescent="0.3">
      <c r="B3976" s="8"/>
      <c r="C3976" s="8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</row>
    <row r="3977" spans="2:36" x14ac:dyDescent="0.3">
      <c r="B3977" s="8"/>
      <c r="C3977" s="8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</row>
    <row r="3978" spans="2:36" x14ac:dyDescent="0.3">
      <c r="B3978" s="8"/>
      <c r="C3978" s="8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</row>
    <row r="3979" spans="2:36" x14ac:dyDescent="0.3">
      <c r="B3979" s="8"/>
      <c r="C3979" s="8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</row>
    <row r="3980" spans="2:36" x14ac:dyDescent="0.3">
      <c r="B3980" s="8"/>
      <c r="C3980" s="8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</row>
    <row r="3981" spans="2:36" x14ac:dyDescent="0.3">
      <c r="B3981" s="8"/>
      <c r="C3981" s="8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</row>
    <row r="3982" spans="2:36" x14ac:dyDescent="0.3">
      <c r="B3982" s="8"/>
      <c r="C3982" s="8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</row>
    <row r="3983" spans="2:36" x14ac:dyDescent="0.3">
      <c r="B3983" s="8"/>
      <c r="C3983" s="8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</row>
    <row r="3984" spans="2:36" x14ac:dyDescent="0.3">
      <c r="B3984" s="8"/>
      <c r="C3984" s="8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</row>
    <row r="3985" spans="2:36" x14ac:dyDescent="0.3">
      <c r="B3985" s="8"/>
      <c r="C3985" s="8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</row>
    <row r="3986" spans="2:36" x14ac:dyDescent="0.3">
      <c r="B3986" s="8"/>
      <c r="C3986" s="8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</row>
    <row r="3987" spans="2:36" x14ac:dyDescent="0.3">
      <c r="B3987" s="8"/>
      <c r="C3987" s="8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</row>
    <row r="3988" spans="2:36" x14ac:dyDescent="0.3">
      <c r="B3988" s="8"/>
      <c r="C3988" s="8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</row>
    <row r="3989" spans="2:36" x14ac:dyDescent="0.3">
      <c r="B3989" s="8"/>
      <c r="C3989" s="8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</row>
    <row r="3990" spans="2:36" x14ac:dyDescent="0.3">
      <c r="B3990" s="8"/>
      <c r="C3990" s="8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</row>
    <row r="3991" spans="2:36" x14ac:dyDescent="0.3">
      <c r="B3991" s="8"/>
      <c r="C3991" s="8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</row>
    <row r="3992" spans="2:36" x14ac:dyDescent="0.3">
      <c r="B3992" s="8"/>
      <c r="C3992" s="8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</row>
    <row r="3993" spans="2:36" x14ac:dyDescent="0.3">
      <c r="B3993" s="8"/>
      <c r="C3993" s="8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</row>
    <row r="3994" spans="2:36" x14ac:dyDescent="0.3">
      <c r="B3994" s="8"/>
      <c r="C3994" s="8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</row>
    <row r="3995" spans="2:36" x14ac:dyDescent="0.3">
      <c r="B3995" s="8"/>
      <c r="C3995" s="8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</row>
    <row r="3996" spans="2:36" x14ac:dyDescent="0.3">
      <c r="B3996" s="8"/>
      <c r="C3996" s="8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</row>
    <row r="3997" spans="2:36" x14ac:dyDescent="0.3">
      <c r="B3997" s="8"/>
      <c r="C3997" s="8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</row>
    <row r="3998" spans="2:36" x14ac:dyDescent="0.3">
      <c r="B3998" s="8"/>
      <c r="C3998" s="8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</row>
    <row r="3999" spans="2:36" x14ac:dyDescent="0.3">
      <c r="B3999" s="8"/>
      <c r="C3999" s="8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</row>
    <row r="4000" spans="2:36" x14ac:dyDescent="0.3">
      <c r="B4000" s="8"/>
      <c r="C4000" s="8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</row>
    <row r="4001" spans="2:36" x14ac:dyDescent="0.3">
      <c r="B4001" s="8"/>
      <c r="C4001" s="8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</row>
    <row r="4002" spans="2:36" x14ac:dyDescent="0.3">
      <c r="B4002" s="8"/>
      <c r="C4002" s="8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</row>
    <row r="4003" spans="2:36" x14ac:dyDescent="0.3">
      <c r="B4003" s="8"/>
      <c r="C4003" s="8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</row>
    <row r="4004" spans="2:36" x14ac:dyDescent="0.3">
      <c r="B4004" s="8"/>
      <c r="C4004" s="8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</row>
    <row r="4005" spans="2:36" x14ac:dyDescent="0.3">
      <c r="B4005" s="8"/>
      <c r="C4005" s="8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</row>
    <row r="4006" spans="2:36" x14ac:dyDescent="0.3">
      <c r="B4006" s="8"/>
      <c r="C4006" s="8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</row>
    <row r="4007" spans="2:36" x14ac:dyDescent="0.3">
      <c r="B4007" s="8"/>
      <c r="C4007" s="8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</row>
    <row r="4008" spans="2:36" x14ac:dyDescent="0.3">
      <c r="B4008" s="8"/>
      <c r="C4008" s="8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</row>
    <row r="4009" spans="2:36" x14ac:dyDescent="0.3">
      <c r="B4009" s="8"/>
      <c r="C4009" s="8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</row>
    <row r="4010" spans="2:36" x14ac:dyDescent="0.3">
      <c r="B4010" s="8"/>
      <c r="C4010" s="8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</row>
    <row r="4011" spans="2:36" x14ac:dyDescent="0.3">
      <c r="B4011" s="8"/>
      <c r="C4011" s="8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</row>
    <row r="4012" spans="2:36" x14ac:dyDescent="0.3">
      <c r="B4012" s="8"/>
      <c r="C4012" s="8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</row>
    <row r="4013" spans="2:36" x14ac:dyDescent="0.3">
      <c r="B4013" s="8"/>
      <c r="C4013" s="8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</row>
    <row r="4014" spans="2:36" x14ac:dyDescent="0.3">
      <c r="B4014" s="8"/>
      <c r="C4014" s="8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</row>
    <row r="4015" spans="2:36" x14ac:dyDescent="0.3">
      <c r="B4015" s="8"/>
      <c r="C4015" s="8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</row>
    <row r="4016" spans="2:36" x14ac:dyDescent="0.3">
      <c r="B4016" s="8"/>
      <c r="C4016" s="8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</row>
    <row r="4017" spans="2:36" x14ac:dyDescent="0.3">
      <c r="B4017" s="8"/>
      <c r="C4017" s="8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</row>
    <row r="4018" spans="2:36" x14ac:dyDescent="0.3">
      <c r="B4018" s="8"/>
      <c r="C4018" s="8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</row>
    <row r="4019" spans="2:36" x14ac:dyDescent="0.3">
      <c r="B4019" s="8"/>
      <c r="C4019" s="8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</row>
    <row r="4020" spans="2:36" x14ac:dyDescent="0.3">
      <c r="B4020" s="8"/>
      <c r="C4020" s="8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</row>
    <row r="4021" spans="2:36" x14ac:dyDescent="0.3">
      <c r="B4021" s="8"/>
      <c r="C4021" s="8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</row>
    <row r="4022" spans="2:36" x14ac:dyDescent="0.3">
      <c r="B4022" s="8"/>
      <c r="C4022" s="8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</row>
    <row r="4023" spans="2:36" x14ac:dyDescent="0.3">
      <c r="B4023" s="8"/>
      <c r="C4023" s="8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</row>
    <row r="4024" spans="2:36" x14ac:dyDescent="0.3">
      <c r="B4024" s="8"/>
      <c r="C4024" s="8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</row>
    <row r="4025" spans="2:36" x14ac:dyDescent="0.3">
      <c r="B4025" s="8"/>
      <c r="C4025" s="8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</row>
    <row r="4026" spans="2:36" x14ac:dyDescent="0.3">
      <c r="B4026" s="8"/>
      <c r="C4026" s="8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</row>
    <row r="4027" spans="2:36" x14ac:dyDescent="0.3">
      <c r="B4027" s="8"/>
      <c r="C4027" s="8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</row>
    <row r="4028" spans="2:36" x14ac:dyDescent="0.3">
      <c r="B4028" s="8"/>
      <c r="C4028" s="8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</row>
    <row r="4029" spans="2:36" x14ac:dyDescent="0.3">
      <c r="B4029" s="8"/>
      <c r="C4029" s="8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</row>
    <row r="4030" spans="2:36" x14ac:dyDescent="0.3">
      <c r="B4030" s="8"/>
      <c r="C4030" s="8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</row>
    <row r="4031" spans="2:36" x14ac:dyDescent="0.3">
      <c r="B4031" s="8"/>
      <c r="C4031" s="8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</row>
    <row r="4032" spans="2:36" x14ac:dyDescent="0.3">
      <c r="B4032" s="8"/>
      <c r="C4032" s="8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</row>
    <row r="4033" spans="2:36" x14ac:dyDescent="0.3">
      <c r="B4033" s="8"/>
      <c r="C4033" s="8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</row>
    <row r="4034" spans="2:36" x14ac:dyDescent="0.3">
      <c r="B4034" s="8"/>
      <c r="C4034" s="8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</row>
    <row r="4035" spans="2:36" x14ac:dyDescent="0.3">
      <c r="B4035" s="8"/>
      <c r="C4035" s="8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</row>
    <row r="4036" spans="2:36" x14ac:dyDescent="0.3">
      <c r="B4036" s="8"/>
      <c r="C4036" s="8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</row>
    <row r="4037" spans="2:36" x14ac:dyDescent="0.3">
      <c r="B4037" s="8"/>
      <c r="C4037" s="8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</row>
    <row r="4038" spans="2:36" x14ac:dyDescent="0.3">
      <c r="B4038" s="8"/>
      <c r="C4038" s="8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</row>
    <row r="4039" spans="2:36" x14ac:dyDescent="0.3">
      <c r="B4039" s="8"/>
      <c r="C4039" s="8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</row>
    <row r="4040" spans="2:36" x14ac:dyDescent="0.3">
      <c r="B4040" s="8"/>
      <c r="C4040" s="8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</row>
    <row r="4041" spans="2:36" x14ac:dyDescent="0.3">
      <c r="B4041" s="8"/>
      <c r="C4041" s="8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</row>
    <row r="4042" spans="2:36" x14ac:dyDescent="0.3">
      <c r="B4042" s="8"/>
      <c r="C4042" s="8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</row>
    <row r="4043" spans="2:36" x14ac:dyDescent="0.3">
      <c r="B4043" s="8"/>
      <c r="C4043" s="8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</row>
    <row r="4044" spans="2:36" x14ac:dyDescent="0.3">
      <c r="B4044" s="8"/>
      <c r="C4044" s="8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</row>
    <row r="4045" spans="2:36" x14ac:dyDescent="0.3">
      <c r="B4045" s="8"/>
      <c r="C4045" s="8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</row>
    <row r="4046" spans="2:36" x14ac:dyDescent="0.3">
      <c r="B4046" s="8"/>
      <c r="C4046" s="8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</row>
    <row r="4047" spans="2:36" x14ac:dyDescent="0.3">
      <c r="B4047" s="8"/>
      <c r="C4047" s="8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</row>
    <row r="4048" spans="2:36" x14ac:dyDescent="0.3">
      <c r="B4048" s="8"/>
      <c r="C4048" s="8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</row>
    <row r="4049" spans="2:36" x14ac:dyDescent="0.3">
      <c r="B4049" s="8"/>
      <c r="C4049" s="8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</row>
    <row r="4050" spans="2:36" x14ac:dyDescent="0.3">
      <c r="B4050" s="8"/>
      <c r="C4050" s="8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</row>
    <row r="4051" spans="2:36" x14ac:dyDescent="0.3">
      <c r="B4051" s="8"/>
      <c r="C4051" s="8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</row>
    <row r="4052" spans="2:36" x14ac:dyDescent="0.3">
      <c r="B4052" s="8"/>
      <c r="C4052" s="8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</row>
    <row r="4053" spans="2:36" x14ac:dyDescent="0.3">
      <c r="B4053" s="8"/>
      <c r="C4053" s="8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</row>
    <row r="4054" spans="2:36" x14ac:dyDescent="0.3">
      <c r="B4054" s="8"/>
      <c r="C4054" s="8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</row>
    <row r="4055" spans="2:36" x14ac:dyDescent="0.3">
      <c r="B4055" s="8"/>
      <c r="C4055" s="8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</row>
    <row r="4056" spans="2:36" x14ac:dyDescent="0.3">
      <c r="B4056" s="8"/>
      <c r="C4056" s="8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</row>
    <row r="4057" spans="2:36" x14ac:dyDescent="0.3">
      <c r="B4057" s="8"/>
      <c r="C4057" s="8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</row>
    <row r="4058" spans="2:36" x14ac:dyDescent="0.3">
      <c r="B4058" s="8"/>
      <c r="C4058" s="8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</row>
    <row r="4059" spans="2:36" x14ac:dyDescent="0.3">
      <c r="B4059" s="8"/>
      <c r="C4059" s="8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</row>
    <row r="4060" spans="2:36" x14ac:dyDescent="0.3">
      <c r="B4060" s="8"/>
      <c r="C4060" s="8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</row>
    <row r="4061" spans="2:36" x14ac:dyDescent="0.3">
      <c r="B4061" s="8"/>
      <c r="C4061" s="8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</row>
    <row r="4062" spans="2:36" x14ac:dyDescent="0.3">
      <c r="B4062" s="8"/>
      <c r="C4062" s="8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</row>
    <row r="4063" spans="2:36" x14ac:dyDescent="0.3">
      <c r="B4063" s="8"/>
      <c r="C4063" s="8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</row>
    <row r="4064" spans="2:36" x14ac:dyDescent="0.3">
      <c r="B4064" s="8"/>
      <c r="C4064" s="8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</row>
    <row r="4065" spans="2:36" x14ac:dyDescent="0.3">
      <c r="B4065" s="8"/>
      <c r="C4065" s="8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</row>
    <row r="4066" spans="2:36" x14ac:dyDescent="0.3">
      <c r="B4066" s="8"/>
      <c r="C4066" s="8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</row>
    <row r="4067" spans="2:36" x14ac:dyDescent="0.3">
      <c r="B4067" s="8"/>
      <c r="C4067" s="8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</row>
    <row r="4068" spans="2:36" x14ac:dyDescent="0.3">
      <c r="B4068" s="8"/>
      <c r="C4068" s="8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</row>
    <row r="4069" spans="2:36" x14ac:dyDescent="0.3">
      <c r="B4069" s="8"/>
      <c r="C4069" s="8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</row>
    <row r="4070" spans="2:36" x14ac:dyDescent="0.3">
      <c r="B4070" s="8"/>
      <c r="C4070" s="8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</row>
    <row r="4071" spans="2:36" x14ac:dyDescent="0.3">
      <c r="B4071" s="8"/>
      <c r="C4071" s="8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</row>
    <row r="4072" spans="2:36" x14ac:dyDescent="0.3">
      <c r="B4072" s="8"/>
      <c r="C4072" s="8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</row>
    <row r="4073" spans="2:36" x14ac:dyDescent="0.3">
      <c r="B4073" s="8"/>
      <c r="C4073" s="8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</row>
    <row r="4074" spans="2:36" x14ac:dyDescent="0.3">
      <c r="B4074" s="8"/>
      <c r="C4074" s="8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</row>
    <row r="4075" spans="2:36" x14ac:dyDescent="0.3">
      <c r="B4075" s="8"/>
      <c r="C4075" s="8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</row>
    <row r="4076" spans="2:36" x14ac:dyDescent="0.3">
      <c r="B4076" s="8"/>
      <c r="C4076" s="8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</row>
    <row r="4077" spans="2:36" x14ac:dyDescent="0.3">
      <c r="B4077" s="8"/>
      <c r="C4077" s="8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</row>
    <row r="4078" spans="2:36" x14ac:dyDescent="0.3">
      <c r="B4078" s="8"/>
      <c r="C4078" s="8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</row>
    <row r="4079" spans="2:36" x14ac:dyDescent="0.3">
      <c r="B4079" s="8"/>
      <c r="C4079" s="8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</row>
    <row r="4080" spans="2:36" x14ac:dyDescent="0.3">
      <c r="B4080" s="8"/>
      <c r="C4080" s="8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</row>
    <row r="4081" spans="2:36" x14ac:dyDescent="0.3">
      <c r="B4081" s="8"/>
      <c r="C4081" s="8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</row>
    <row r="4082" spans="2:36" x14ac:dyDescent="0.3">
      <c r="B4082" s="8"/>
      <c r="C4082" s="8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</row>
    <row r="4083" spans="2:36" x14ac:dyDescent="0.3">
      <c r="B4083" s="8"/>
      <c r="C4083" s="8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</row>
    <row r="4084" spans="2:36" x14ac:dyDescent="0.3">
      <c r="B4084" s="8"/>
      <c r="C4084" s="8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</row>
    <row r="4085" spans="2:36" x14ac:dyDescent="0.3">
      <c r="B4085" s="8"/>
      <c r="C4085" s="8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</row>
    <row r="4086" spans="2:36" x14ac:dyDescent="0.3">
      <c r="B4086" s="8"/>
      <c r="C4086" s="8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</row>
    <row r="4087" spans="2:36" x14ac:dyDescent="0.3">
      <c r="B4087" s="8"/>
      <c r="C4087" s="8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</row>
    <row r="4088" spans="2:36" x14ac:dyDescent="0.3">
      <c r="B4088" s="8"/>
      <c r="C4088" s="8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</row>
    <row r="4089" spans="2:36" x14ac:dyDescent="0.3">
      <c r="B4089" s="8"/>
      <c r="C4089" s="8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</row>
    <row r="4090" spans="2:36" x14ac:dyDescent="0.3">
      <c r="B4090" s="8"/>
      <c r="C4090" s="8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</row>
    <row r="4091" spans="2:36" x14ac:dyDescent="0.3">
      <c r="B4091" s="8"/>
      <c r="C4091" s="8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</row>
    <row r="4092" spans="2:36" x14ac:dyDescent="0.3">
      <c r="B4092" s="8"/>
      <c r="C4092" s="8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</row>
    <row r="4093" spans="2:36" x14ac:dyDescent="0.3">
      <c r="B4093" s="8"/>
      <c r="C4093" s="8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</row>
    <row r="4094" spans="2:36" x14ac:dyDescent="0.3">
      <c r="B4094" s="8"/>
      <c r="C4094" s="8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</row>
    <row r="4095" spans="2:36" x14ac:dyDescent="0.3">
      <c r="B4095" s="8"/>
      <c r="C4095" s="8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</row>
    <row r="4096" spans="2:36" x14ac:dyDescent="0.3">
      <c r="B4096" s="8"/>
      <c r="C4096" s="8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</row>
    <row r="4097" spans="2:36" x14ac:dyDescent="0.3">
      <c r="B4097" s="8"/>
      <c r="C4097" s="8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</row>
    <row r="4098" spans="2:36" x14ac:dyDescent="0.3">
      <c r="B4098" s="8"/>
      <c r="C4098" s="8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</row>
    <row r="4099" spans="2:36" x14ac:dyDescent="0.3">
      <c r="B4099" s="8"/>
      <c r="C4099" s="8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</row>
    <row r="4100" spans="2:36" x14ac:dyDescent="0.3">
      <c r="B4100" s="8"/>
      <c r="C4100" s="8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</row>
    <row r="4101" spans="2:36" x14ac:dyDescent="0.3">
      <c r="B4101" s="8"/>
      <c r="C4101" s="8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</row>
    <row r="4102" spans="2:36" x14ac:dyDescent="0.3">
      <c r="B4102" s="8"/>
      <c r="C4102" s="8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</row>
    <row r="4103" spans="2:36" x14ac:dyDescent="0.3">
      <c r="B4103" s="8"/>
      <c r="C4103" s="8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</row>
    <row r="4104" spans="2:36" x14ac:dyDescent="0.3">
      <c r="B4104" s="8"/>
      <c r="C4104" s="8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</row>
    <row r="4105" spans="2:36" x14ac:dyDescent="0.3">
      <c r="B4105" s="8"/>
      <c r="C4105" s="8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</row>
    <row r="4106" spans="2:36" x14ac:dyDescent="0.3">
      <c r="B4106" s="8"/>
      <c r="C4106" s="8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</row>
    <row r="4107" spans="2:36" x14ac:dyDescent="0.3">
      <c r="B4107" s="8"/>
      <c r="C4107" s="8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</row>
    <row r="4108" spans="2:36" x14ac:dyDescent="0.3">
      <c r="B4108" s="8"/>
      <c r="C4108" s="8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</row>
    <row r="4109" spans="2:36" x14ac:dyDescent="0.3">
      <c r="B4109" s="8"/>
      <c r="C4109" s="8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</row>
    <row r="4110" spans="2:36" x14ac:dyDescent="0.3">
      <c r="B4110" s="8"/>
      <c r="C4110" s="8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</row>
    <row r="4111" spans="2:36" x14ac:dyDescent="0.3">
      <c r="B4111" s="8"/>
      <c r="C4111" s="8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</row>
    <row r="4112" spans="2:36" x14ac:dyDescent="0.3">
      <c r="B4112" s="8"/>
      <c r="C4112" s="8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</row>
    <row r="4113" spans="2:36" x14ac:dyDescent="0.3">
      <c r="B4113" s="8"/>
      <c r="C4113" s="8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</row>
    <row r="4114" spans="2:36" x14ac:dyDescent="0.3">
      <c r="B4114" s="8"/>
      <c r="C4114" s="8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</row>
    <row r="4115" spans="2:36" x14ac:dyDescent="0.3">
      <c r="B4115" s="8"/>
      <c r="C4115" s="8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</row>
    <row r="4116" spans="2:36" x14ac:dyDescent="0.3">
      <c r="B4116" s="8"/>
      <c r="C4116" s="8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</row>
    <row r="4117" spans="2:36" x14ac:dyDescent="0.3">
      <c r="B4117" s="8"/>
      <c r="C4117" s="8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</row>
    <row r="4118" spans="2:36" x14ac:dyDescent="0.3">
      <c r="B4118" s="8"/>
      <c r="C4118" s="8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</row>
    <row r="4119" spans="2:36" x14ac:dyDescent="0.3">
      <c r="B4119" s="8"/>
      <c r="C4119" s="8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</row>
    <row r="4120" spans="2:36" x14ac:dyDescent="0.3">
      <c r="B4120" s="8"/>
      <c r="C4120" s="8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</row>
    <row r="4121" spans="2:36" x14ac:dyDescent="0.3">
      <c r="B4121" s="8"/>
      <c r="C4121" s="8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</row>
    <row r="4122" spans="2:36" x14ac:dyDescent="0.3">
      <c r="B4122" s="8"/>
      <c r="C4122" s="8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</row>
    <row r="4123" spans="2:36" x14ac:dyDescent="0.3">
      <c r="B4123" s="8"/>
      <c r="C4123" s="8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</row>
    <row r="4124" spans="2:36" x14ac:dyDescent="0.3">
      <c r="B4124" s="8"/>
      <c r="C4124" s="8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</row>
    <row r="4125" spans="2:36" x14ac:dyDescent="0.3">
      <c r="B4125" s="8"/>
      <c r="C4125" s="8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</row>
    <row r="4126" spans="2:36" x14ac:dyDescent="0.3">
      <c r="B4126" s="8"/>
      <c r="C4126" s="8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</row>
    <row r="4127" spans="2:36" x14ac:dyDescent="0.3">
      <c r="B4127" s="8"/>
      <c r="C4127" s="8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</row>
    <row r="4128" spans="2:36" x14ac:dyDescent="0.3">
      <c r="B4128" s="8"/>
      <c r="C4128" s="8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</row>
    <row r="4129" spans="2:36" x14ac:dyDescent="0.3">
      <c r="B4129" s="8"/>
      <c r="C4129" s="8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</row>
    <row r="4130" spans="2:36" x14ac:dyDescent="0.3">
      <c r="B4130" s="8"/>
      <c r="C4130" s="8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</row>
    <row r="4131" spans="2:36" x14ac:dyDescent="0.3">
      <c r="B4131" s="8"/>
      <c r="C4131" s="8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</row>
    <row r="4132" spans="2:36" x14ac:dyDescent="0.3">
      <c r="B4132" s="8"/>
      <c r="C4132" s="8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</row>
    <row r="4133" spans="2:36" x14ac:dyDescent="0.3">
      <c r="B4133" s="8"/>
      <c r="C4133" s="8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</row>
    <row r="4134" spans="2:36" x14ac:dyDescent="0.3">
      <c r="B4134" s="8"/>
      <c r="C4134" s="8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</row>
    <row r="4135" spans="2:36" x14ac:dyDescent="0.3">
      <c r="B4135" s="8"/>
      <c r="C4135" s="8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</row>
    <row r="4136" spans="2:36" x14ac:dyDescent="0.3">
      <c r="B4136" s="8"/>
      <c r="C4136" s="8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</row>
    <row r="4137" spans="2:36" x14ac:dyDescent="0.3">
      <c r="B4137" s="8"/>
      <c r="C4137" s="8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</row>
    <row r="4138" spans="2:36" x14ac:dyDescent="0.3">
      <c r="B4138" s="8"/>
      <c r="C4138" s="8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</row>
    <row r="4139" spans="2:36" x14ac:dyDescent="0.3">
      <c r="B4139" s="8"/>
      <c r="C4139" s="8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</row>
    <row r="4140" spans="2:36" x14ac:dyDescent="0.3">
      <c r="B4140" s="8"/>
      <c r="C4140" s="8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</row>
    <row r="4141" spans="2:36" x14ac:dyDescent="0.3">
      <c r="B4141" s="8"/>
      <c r="C4141" s="8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</row>
    <row r="4142" spans="2:36" x14ac:dyDescent="0.3">
      <c r="B4142" s="8"/>
      <c r="C4142" s="8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</row>
    <row r="4143" spans="2:36" x14ac:dyDescent="0.3">
      <c r="B4143" s="8"/>
      <c r="C4143" s="8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</row>
    <row r="4144" spans="2:36" x14ac:dyDescent="0.3">
      <c r="B4144" s="8"/>
      <c r="C4144" s="8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</row>
    <row r="4145" spans="2:36" x14ac:dyDescent="0.3">
      <c r="B4145" s="8"/>
      <c r="C4145" s="8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</row>
    <row r="4146" spans="2:36" x14ac:dyDescent="0.3">
      <c r="B4146" s="8"/>
      <c r="C4146" s="8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</row>
    <row r="4147" spans="2:36" x14ac:dyDescent="0.3">
      <c r="B4147" s="8"/>
      <c r="C4147" s="8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</row>
    <row r="4148" spans="2:36" x14ac:dyDescent="0.3">
      <c r="B4148" s="8"/>
      <c r="C4148" s="8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</row>
    <row r="4149" spans="2:36" x14ac:dyDescent="0.3">
      <c r="B4149" s="8"/>
      <c r="C4149" s="8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</row>
    <row r="4150" spans="2:36" x14ac:dyDescent="0.3">
      <c r="B4150" s="8"/>
      <c r="C4150" s="8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</row>
    <row r="4151" spans="2:36" x14ac:dyDescent="0.3">
      <c r="B4151" s="8"/>
      <c r="C4151" s="8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</row>
    <row r="4152" spans="2:36" x14ac:dyDescent="0.3">
      <c r="B4152" s="8"/>
      <c r="C4152" s="8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</row>
    <row r="4153" spans="2:36" x14ac:dyDescent="0.3">
      <c r="B4153" s="8"/>
      <c r="C4153" s="8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</row>
    <row r="4154" spans="2:36" x14ac:dyDescent="0.3">
      <c r="B4154" s="8"/>
      <c r="C4154" s="8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</row>
    <row r="4155" spans="2:36" x14ac:dyDescent="0.3">
      <c r="B4155" s="8"/>
      <c r="C4155" s="8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</row>
    <row r="4156" spans="2:36" x14ac:dyDescent="0.3">
      <c r="B4156" s="8"/>
      <c r="C4156" s="8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</row>
    <row r="4157" spans="2:36" x14ac:dyDescent="0.3">
      <c r="B4157" s="8"/>
      <c r="C4157" s="8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</row>
    <row r="4158" spans="2:36" x14ac:dyDescent="0.3">
      <c r="B4158" s="8"/>
      <c r="C4158" s="8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</row>
    <row r="4159" spans="2:36" x14ac:dyDescent="0.3">
      <c r="B4159" s="8"/>
      <c r="C4159" s="8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</row>
    <row r="4160" spans="2:36" x14ac:dyDescent="0.3">
      <c r="B4160" s="8"/>
      <c r="C4160" s="8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</row>
    <row r="4161" spans="2:36" x14ac:dyDescent="0.3">
      <c r="B4161" s="8"/>
      <c r="C4161" s="8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</row>
    <row r="4162" spans="2:36" x14ac:dyDescent="0.3">
      <c r="B4162" s="8"/>
      <c r="C4162" s="8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</row>
    <row r="4163" spans="2:36" x14ac:dyDescent="0.3">
      <c r="B4163" s="8"/>
      <c r="C4163" s="8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</row>
    <row r="4164" spans="2:36" x14ac:dyDescent="0.3">
      <c r="B4164" s="8"/>
      <c r="C4164" s="8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</row>
    <row r="4165" spans="2:36" x14ac:dyDescent="0.3">
      <c r="B4165" s="8"/>
      <c r="C4165" s="8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</row>
    <row r="4166" spans="2:36" x14ac:dyDescent="0.3">
      <c r="B4166" s="8"/>
      <c r="C4166" s="8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</row>
    <row r="4167" spans="2:36" x14ac:dyDescent="0.3">
      <c r="B4167" s="8"/>
      <c r="C4167" s="8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</row>
    <row r="4168" spans="2:36" x14ac:dyDescent="0.3">
      <c r="B4168" s="8"/>
      <c r="C4168" s="8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</row>
    <row r="4169" spans="2:36" x14ac:dyDescent="0.3">
      <c r="B4169" s="8"/>
      <c r="C4169" s="8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</row>
    <row r="4170" spans="2:36" x14ac:dyDescent="0.3">
      <c r="B4170" s="8"/>
      <c r="C4170" s="8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</row>
    <row r="4171" spans="2:36" x14ac:dyDescent="0.3">
      <c r="B4171" s="8"/>
      <c r="C4171" s="8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</row>
    <row r="4172" spans="2:36" x14ac:dyDescent="0.3">
      <c r="B4172" s="8"/>
      <c r="C4172" s="8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</row>
    <row r="4173" spans="2:36" x14ac:dyDescent="0.3">
      <c r="B4173" s="8"/>
      <c r="C4173" s="8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</row>
    <row r="4174" spans="2:36" x14ac:dyDescent="0.3">
      <c r="B4174" s="8"/>
      <c r="C4174" s="8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</row>
    <row r="4175" spans="2:36" x14ac:dyDescent="0.3">
      <c r="B4175" s="8"/>
      <c r="C4175" s="8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</row>
    <row r="4176" spans="2:36" x14ac:dyDescent="0.3">
      <c r="B4176" s="8"/>
      <c r="C4176" s="8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</row>
    <row r="4177" spans="2:36" x14ac:dyDescent="0.3">
      <c r="B4177" s="8"/>
      <c r="C4177" s="8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</row>
    <row r="4178" spans="2:36" x14ac:dyDescent="0.3">
      <c r="B4178" s="8"/>
      <c r="C4178" s="8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</row>
    <row r="4179" spans="2:36" x14ac:dyDescent="0.3">
      <c r="B4179" s="8"/>
      <c r="C4179" s="8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</row>
    <row r="4180" spans="2:36" x14ac:dyDescent="0.3">
      <c r="B4180" s="8"/>
      <c r="C4180" s="8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</row>
    <row r="4181" spans="2:36" x14ac:dyDescent="0.3">
      <c r="B4181" s="8"/>
      <c r="C4181" s="8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</row>
    <row r="4182" spans="2:36" x14ac:dyDescent="0.3">
      <c r="B4182" s="8"/>
      <c r="C4182" s="8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</row>
    <row r="4183" spans="2:36" x14ac:dyDescent="0.3">
      <c r="B4183" s="8"/>
      <c r="C4183" s="8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</row>
    <row r="4184" spans="2:36" x14ac:dyDescent="0.3">
      <c r="B4184" s="8"/>
      <c r="C4184" s="8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</row>
    <row r="4185" spans="2:36" x14ac:dyDescent="0.3">
      <c r="B4185" s="8"/>
      <c r="C4185" s="8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</row>
    <row r="4186" spans="2:36" x14ac:dyDescent="0.3">
      <c r="B4186" s="8"/>
      <c r="C4186" s="8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</row>
    <row r="4187" spans="2:36" x14ac:dyDescent="0.3">
      <c r="B4187" s="8"/>
      <c r="C4187" s="8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</row>
    <row r="4188" spans="2:36" x14ac:dyDescent="0.3">
      <c r="B4188" s="8"/>
      <c r="C4188" s="8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</row>
    <row r="4189" spans="2:36" x14ac:dyDescent="0.3">
      <c r="B4189" s="8"/>
      <c r="C4189" s="8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</row>
    <row r="4190" spans="2:36" x14ac:dyDescent="0.3">
      <c r="B4190" s="8"/>
      <c r="C4190" s="8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</row>
    <row r="4191" spans="2:36" x14ac:dyDescent="0.3">
      <c r="B4191" s="8"/>
      <c r="C4191" s="8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</row>
    <row r="4192" spans="2:36" x14ac:dyDescent="0.3">
      <c r="B4192" s="8"/>
      <c r="C4192" s="8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</row>
    <row r="4193" spans="2:36" x14ac:dyDescent="0.3">
      <c r="B4193" s="8"/>
      <c r="C4193" s="8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</row>
    <row r="4194" spans="2:36" x14ac:dyDescent="0.3">
      <c r="B4194" s="8"/>
      <c r="C4194" s="8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</row>
    <row r="4195" spans="2:36" x14ac:dyDescent="0.3">
      <c r="B4195" s="8"/>
      <c r="C4195" s="8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</row>
    <row r="4196" spans="2:36" x14ac:dyDescent="0.3">
      <c r="B4196" s="8"/>
      <c r="C4196" s="8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</row>
    <row r="4197" spans="2:36" x14ac:dyDescent="0.3">
      <c r="B4197" s="8"/>
      <c r="C4197" s="8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</row>
    <row r="4198" spans="2:36" x14ac:dyDescent="0.3">
      <c r="B4198" s="8"/>
      <c r="C4198" s="8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</row>
    <row r="4199" spans="2:36" x14ac:dyDescent="0.3">
      <c r="B4199" s="8"/>
      <c r="C4199" s="8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</row>
    <row r="4200" spans="2:36" x14ac:dyDescent="0.3">
      <c r="B4200" s="8"/>
      <c r="C4200" s="8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</row>
    <row r="4201" spans="2:36" x14ac:dyDescent="0.3">
      <c r="B4201" s="8"/>
      <c r="C4201" s="8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</row>
    <row r="4202" spans="2:36" x14ac:dyDescent="0.3">
      <c r="B4202" s="8"/>
      <c r="C4202" s="8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</row>
    <row r="4203" spans="2:36" x14ac:dyDescent="0.3">
      <c r="B4203" s="8"/>
      <c r="C4203" s="8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</row>
    <row r="4204" spans="2:36" x14ac:dyDescent="0.3">
      <c r="B4204" s="8"/>
      <c r="C4204" s="8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</row>
    <row r="4205" spans="2:36" x14ac:dyDescent="0.3">
      <c r="B4205" s="8"/>
      <c r="C4205" s="8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</row>
    <row r="4206" spans="2:36" x14ac:dyDescent="0.3">
      <c r="B4206" s="8"/>
      <c r="C4206" s="8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</row>
    <row r="4207" spans="2:36" x14ac:dyDescent="0.3">
      <c r="B4207" s="8"/>
      <c r="C4207" s="8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</row>
    <row r="4208" spans="2:36" x14ac:dyDescent="0.3">
      <c r="B4208" s="8"/>
      <c r="C4208" s="8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</row>
    <row r="4209" spans="2:36" x14ac:dyDescent="0.3">
      <c r="B4209" s="8"/>
      <c r="C4209" s="8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</row>
    <row r="4210" spans="2:36" x14ac:dyDescent="0.3">
      <c r="B4210" s="8"/>
      <c r="C4210" s="8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</row>
    <row r="4211" spans="2:36" x14ac:dyDescent="0.3">
      <c r="B4211" s="8"/>
      <c r="C4211" s="8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</row>
    <row r="4212" spans="2:36" x14ac:dyDescent="0.3">
      <c r="B4212" s="8"/>
      <c r="C4212" s="8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</row>
    <row r="4213" spans="2:36" x14ac:dyDescent="0.3">
      <c r="B4213" s="8"/>
      <c r="C4213" s="8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</row>
    <row r="4214" spans="2:36" x14ac:dyDescent="0.3">
      <c r="B4214" s="8"/>
      <c r="C4214" s="8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</row>
    <row r="4215" spans="2:36" x14ac:dyDescent="0.3">
      <c r="B4215" s="8"/>
      <c r="C4215" s="8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</row>
    <row r="4216" spans="2:36" x14ac:dyDescent="0.3">
      <c r="B4216" s="8"/>
      <c r="C4216" s="8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</row>
    <row r="4217" spans="2:36" x14ac:dyDescent="0.3">
      <c r="B4217" s="8"/>
      <c r="C4217" s="8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</row>
    <row r="4218" spans="2:36" x14ac:dyDescent="0.3">
      <c r="B4218" s="8"/>
      <c r="C4218" s="8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</row>
    <row r="4219" spans="2:36" x14ac:dyDescent="0.3">
      <c r="B4219" s="8"/>
      <c r="C4219" s="8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</row>
    <row r="4220" spans="2:36" x14ac:dyDescent="0.3">
      <c r="B4220" s="8"/>
      <c r="C4220" s="8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</row>
    <row r="4221" spans="2:36" x14ac:dyDescent="0.3">
      <c r="B4221" s="8"/>
      <c r="C4221" s="8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</row>
    <row r="4222" spans="2:36" x14ac:dyDescent="0.3">
      <c r="B4222" s="8"/>
      <c r="C4222" s="8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</row>
    <row r="4223" spans="2:36" x14ac:dyDescent="0.3">
      <c r="B4223" s="8"/>
      <c r="C4223" s="8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</row>
    <row r="4224" spans="2:36" x14ac:dyDescent="0.3">
      <c r="B4224" s="8"/>
      <c r="C4224" s="8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</row>
    <row r="4225" spans="2:36" x14ac:dyDescent="0.3">
      <c r="B4225" s="8"/>
      <c r="C4225" s="8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</row>
    <row r="4226" spans="2:36" x14ac:dyDescent="0.3">
      <c r="B4226" s="8"/>
      <c r="C4226" s="8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</row>
    <row r="4227" spans="2:36" x14ac:dyDescent="0.3">
      <c r="B4227" s="8"/>
      <c r="C4227" s="8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</row>
    <row r="4228" spans="2:36" x14ac:dyDescent="0.3">
      <c r="B4228" s="8"/>
      <c r="C4228" s="8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</row>
    <row r="4229" spans="2:36" x14ac:dyDescent="0.3">
      <c r="B4229" s="8"/>
      <c r="C4229" s="8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</row>
    <row r="4230" spans="2:36" x14ac:dyDescent="0.3">
      <c r="B4230" s="8"/>
      <c r="C4230" s="8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</row>
    <row r="4231" spans="2:36" x14ac:dyDescent="0.3">
      <c r="B4231" s="8"/>
      <c r="C4231" s="8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</row>
    <row r="4232" spans="2:36" x14ac:dyDescent="0.3">
      <c r="B4232" s="8"/>
      <c r="C4232" s="8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</row>
    <row r="4233" spans="2:36" x14ac:dyDescent="0.3">
      <c r="B4233" s="8"/>
      <c r="C4233" s="8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</row>
    <row r="4234" spans="2:36" x14ac:dyDescent="0.3">
      <c r="B4234" s="8"/>
      <c r="C4234" s="8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</row>
    <row r="4235" spans="2:36" x14ac:dyDescent="0.3">
      <c r="B4235" s="8"/>
      <c r="C4235" s="8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</row>
    <row r="4236" spans="2:36" x14ac:dyDescent="0.3">
      <c r="B4236" s="8"/>
      <c r="C4236" s="8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</row>
    <row r="4237" spans="2:36" x14ac:dyDescent="0.3">
      <c r="B4237" s="8"/>
      <c r="C4237" s="8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</row>
    <row r="4238" spans="2:36" x14ac:dyDescent="0.3">
      <c r="B4238" s="8"/>
      <c r="C4238" s="8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</row>
    <row r="4239" spans="2:36" x14ac:dyDescent="0.3">
      <c r="B4239" s="8"/>
      <c r="C4239" s="8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</row>
    <row r="4240" spans="2:36" x14ac:dyDescent="0.3">
      <c r="B4240" s="8"/>
      <c r="C4240" s="8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</row>
    <row r="4241" spans="2:36" x14ac:dyDescent="0.3">
      <c r="B4241" s="8"/>
      <c r="C4241" s="8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</row>
    <row r="4242" spans="2:36" x14ac:dyDescent="0.3">
      <c r="B4242" s="8"/>
      <c r="C4242" s="8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</row>
    <row r="4243" spans="2:36" x14ac:dyDescent="0.3">
      <c r="B4243" s="8"/>
      <c r="C4243" s="8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</row>
    <row r="4244" spans="2:36" x14ac:dyDescent="0.3">
      <c r="B4244" s="8"/>
      <c r="C4244" s="8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</row>
    <row r="4245" spans="2:36" x14ac:dyDescent="0.3">
      <c r="B4245" s="8"/>
      <c r="C4245" s="8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</row>
    <row r="4246" spans="2:36" x14ac:dyDescent="0.3">
      <c r="B4246" s="8"/>
      <c r="C4246" s="8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</row>
    <row r="4247" spans="2:36" x14ac:dyDescent="0.3">
      <c r="B4247" s="8"/>
      <c r="C4247" s="8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</row>
    <row r="4248" spans="2:36" x14ac:dyDescent="0.3">
      <c r="B4248" s="8"/>
      <c r="C4248" s="8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</row>
    <row r="4249" spans="2:36" x14ac:dyDescent="0.3">
      <c r="B4249" s="8"/>
      <c r="C4249" s="8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</row>
    <row r="4250" spans="2:36" x14ac:dyDescent="0.3">
      <c r="B4250" s="8"/>
      <c r="C4250" s="8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</row>
    <row r="4251" spans="2:36" x14ac:dyDescent="0.3">
      <c r="B4251" s="8"/>
      <c r="C4251" s="8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</row>
    <row r="4252" spans="2:36" x14ac:dyDescent="0.3">
      <c r="B4252" s="8"/>
      <c r="C4252" s="8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</row>
    <row r="4253" spans="2:36" x14ac:dyDescent="0.3">
      <c r="B4253" s="8"/>
      <c r="C4253" s="8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</row>
    <row r="4254" spans="2:36" x14ac:dyDescent="0.3">
      <c r="B4254" s="8"/>
      <c r="C4254" s="8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</row>
    <row r="4255" spans="2:36" x14ac:dyDescent="0.3">
      <c r="B4255" s="8"/>
      <c r="C4255" s="8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</row>
    <row r="4256" spans="2:36" x14ac:dyDescent="0.3">
      <c r="B4256" s="8"/>
      <c r="C4256" s="8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</row>
    <row r="4257" spans="2:36" x14ac:dyDescent="0.3">
      <c r="B4257" s="8"/>
      <c r="C4257" s="8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</row>
    <row r="4258" spans="2:36" x14ac:dyDescent="0.3">
      <c r="B4258" s="8"/>
      <c r="C4258" s="8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</row>
    <row r="4259" spans="2:36" x14ac:dyDescent="0.3">
      <c r="B4259" s="8"/>
      <c r="C4259" s="8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</row>
    <row r="4260" spans="2:36" x14ac:dyDescent="0.3">
      <c r="B4260" s="8"/>
      <c r="C4260" s="8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</row>
    <row r="4261" spans="2:36" x14ac:dyDescent="0.3">
      <c r="B4261" s="8"/>
      <c r="C4261" s="8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</row>
    <row r="4262" spans="2:36" x14ac:dyDescent="0.3">
      <c r="B4262" s="8"/>
      <c r="C4262" s="8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</row>
    <row r="4263" spans="2:36" x14ac:dyDescent="0.3">
      <c r="B4263" s="8"/>
      <c r="C4263" s="8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</row>
    <row r="4264" spans="2:36" x14ac:dyDescent="0.3">
      <c r="B4264" s="8"/>
      <c r="C4264" s="8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</row>
    <row r="4265" spans="2:36" x14ac:dyDescent="0.3">
      <c r="B4265" s="8"/>
      <c r="C4265" s="8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</row>
    <row r="4266" spans="2:36" x14ac:dyDescent="0.3">
      <c r="B4266" s="8"/>
      <c r="C4266" s="8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</row>
    <row r="4267" spans="2:36" x14ac:dyDescent="0.3">
      <c r="B4267" s="8"/>
      <c r="C4267" s="8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</row>
    <row r="4268" spans="2:36" x14ac:dyDescent="0.3">
      <c r="B4268" s="8"/>
      <c r="C4268" s="8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</row>
    <row r="4269" spans="2:36" x14ac:dyDescent="0.3">
      <c r="B4269" s="8"/>
      <c r="C4269" s="8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</row>
    <row r="4270" spans="2:36" x14ac:dyDescent="0.3">
      <c r="B4270" s="8"/>
      <c r="C4270" s="8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</row>
    <row r="4271" spans="2:36" x14ac:dyDescent="0.3">
      <c r="B4271" s="8"/>
      <c r="C4271" s="8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</row>
    <row r="4272" spans="2:36" x14ac:dyDescent="0.3">
      <c r="B4272" s="8"/>
      <c r="C4272" s="8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</row>
    <row r="4273" spans="2:36" x14ac:dyDescent="0.3">
      <c r="B4273" s="8"/>
      <c r="C4273" s="8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</row>
    <row r="4274" spans="2:36" x14ac:dyDescent="0.3">
      <c r="B4274" s="8"/>
      <c r="C4274" s="8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</row>
    <row r="4275" spans="2:36" x14ac:dyDescent="0.3">
      <c r="B4275" s="8"/>
      <c r="C4275" s="8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</row>
    <row r="4276" spans="2:36" x14ac:dyDescent="0.3">
      <c r="B4276" s="8"/>
      <c r="C4276" s="8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</row>
    <row r="4277" spans="2:36" x14ac:dyDescent="0.3">
      <c r="B4277" s="8"/>
      <c r="C4277" s="8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</row>
    <row r="4278" spans="2:36" x14ac:dyDescent="0.3">
      <c r="B4278" s="8"/>
      <c r="C4278" s="8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</row>
    <row r="4279" spans="2:36" x14ac:dyDescent="0.3">
      <c r="B4279" s="8"/>
      <c r="C4279" s="8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</row>
    <row r="4280" spans="2:36" x14ac:dyDescent="0.3">
      <c r="B4280" s="8"/>
      <c r="C4280" s="8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</row>
    <row r="4281" spans="2:36" x14ac:dyDescent="0.3">
      <c r="B4281" s="8"/>
      <c r="C4281" s="8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</row>
    <row r="4282" spans="2:36" x14ac:dyDescent="0.3">
      <c r="B4282" s="8"/>
      <c r="C4282" s="8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</row>
    <row r="4283" spans="2:36" x14ac:dyDescent="0.3">
      <c r="B4283" s="8"/>
      <c r="C4283" s="8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</row>
    <row r="4284" spans="2:36" x14ac:dyDescent="0.3">
      <c r="B4284" s="8"/>
      <c r="C4284" s="8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</row>
    <row r="4285" spans="2:36" x14ac:dyDescent="0.3">
      <c r="B4285" s="8"/>
      <c r="C4285" s="8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</row>
    <row r="4286" spans="2:36" x14ac:dyDescent="0.3">
      <c r="B4286" s="8"/>
      <c r="C4286" s="8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</row>
    <row r="4287" spans="2:36" x14ac:dyDescent="0.3">
      <c r="B4287" s="8"/>
      <c r="C4287" s="8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</row>
    <row r="4288" spans="2:36" x14ac:dyDescent="0.3">
      <c r="B4288" s="8"/>
      <c r="C4288" s="8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</row>
    <row r="4289" spans="2:36" x14ac:dyDescent="0.3">
      <c r="B4289" s="8"/>
      <c r="C4289" s="8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</row>
    <row r="4290" spans="2:36" x14ac:dyDescent="0.3">
      <c r="B4290" s="8"/>
      <c r="C4290" s="8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</row>
    <row r="4291" spans="2:36" x14ac:dyDescent="0.3">
      <c r="B4291" s="8"/>
      <c r="C4291" s="8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</row>
    <row r="4292" spans="2:36" x14ac:dyDescent="0.3">
      <c r="B4292" s="8"/>
      <c r="C4292" s="8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</row>
    <row r="4293" spans="2:36" x14ac:dyDescent="0.3">
      <c r="B4293" s="8"/>
      <c r="C4293" s="8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</row>
    <row r="4294" spans="2:36" x14ac:dyDescent="0.3">
      <c r="B4294" s="8"/>
      <c r="C4294" s="8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</row>
    <row r="4295" spans="2:36" x14ac:dyDescent="0.3">
      <c r="B4295" s="8"/>
      <c r="C4295" s="8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</row>
    <row r="4296" spans="2:36" x14ac:dyDescent="0.3">
      <c r="B4296" s="8"/>
      <c r="C4296" s="8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</row>
    <row r="4297" spans="2:36" x14ac:dyDescent="0.3">
      <c r="B4297" s="8"/>
      <c r="C4297" s="8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</row>
    <row r="4298" spans="2:36" x14ac:dyDescent="0.3">
      <c r="B4298" s="8"/>
      <c r="C4298" s="8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</row>
    <row r="4299" spans="2:36" x14ac:dyDescent="0.3">
      <c r="B4299" s="8"/>
      <c r="C4299" s="8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</row>
    <row r="4300" spans="2:36" x14ac:dyDescent="0.3">
      <c r="B4300" s="8"/>
      <c r="C4300" s="8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</row>
    <row r="4301" spans="2:36" x14ac:dyDescent="0.3">
      <c r="B4301" s="8"/>
      <c r="C4301" s="8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</row>
    <row r="4302" spans="2:36" x14ac:dyDescent="0.3">
      <c r="B4302" s="8"/>
      <c r="C4302" s="8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</row>
    <row r="4303" spans="2:36" x14ac:dyDescent="0.3">
      <c r="B4303" s="8"/>
      <c r="C4303" s="8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</row>
    <row r="4304" spans="2:36" x14ac:dyDescent="0.3">
      <c r="B4304" s="8"/>
      <c r="C4304" s="8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</row>
    <row r="4305" spans="2:36" x14ac:dyDescent="0.3">
      <c r="B4305" s="8"/>
      <c r="C4305" s="8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</row>
    <row r="4306" spans="2:36" x14ac:dyDescent="0.3">
      <c r="B4306" s="8"/>
      <c r="C4306" s="8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</row>
    <row r="4307" spans="2:36" x14ac:dyDescent="0.3">
      <c r="B4307" s="8"/>
      <c r="C4307" s="8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</row>
    <row r="4308" spans="2:36" x14ac:dyDescent="0.3">
      <c r="B4308" s="8"/>
      <c r="C4308" s="8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</row>
    <row r="4309" spans="2:36" x14ac:dyDescent="0.3">
      <c r="B4309" s="8"/>
      <c r="C4309" s="8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</row>
    <row r="4310" spans="2:36" x14ac:dyDescent="0.3">
      <c r="B4310" s="8"/>
      <c r="C4310" s="8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</row>
    <row r="4311" spans="2:36" x14ac:dyDescent="0.3">
      <c r="B4311" s="8"/>
      <c r="C4311" s="8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</row>
    <row r="4312" spans="2:36" x14ac:dyDescent="0.3">
      <c r="B4312" s="8"/>
      <c r="C4312" s="8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</row>
    <row r="4313" spans="2:36" x14ac:dyDescent="0.3">
      <c r="B4313" s="8"/>
      <c r="C4313" s="8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</row>
    <row r="4314" spans="2:36" x14ac:dyDescent="0.3">
      <c r="B4314" s="8"/>
      <c r="C4314" s="8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</row>
    <row r="4315" spans="2:36" x14ac:dyDescent="0.3">
      <c r="B4315" s="8"/>
      <c r="C4315" s="8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</row>
    <row r="4316" spans="2:36" x14ac:dyDescent="0.3">
      <c r="B4316" s="8"/>
      <c r="C4316" s="8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</row>
    <row r="4317" spans="2:36" x14ac:dyDescent="0.3">
      <c r="B4317" s="8"/>
      <c r="C4317" s="8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</row>
    <row r="4318" spans="2:36" x14ac:dyDescent="0.3">
      <c r="B4318" s="8"/>
      <c r="C4318" s="8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</row>
    <row r="4319" spans="2:36" x14ac:dyDescent="0.3">
      <c r="B4319" s="8"/>
      <c r="C4319" s="8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</row>
    <row r="4320" spans="2:36" x14ac:dyDescent="0.3">
      <c r="B4320" s="8"/>
      <c r="C4320" s="8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</row>
    <row r="4321" spans="2:36" x14ac:dyDescent="0.3">
      <c r="B4321" s="8"/>
      <c r="C4321" s="8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</row>
    <row r="4322" spans="2:36" x14ac:dyDescent="0.3">
      <c r="B4322" s="8"/>
      <c r="C4322" s="8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</row>
    <row r="4323" spans="2:36" x14ac:dyDescent="0.3">
      <c r="B4323" s="8"/>
      <c r="C4323" s="8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</row>
    <row r="4324" spans="2:36" x14ac:dyDescent="0.3">
      <c r="B4324" s="8"/>
      <c r="C4324" s="8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</row>
    <row r="4325" spans="2:36" x14ac:dyDescent="0.3">
      <c r="B4325" s="8"/>
      <c r="C4325" s="8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</row>
    <row r="4326" spans="2:36" x14ac:dyDescent="0.3">
      <c r="B4326" s="8"/>
      <c r="C4326" s="8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</row>
    <row r="4327" spans="2:36" x14ac:dyDescent="0.3">
      <c r="B4327" s="8"/>
      <c r="C4327" s="8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</row>
    <row r="4328" spans="2:36" x14ac:dyDescent="0.3">
      <c r="B4328" s="8"/>
      <c r="C4328" s="8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</row>
    <row r="4329" spans="2:36" x14ac:dyDescent="0.3">
      <c r="B4329" s="8"/>
      <c r="C4329" s="8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</row>
    <row r="4330" spans="2:36" x14ac:dyDescent="0.3">
      <c r="B4330" s="8"/>
      <c r="C4330" s="8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</row>
    <row r="4331" spans="2:36" x14ac:dyDescent="0.3">
      <c r="B4331" s="8"/>
      <c r="C4331" s="8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</row>
    <row r="4332" spans="2:36" x14ac:dyDescent="0.3">
      <c r="B4332" s="8"/>
      <c r="C4332" s="8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</row>
    <row r="4333" spans="2:36" x14ac:dyDescent="0.3">
      <c r="B4333" s="8"/>
      <c r="C4333" s="8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</row>
    <row r="4334" spans="2:36" x14ac:dyDescent="0.3">
      <c r="B4334" s="8"/>
      <c r="C4334" s="8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</row>
    <row r="4335" spans="2:36" x14ac:dyDescent="0.3">
      <c r="B4335" s="8"/>
      <c r="C4335" s="8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</row>
    <row r="4336" spans="2:36" x14ac:dyDescent="0.3">
      <c r="B4336" s="8"/>
      <c r="C4336" s="8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</row>
    <row r="4337" spans="2:36" x14ac:dyDescent="0.3">
      <c r="B4337" s="8"/>
      <c r="C4337" s="8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</row>
    <row r="4338" spans="2:36" x14ac:dyDescent="0.3">
      <c r="B4338" s="8"/>
      <c r="C4338" s="8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</row>
    <row r="4339" spans="2:36" x14ac:dyDescent="0.3">
      <c r="B4339" s="8"/>
      <c r="C4339" s="8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</row>
    <row r="4340" spans="2:36" x14ac:dyDescent="0.3">
      <c r="B4340" s="8"/>
      <c r="C4340" s="8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</row>
    <row r="4341" spans="2:36" x14ac:dyDescent="0.3">
      <c r="B4341" s="8"/>
      <c r="C4341" s="8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</row>
    <row r="4342" spans="2:36" x14ac:dyDescent="0.3">
      <c r="B4342" s="8"/>
      <c r="C4342" s="8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</row>
    <row r="4343" spans="2:36" x14ac:dyDescent="0.3">
      <c r="B4343" s="8"/>
      <c r="C4343" s="8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</row>
    <row r="4344" spans="2:36" x14ac:dyDescent="0.3">
      <c r="B4344" s="8"/>
      <c r="C4344" s="8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</row>
    <row r="4345" spans="2:36" x14ac:dyDescent="0.3">
      <c r="B4345" s="8"/>
      <c r="C4345" s="8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</row>
    <row r="4346" spans="2:36" x14ac:dyDescent="0.3">
      <c r="B4346" s="8"/>
      <c r="C4346" s="8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</row>
    <row r="4347" spans="2:36" x14ac:dyDescent="0.3">
      <c r="B4347" s="8"/>
      <c r="C4347" s="8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</row>
    <row r="4348" spans="2:36" x14ac:dyDescent="0.3">
      <c r="B4348" s="8"/>
      <c r="C4348" s="8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</row>
    <row r="4349" spans="2:36" x14ac:dyDescent="0.3">
      <c r="B4349" s="8"/>
      <c r="C4349" s="8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</row>
    <row r="4350" spans="2:36" x14ac:dyDescent="0.3">
      <c r="B4350" s="8"/>
      <c r="C4350" s="8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</row>
    <row r="4351" spans="2:36" x14ac:dyDescent="0.3">
      <c r="B4351" s="8"/>
      <c r="C4351" s="8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</row>
    <row r="4352" spans="2:36" x14ac:dyDescent="0.3">
      <c r="B4352" s="8"/>
      <c r="C4352" s="8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</row>
    <row r="4353" spans="2:36" x14ac:dyDescent="0.3">
      <c r="B4353" s="8"/>
      <c r="C4353" s="8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</row>
    <row r="4354" spans="2:36" x14ac:dyDescent="0.3">
      <c r="B4354" s="8"/>
      <c r="C4354" s="8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</row>
    <row r="4355" spans="2:36" x14ac:dyDescent="0.3">
      <c r="B4355" s="8"/>
      <c r="C4355" s="8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</row>
    <row r="4356" spans="2:36" x14ac:dyDescent="0.3">
      <c r="B4356" s="8"/>
      <c r="C4356" s="8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</row>
    <row r="4357" spans="2:36" x14ac:dyDescent="0.3">
      <c r="B4357" s="8"/>
      <c r="C4357" s="8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</row>
    <row r="4358" spans="2:36" x14ac:dyDescent="0.3">
      <c r="B4358" s="8"/>
      <c r="C4358" s="8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</row>
    <row r="4359" spans="2:36" x14ac:dyDescent="0.3">
      <c r="B4359" s="8"/>
      <c r="C4359" s="8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</row>
    <row r="4360" spans="2:36" x14ac:dyDescent="0.3">
      <c r="B4360" s="8"/>
      <c r="C4360" s="8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</row>
    <row r="4361" spans="2:36" x14ac:dyDescent="0.3">
      <c r="B4361" s="8"/>
      <c r="C4361" s="8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</row>
    <row r="4362" spans="2:36" x14ac:dyDescent="0.3">
      <c r="B4362" s="8"/>
      <c r="C4362" s="8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</row>
    <row r="4363" spans="2:36" x14ac:dyDescent="0.3">
      <c r="B4363" s="8"/>
      <c r="C4363" s="8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</row>
    <row r="4364" spans="2:36" x14ac:dyDescent="0.3">
      <c r="B4364" s="8"/>
      <c r="C4364" s="8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</row>
    <row r="4365" spans="2:36" x14ac:dyDescent="0.3">
      <c r="B4365" s="8"/>
      <c r="C4365" s="8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</row>
    <row r="4366" spans="2:36" x14ac:dyDescent="0.3">
      <c r="B4366" s="8"/>
      <c r="C4366" s="8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</row>
    <row r="4367" spans="2:36" x14ac:dyDescent="0.3">
      <c r="B4367" s="8"/>
      <c r="C4367" s="8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</row>
    <row r="4368" spans="2:36" x14ac:dyDescent="0.3">
      <c r="B4368" s="8"/>
      <c r="C4368" s="8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</row>
    <row r="4369" spans="2:36" x14ac:dyDescent="0.3">
      <c r="B4369" s="8"/>
      <c r="C4369" s="8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</row>
    <row r="4370" spans="2:36" x14ac:dyDescent="0.3">
      <c r="B4370" s="8"/>
      <c r="C4370" s="8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</row>
    <row r="4371" spans="2:36" x14ac:dyDescent="0.3">
      <c r="B4371" s="8"/>
      <c r="C4371" s="8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</row>
    <row r="4372" spans="2:36" x14ac:dyDescent="0.3">
      <c r="B4372" s="8"/>
      <c r="C4372" s="8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</row>
    <row r="4373" spans="2:36" x14ac:dyDescent="0.3">
      <c r="B4373" s="8"/>
      <c r="C4373" s="8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</row>
    <row r="4374" spans="2:36" x14ac:dyDescent="0.3">
      <c r="B4374" s="8"/>
      <c r="C4374" s="8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</row>
    <row r="4375" spans="2:36" x14ac:dyDescent="0.3">
      <c r="B4375" s="8"/>
      <c r="C4375" s="8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</row>
    <row r="4376" spans="2:36" x14ac:dyDescent="0.3">
      <c r="B4376" s="8"/>
      <c r="C4376" s="8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</row>
    <row r="4377" spans="2:36" x14ac:dyDescent="0.3">
      <c r="B4377" s="8"/>
      <c r="C4377" s="8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</row>
    <row r="4378" spans="2:36" x14ac:dyDescent="0.3">
      <c r="B4378" s="8"/>
      <c r="C4378" s="8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</row>
    <row r="4379" spans="2:36" x14ac:dyDescent="0.3">
      <c r="B4379" s="8"/>
      <c r="C4379" s="8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</row>
    <row r="4380" spans="2:36" x14ac:dyDescent="0.3">
      <c r="B4380" s="8"/>
      <c r="C4380" s="8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</row>
    <row r="4381" spans="2:36" x14ac:dyDescent="0.3">
      <c r="B4381" s="8"/>
      <c r="C4381" s="8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</row>
    <row r="4382" spans="2:36" x14ac:dyDescent="0.3">
      <c r="B4382" s="8"/>
      <c r="C4382" s="8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</row>
    <row r="4383" spans="2:36" x14ac:dyDescent="0.3">
      <c r="B4383" s="8"/>
      <c r="C4383" s="8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</row>
    <row r="4384" spans="2:36" x14ac:dyDescent="0.3">
      <c r="B4384" s="8"/>
      <c r="C4384" s="8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</row>
    <row r="4385" spans="2:36" x14ac:dyDescent="0.3">
      <c r="B4385" s="8"/>
      <c r="C4385" s="8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</row>
    <row r="4386" spans="2:36" x14ac:dyDescent="0.3">
      <c r="B4386" s="8"/>
      <c r="C4386" s="8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</row>
    <row r="4387" spans="2:36" x14ac:dyDescent="0.3"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</row>
    <row r="4388" spans="2:36" x14ac:dyDescent="0.3"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</row>
    <row r="4389" spans="2:36" x14ac:dyDescent="0.3"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</row>
    <row r="4390" spans="2:36" x14ac:dyDescent="0.3"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</row>
    <row r="4391" spans="2:36" x14ac:dyDescent="0.3"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</row>
    <row r="4392" spans="2:36" x14ac:dyDescent="0.3"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</row>
    <row r="4393" spans="2:36" x14ac:dyDescent="0.3"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</row>
    <row r="4394" spans="2:36" x14ac:dyDescent="0.3"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</row>
    <row r="4395" spans="2:36" x14ac:dyDescent="0.3">
      <c r="B4395" s="8"/>
      <c r="C4395" s="8"/>
      <c r="D4395" s="8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</row>
    <row r="4396" spans="2:36" x14ac:dyDescent="0.3">
      <c r="B4396" s="8"/>
      <c r="C4396" s="8"/>
      <c r="D4396" s="8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</row>
    <row r="4397" spans="2:36" x14ac:dyDescent="0.3">
      <c r="B4397" s="8"/>
      <c r="C4397" s="8"/>
      <c r="D4397" s="8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</row>
    <row r="4398" spans="2:36" x14ac:dyDescent="0.3">
      <c r="B4398" s="8"/>
      <c r="C4398" s="8"/>
      <c r="D4398" s="8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</row>
    <row r="4399" spans="2:36" x14ac:dyDescent="0.3">
      <c r="B4399" s="8"/>
      <c r="C4399" s="8"/>
      <c r="D4399" s="8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</row>
    <row r="4400" spans="2:36" x14ac:dyDescent="0.3">
      <c r="B4400" s="8"/>
      <c r="C4400" s="8"/>
      <c r="D4400" s="8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</row>
    <row r="4401" spans="2:36" x14ac:dyDescent="0.3">
      <c r="B4401" s="8"/>
      <c r="C4401" s="8"/>
      <c r="D4401" s="8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</row>
    <row r="4402" spans="2:36" x14ac:dyDescent="0.3">
      <c r="B4402" s="8"/>
      <c r="C4402" s="8"/>
      <c r="D4402" s="8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</row>
    <row r="4403" spans="2:36" x14ac:dyDescent="0.3">
      <c r="B4403" s="8"/>
      <c r="C4403" s="8"/>
      <c r="D4403" s="8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</row>
    <row r="4404" spans="2:36" x14ac:dyDescent="0.3">
      <c r="B4404" s="8"/>
      <c r="C4404" s="8"/>
      <c r="D4404" s="8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</row>
    <row r="4405" spans="2:36" x14ac:dyDescent="0.3">
      <c r="B4405" s="8"/>
      <c r="C4405" s="8"/>
      <c r="D4405" s="8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</row>
    <row r="4406" spans="2:36" x14ac:dyDescent="0.3">
      <c r="B4406" s="8"/>
      <c r="C4406" s="8"/>
      <c r="D4406" s="8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</row>
    <row r="4407" spans="2:36" x14ac:dyDescent="0.3">
      <c r="B4407" s="8"/>
      <c r="C4407" s="8"/>
      <c r="D4407" s="8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</row>
    <row r="4408" spans="2:36" x14ac:dyDescent="0.3">
      <c r="B4408" s="8"/>
      <c r="C4408" s="8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</row>
    <row r="4409" spans="2:36" x14ac:dyDescent="0.3">
      <c r="B4409" s="8"/>
      <c r="C4409" s="8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</row>
    <row r="4410" spans="2:36" x14ac:dyDescent="0.3">
      <c r="B4410" s="8"/>
      <c r="C4410" s="8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</row>
    <row r="4411" spans="2:36" x14ac:dyDescent="0.3">
      <c r="B4411" s="8"/>
      <c r="C4411" s="8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</row>
    <row r="4412" spans="2:36" x14ac:dyDescent="0.3">
      <c r="B4412" s="8"/>
      <c r="C4412" s="8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</row>
    <row r="4413" spans="2:36" x14ac:dyDescent="0.3">
      <c r="B4413" s="8"/>
      <c r="C4413" s="8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</row>
    <row r="4414" spans="2:36" x14ac:dyDescent="0.3">
      <c r="B4414" s="8"/>
      <c r="C4414" s="8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</row>
    <row r="4415" spans="2:36" x14ac:dyDescent="0.3">
      <c r="B4415" s="8"/>
      <c r="C4415" s="8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</row>
    <row r="4416" spans="2:36" x14ac:dyDescent="0.3">
      <c r="B4416" s="8"/>
      <c r="C4416" s="8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</row>
    <row r="4417" spans="2:36" x14ac:dyDescent="0.3">
      <c r="B4417" s="8"/>
      <c r="C4417" s="8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</row>
    <row r="4418" spans="2:36" x14ac:dyDescent="0.3">
      <c r="B4418" s="8"/>
      <c r="C4418" s="8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</row>
    <row r="4419" spans="2:36" x14ac:dyDescent="0.3">
      <c r="B4419" s="8"/>
      <c r="C4419" s="8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</row>
    <row r="4420" spans="2:36" x14ac:dyDescent="0.3">
      <c r="B4420" s="8"/>
      <c r="C4420" s="8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</row>
    <row r="4421" spans="2:36" x14ac:dyDescent="0.3">
      <c r="B4421" s="8"/>
      <c r="C4421" s="8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</row>
    <row r="4422" spans="2:36" x14ac:dyDescent="0.3">
      <c r="B4422" s="8"/>
      <c r="C4422" s="8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</row>
    <row r="4423" spans="2:36" x14ac:dyDescent="0.3">
      <c r="B4423" s="8"/>
      <c r="C4423" s="8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</row>
    <row r="4424" spans="2:36" x14ac:dyDescent="0.3">
      <c r="B4424" s="8"/>
      <c r="C4424" s="8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</row>
    <row r="4425" spans="2:36" x14ac:dyDescent="0.3">
      <c r="B4425" s="8"/>
      <c r="C4425" s="8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</row>
    <row r="4426" spans="2:36" x14ac:dyDescent="0.3">
      <c r="B4426" s="8"/>
      <c r="C4426" s="8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</row>
    <row r="4427" spans="2:36" x14ac:dyDescent="0.3">
      <c r="B4427" s="8"/>
      <c r="C4427" s="8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</row>
    <row r="4428" spans="2:36" x14ac:dyDescent="0.3">
      <c r="B4428" s="8"/>
      <c r="C4428" s="8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</row>
    <row r="4429" spans="2:36" x14ac:dyDescent="0.3">
      <c r="B4429" s="8"/>
      <c r="C4429" s="8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</row>
    <row r="4430" spans="2:36" x14ac:dyDescent="0.3">
      <c r="B4430" s="8"/>
      <c r="C4430" s="8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</row>
    <row r="4431" spans="2:36" x14ac:dyDescent="0.3">
      <c r="B4431" s="8"/>
      <c r="C4431" s="8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</row>
    <row r="4432" spans="2:36" x14ac:dyDescent="0.3">
      <c r="B4432" s="8"/>
      <c r="C4432" s="8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</row>
    <row r="4433" spans="2:36" x14ac:dyDescent="0.3">
      <c r="B4433" s="8"/>
      <c r="C4433" s="8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</row>
    <row r="4434" spans="2:36" x14ac:dyDescent="0.3">
      <c r="B4434" s="8"/>
      <c r="C4434" s="8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</row>
    <row r="4435" spans="2:36" x14ac:dyDescent="0.3">
      <c r="B4435" s="8"/>
      <c r="C4435" s="8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</row>
    <row r="4436" spans="2:36" x14ac:dyDescent="0.3">
      <c r="B4436" s="8"/>
      <c r="C4436" s="8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</row>
    <row r="4437" spans="2:36" x14ac:dyDescent="0.3">
      <c r="B4437" s="8"/>
      <c r="C4437" s="8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</row>
    <row r="4438" spans="2:36" x14ac:dyDescent="0.3">
      <c r="B4438" s="8"/>
      <c r="C4438" s="8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</row>
    <row r="4439" spans="2:36" x14ac:dyDescent="0.3">
      <c r="B4439" s="8"/>
      <c r="C4439" s="8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</row>
    <row r="4440" spans="2:36" x14ac:dyDescent="0.3">
      <c r="B4440" s="8"/>
      <c r="C4440" s="8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</row>
    <row r="4441" spans="2:36" x14ac:dyDescent="0.3">
      <c r="B4441" s="8"/>
      <c r="C4441" s="8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</row>
    <row r="4442" spans="2:36" x14ac:dyDescent="0.3">
      <c r="B4442" s="8"/>
      <c r="C4442" s="8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</row>
    <row r="4443" spans="2:36" x14ac:dyDescent="0.3">
      <c r="B4443" s="8"/>
      <c r="C4443" s="8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</row>
    <row r="4444" spans="2:36" x14ac:dyDescent="0.3">
      <c r="B4444" s="8"/>
      <c r="C4444" s="8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</row>
    <row r="4445" spans="2:36" x14ac:dyDescent="0.3">
      <c r="B4445" s="8"/>
      <c r="C4445" s="8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</row>
    <row r="4446" spans="2:36" x14ac:dyDescent="0.3">
      <c r="B4446" s="8"/>
      <c r="C4446" s="8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</row>
    <row r="4447" spans="2:36" x14ac:dyDescent="0.3">
      <c r="B4447" s="8"/>
      <c r="C4447" s="8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</row>
    <row r="4448" spans="2:36" x14ac:dyDescent="0.3">
      <c r="B4448" s="8"/>
      <c r="C4448" s="8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</row>
    <row r="4449" spans="2:36" x14ac:dyDescent="0.3">
      <c r="B4449" s="8"/>
      <c r="C4449" s="8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</row>
    <row r="4450" spans="2:36" x14ac:dyDescent="0.3">
      <c r="B4450" s="8"/>
      <c r="C4450" s="8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</row>
    <row r="4451" spans="2:36" x14ac:dyDescent="0.3">
      <c r="B4451" s="8"/>
      <c r="C4451" s="8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</row>
    <row r="4452" spans="2:36" x14ac:dyDescent="0.3">
      <c r="B4452" s="8"/>
      <c r="C4452" s="8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</row>
    <row r="4453" spans="2:36" x14ac:dyDescent="0.3">
      <c r="B4453" s="8"/>
      <c r="C4453" s="8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</row>
    <row r="4454" spans="2:36" x14ac:dyDescent="0.3">
      <c r="B4454" s="8"/>
      <c r="C4454" s="8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</row>
    <row r="4455" spans="2:36" x14ac:dyDescent="0.3">
      <c r="B4455" s="8"/>
      <c r="C4455" s="8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</row>
    <row r="4456" spans="2:36" x14ac:dyDescent="0.3">
      <c r="B4456" s="8"/>
      <c r="C4456" s="8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</row>
    <row r="4457" spans="2:36" x14ac:dyDescent="0.3">
      <c r="B4457" s="8"/>
      <c r="C4457" s="8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</row>
    <row r="4458" spans="2:36" x14ac:dyDescent="0.3">
      <c r="B4458" s="8"/>
      <c r="C4458" s="8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</row>
    <row r="4459" spans="2:36" x14ac:dyDescent="0.3">
      <c r="B4459" s="8"/>
      <c r="C4459" s="8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</row>
    <row r="4460" spans="2:36" x14ac:dyDescent="0.3">
      <c r="B4460" s="8"/>
      <c r="C4460" s="8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</row>
    <row r="4461" spans="2:36" x14ac:dyDescent="0.3">
      <c r="B4461" s="8"/>
      <c r="C4461" s="8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</row>
    <row r="4462" spans="2:36" x14ac:dyDescent="0.3">
      <c r="B4462" s="8"/>
      <c r="C4462" s="8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</row>
    <row r="4463" spans="2:36" x14ac:dyDescent="0.3">
      <c r="B4463" s="8"/>
      <c r="C4463" s="8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</row>
    <row r="4464" spans="2:36" x14ac:dyDescent="0.3">
      <c r="B4464" s="8"/>
      <c r="C4464" s="8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</row>
    <row r="4465" spans="2:36" x14ac:dyDescent="0.3">
      <c r="B4465" s="8"/>
      <c r="C4465" s="8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</row>
    <row r="4466" spans="2:36" x14ac:dyDescent="0.3">
      <c r="B4466" s="8"/>
      <c r="C4466" s="8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</row>
    <row r="4467" spans="2:36" x14ac:dyDescent="0.3">
      <c r="B4467" s="8"/>
      <c r="C4467" s="8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</row>
    <row r="4468" spans="2:36" x14ac:dyDescent="0.3">
      <c r="B4468" s="8"/>
      <c r="C4468" s="8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</row>
    <row r="4469" spans="2:36" x14ac:dyDescent="0.3">
      <c r="B4469" s="8"/>
      <c r="C4469" s="8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</row>
    <row r="4470" spans="2:36" x14ac:dyDescent="0.3">
      <c r="B4470" s="8"/>
      <c r="C4470" s="8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</row>
    <row r="4471" spans="2:36" x14ac:dyDescent="0.3">
      <c r="B4471" s="8"/>
      <c r="C4471" s="8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</row>
    <row r="4472" spans="2:36" x14ac:dyDescent="0.3">
      <c r="B4472" s="8"/>
      <c r="C4472" s="8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</row>
    <row r="4473" spans="2:36" x14ac:dyDescent="0.3">
      <c r="B4473" s="8"/>
      <c r="C4473" s="8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</row>
    <row r="4474" spans="2:36" x14ac:dyDescent="0.3">
      <c r="B4474" s="8"/>
      <c r="C4474" s="8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</row>
    <row r="4475" spans="2:36" x14ac:dyDescent="0.3">
      <c r="B4475" s="8"/>
      <c r="C4475" s="8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</row>
    <row r="4476" spans="2:36" x14ac:dyDescent="0.3">
      <c r="B4476" s="8"/>
      <c r="C4476" s="8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</row>
    <row r="4477" spans="2:36" x14ac:dyDescent="0.3">
      <c r="B4477" s="8"/>
      <c r="C4477" s="8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</row>
    <row r="4478" spans="2:36" x14ac:dyDescent="0.3">
      <c r="B4478" s="8"/>
      <c r="C4478" s="8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</row>
    <row r="4479" spans="2:36" x14ac:dyDescent="0.3">
      <c r="B4479" s="8"/>
      <c r="C4479" s="8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</row>
    <row r="4480" spans="2:36" x14ac:dyDescent="0.3">
      <c r="B4480" s="8"/>
      <c r="C4480" s="8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</row>
    <row r="4481" spans="2:36" x14ac:dyDescent="0.3">
      <c r="B4481" s="8"/>
      <c r="C4481" s="8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</row>
    <row r="4482" spans="2:36" x14ac:dyDescent="0.3">
      <c r="B4482" s="8"/>
      <c r="C4482" s="8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</row>
    <row r="4483" spans="2:36" x14ac:dyDescent="0.3">
      <c r="B4483" s="8"/>
      <c r="C4483" s="8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</row>
    <row r="4484" spans="2:36" x14ac:dyDescent="0.3">
      <c r="B4484" s="8"/>
      <c r="C4484" s="8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</row>
    <row r="4485" spans="2:36" x14ac:dyDescent="0.3">
      <c r="B4485" s="8"/>
      <c r="C4485" s="8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</row>
    <row r="4486" spans="2:36" x14ac:dyDescent="0.3">
      <c r="B4486" s="8"/>
      <c r="C4486" s="8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</row>
    <row r="4487" spans="2:36" x14ac:dyDescent="0.3">
      <c r="B4487" s="8"/>
      <c r="C4487" s="8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</row>
    <row r="4488" spans="2:36" x14ac:dyDescent="0.3">
      <c r="B4488" s="8"/>
      <c r="C4488" s="8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</row>
    <row r="4489" spans="2:36" x14ac:dyDescent="0.3">
      <c r="B4489" s="8"/>
      <c r="C4489" s="8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</row>
    <row r="4490" spans="2:36" x14ac:dyDescent="0.3">
      <c r="B4490" s="8"/>
      <c r="C4490" s="8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</row>
    <row r="4491" spans="2:36" x14ac:dyDescent="0.3">
      <c r="B4491" s="8"/>
      <c r="C4491" s="8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</row>
    <row r="4492" spans="2:36" x14ac:dyDescent="0.3">
      <c r="B4492" s="8"/>
      <c r="C4492" s="8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</row>
    <row r="4493" spans="2:36" x14ac:dyDescent="0.3">
      <c r="B4493" s="8"/>
      <c r="C4493" s="8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</row>
    <row r="4494" spans="2:36" x14ac:dyDescent="0.3">
      <c r="B4494" s="8"/>
      <c r="C4494" s="8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</row>
    <row r="4495" spans="2:36" x14ac:dyDescent="0.3">
      <c r="B4495" s="8"/>
      <c r="C4495" s="8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</row>
    <row r="4496" spans="2:36" x14ac:dyDescent="0.3">
      <c r="B4496" s="8"/>
      <c r="C4496" s="8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</row>
    <row r="4497" spans="2:36" x14ac:dyDescent="0.3">
      <c r="B4497" s="8"/>
      <c r="C4497" s="8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</row>
    <row r="4498" spans="2:36" x14ac:dyDescent="0.3">
      <c r="B4498" s="8"/>
      <c r="C4498" s="8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</row>
    <row r="4499" spans="2:36" x14ac:dyDescent="0.3">
      <c r="B4499" s="8"/>
      <c r="C4499" s="8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</row>
    <row r="4500" spans="2:36" x14ac:dyDescent="0.3">
      <c r="B4500" s="8"/>
      <c r="C4500" s="8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</row>
    <row r="4501" spans="2:36" x14ac:dyDescent="0.3">
      <c r="B4501" s="8"/>
      <c r="C4501" s="8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</row>
    <row r="4502" spans="2:36" x14ac:dyDescent="0.3">
      <c r="B4502" s="8"/>
      <c r="C4502" s="8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</row>
    <row r="4503" spans="2:36" x14ac:dyDescent="0.3">
      <c r="B4503" s="8"/>
      <c r="C4503" s="8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</row>
    <row r="4504" spans="2:36" x14ac:dyDescent="0.3">
      <c r="B4504" s="8"/>
      <c r="C4504" s="8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</row>
    <row r="4505" spans="2:36" x14ac:dyDescent="0.3">
      <c r="B4505" s="8"/>
      <c r="C4505" s="8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</row>
    <row r="4506" spans="2:36" x14ac:dyDescent="0.3">
      <c r="B4506" s="8"/>
      <c r="C4506" s="8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</row>
    <row r="4507" spans="2:36" x14ac:dyDescent="0.3">
      <c r="B4507" s="8"/>
      <c r="C4507" s="8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</row>
    <row r="4508" spans="2:36" x14ac:dyDescent="0.3">
      <c r="B4508" s="8"/>
      <c r="C4508" s="8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</row>
    <row r="4509" spans="2:36" x14ac:dyDescent="0.3">
      <c r="B4509" s="8"/>
      <c r="C4509" s="8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</row>
    <row r="4510" spans="2:36" x14ac:dyDescent="0.3">
      <c r="B4510" s="8"/>
      <c r="C4510" s="8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</row>
    <row r="4511" spans="2:36" x14ac:dyDescent="0.3">
      <c r="B4511" s="8"/>
      <c r="C4511" s="8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</row>
    <row r="4512" spans="2:36" x14ac:dyDescent="0.3">
      <c r="B4512" s="8"/>
      <c r="C4512" s="8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</row>
    <row r="4513" spans="2:36" x14ac:dyDescent="0.3">
      <c r="B4513" s="8"/>
      <c r="C4513" s="8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</row>
    <row r="4514" spans="2:36" x14ac:dyDescent="0.3">
      <c r="B4514" s="8"/>
      <c r="C4514" s="8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</row>
    <row r="4515" spans="2:36" x14ac:dyDescent="0.3">
      <c r="B4515" s="8"/>
      <c r="C4515" s="8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</row>
    <row r="4516" spans="2:36" x14ac:dyDescent="0.3">
      <c r="B4516" s="8"/>
      <c r="C4516" s="8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</row>
    <row r="4517" spans="2:36" x14ac:dyDescent="0.3">
      <c r="B4517" s="8"/>
      <c r="C4517" s="8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</row>
    <row r="4518" spans="2:36" x14ac:dyDescent="0.3">
      <c r="B4518" s="8"/>
      <c r="C4518" s="8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</row>
    <row r="4519" spans="2:36" x14ac:dyDescent="0.3">
      <c r="B4519" s="8"/>
      <c r="C4519" s="8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</row>
    <row r="4520" spans="2:36" x14ac:dyDescent="0.3">
      <c r="B4520" s="8"/>
      <c r="C4520" s="8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</row>
    <row r="4521" spans="2:36" x14ac:dyDescent="0.3">
      <c r="B4521" s="8"/>
      <c r="C4521" s="8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</row>
    <row r="4522" spans="2:36" x14ac:dyDescent="0.3">
      <c r="B4522" s="8"/>
      <c r="C4522" s="8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</row>
    <row r="4523" spans="2:36" x14ac:dyDescent="0.3">
      <c r="B4523" s="8"/>
      <c r="C4523" s="8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</row>
    <row r="4524" spans="2:36" x14ac:dyDescent="0.3">
      <c r="B4524" s="8"/>
      <c r="C4524" s="8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</row>
    <row r="4525" spans="2:36" x14ac:dyDescent="0.3">
      <c r="B4525" s="8"/>
      <c r="C4525" s="8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</row>
    <row r="4526" spans="2:36" x14ac:dyDescent="0.3">
      <c r="B4526" s="8"/>
      <c r="C4526" s="8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</row>
    <row r="4527" spans="2:36" x14ac:dyDescent="0.3">
      <c r="B4527" s="8"/>
      <c r="C4527" s="8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</row>
    <row r="4528" spans="2:36" x14ac:dyDescent="0.3">
      <c r="B4528" s="8"/>
      <c r="C4528" s="8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</row>
    <row r="4529" spans="2:36" x14ac:dyDescent="0.3">
      <c r="B4529" s="8"/>
      <c r="C4529" s="8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</row>
    <row r="4530" spans="2:36" x14ac:dyDescent="0.3">
      <c r="B4530" s="8"/>
      <c r="C4530" s="8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</row>
    <row r="4531" spans="2:36" x14ac:dyDescent="0.3">
      <c r="B4531" s="8"/>
      <c r="C4531" s="8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</row>
    <row r="4532" spans="2:36" x14ac:dyDescent="0.3">
      <c r="B4532" s="8"/>
      <c r="C4532" s="8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</row>
    <row r="4533" spans="2:36" x14ac:dyDescent="0.3">
      <c r="B4533" s="8"/>
      <c r="C4533" s="8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</row>
    <row r="4534" spans="2:36" x14ac:dyDescent="0.3">
      <c r="B4534" s="8"/>
      <c r="C4534" s="8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</row>
    <row r="4535" spans="2:36" x14ac:dyDescent="0.3">
      <c r="B4535" s="8"/>
      <c r="C4535" s="8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</row>
    <row r="4536" spans="2:36" x14ac:dyDescent="0.3">
      <c r="B4536" s="8"/>
      <c r="C4536" s="8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</row>
    <row r="4537" spans="2:36" x14ac:dyDescent="0.3">
      <c r="B4537" s="8"/>
      <c r="C4537" s="8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</row>
    <row r="4538" spans="2:36" x14ac:dyDescent="0.3">
      <c r="B4538" s="8"/>
      <c r="C4538" s="8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</row>
    <row r="4539" spans="2:36" x14ac:dyDescent="0.3">
      <c r="B4539" s="8"/>
      <c r="C4539" s="8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</row>
    <row r="4540" spans="2:36" x14ac:dyDescent="0.3">
      <c r="B4540" s="8"/>
      <c r="C4540" s="8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</row>
    <row r="4541" spans="2:36" x14ac:dyDescent="0.3">
      <c r="B4541" s="8"/>
      <c r="C4541" s="8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</row>
    <row r="4542" spans="2:36" x14ac:dyDescent="0.3">
      <c r="B4542" s="8"/>
      <c r="C4542" s="8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</row>
    <row r="4543" spans="2:36" x14ac:dyDescent="0.3">
      <c r="B4543" s="8"/>
      <c r="C4543" s="8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</row>
    <row r="4544" spans="2:36" x14ac:dyDescent="0.3">
      <c r="B4544" s="8"/>
      <c r="C4544" s="8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</row>
    <row r="4545" spans="2:36" x14ac:dyDescent="0.3">
      <c r="B4545" s="8"/>
      <c r="C4545" s="8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</row>
    <row r="4546" spans="2:36" x14ac:dyDescent="0.3">
      <c r="B4546" s="8"/>
      <c r="C4546" s="8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</row>
    <row r="4547" spans="2:36" x14ac:dyDescent="0.3">
      <c r="B4547" s="8"/>
      <c r="C4547" s="8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</row>
    <row r="4548" spans="2:36" x14ac:dyDescent="0.3">
      <c r="B4548" s="8"/>
      <c r="C4548" s="8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</row>
    <row r="4549" spans="2:36" x14ac:dyDescent="0.3">
      <c r="B4549" s="8"/>
      <c r="C4549" s="8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</row>
    <row r="4550" spans="2:36" x14ac:dyDescent="0.3">
      <c r="B4550" s="8"/>
      <c r="C4550" s="8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</row>
    <row r="4551" spans="2:36" x14ac:dyDescent="0.3">
      <c r="B4551" s="8"/>
      <c r="C4551" s="8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</row>
    <row r="4552" spans="2:36" x14ac:dyDescent="0.3">
      <c r="B4552" s="8"/>
      <c r="C4552" s="8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</row>
    <row r="4553" spans="2:36" x14ac:dyDescent="0.3">
      <c r="B4553" s="8"/>
      <c r="C4553" s="8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</row>
    <row r="4554" spans="2:36" x14ac:dyDescent="0.3">
      <c r="B4554" s="8"/>
      <c r="C4554" s="8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</row>
    <row r="4555" spans="2:36" x14ac:dyDescent="0.3">
      <c r="B4555" s="8"/>
      <c r="C4555" s="8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</row>
    <row r="4556" spans="2:36" x14ac:dyDescent="0.3">
      <c r="B4556" s="8"/>
      <c r="C4556" s="8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</row>
    <row r="4557" spans="2:36" x14ac:dyDescent="0.3">
      <c r="B4557" s="8"/>
      <c r="C4557" s="8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</row>
    <row r="4558" spans="2:36" x14ac:dyDescent="0.3">
      <c r="B4558" s="8"/>
      <c r="C4558" s="8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</row>
    <row r="4559" spans="2:36" x14ac:dyDescent="0.3">
      <c r="B4559" s="8"/>
      <c r="C4559" s="8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</row>
    <row r="4560" spans="2:36" x14ac:dyDescent="0.3">
      <c r="B4560" s="8"/>
      <c r="C4560" s="8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</row>
    <row r="4561" spans="2:36" x14ac:dyDescent="0.3">
      <c r="B4561" s="8"/>
      <c r="C4561" s="8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</row>
    <row r="4562" spans="2:36" x14ac:dyDescent="0.3">
      <c r="B4562" s="8"/>
      <c r="C4562" s="8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</row>
    <row r="4563" spans="2:36" x14ac:dyDescent="0.3">
      <c r="B4563" s="8"/>
      <c r="C4563" s="8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</row>
    <row r="4564" spans="2:36" x14ac:dyDescent="0.3">
      <c r="B4564" s="8"/>
      <c r="C4564" s="8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</row>
    <row r="4565" spans="2:36" x14ac:dyDescent="0.3">
      <c r="B4565" s="8"/>
      <c r="C4565" s="8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</row>
    <row r="4566" spans="2:36" x14ac:dyDescent="0.3">
      <c r="B4566" s="8"/>
      <c r="C4566" s="8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</row>
    <row r="4567" spans="2:36" x14ac:dyDescent="0.3">
      <c r="B4567" s="8"/>
      <c r="C4567" s="8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</row>
    <row r="4568" spans="2:36" x14ac:dyDescent="0.3">
      <c r="B4568" s="8"/>
      <c r="C4568" s="8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</row>
    <row r="4569" spans="2:36" x14ac:dyDescent="0.3">
      <c r="B4569" s="8"/>
      <c r="C4569" s="8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</row>
    <row r="4570" spans="2:36" x14ac:dyDescent="0.3">
      <c r="B4570" s="8"/>
      <c r="C4570" s="8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</row>
    <row r="4571" spans="2:36" x14ac:dyDescent="0.3">
      <c r="B4571" s="8"/>
      <c r="C4571" s="8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</row>
    <row r="4572" spans="2:36" x14ac:dyDescent="0.3">
      <c r="B4572" s="8"/>
      <c r="C4572" s="8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</row>
    <row r="4573" spans="2:36" x14ac:dyDescent="0.3">
      <c r="B4573" s="8"/>
      <c r="C4573" s="8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</row>
    <row r="4574" spans="2:36" x14ac:dyDescent="0.3">
      <c r="B4574" s="8"/>
      <c r="C4574" s="8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</row>
    <row r="4575" spans="2:36" x14ac:dyDescent="0.3">
      <c r="B4575" s="8"/>
      <c r="C4575" s="8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</row>
    <row r="4576" spans="2:36" x14ac:dyDescent="0.3">
      <c r="B4576" s="8"/>
      <c r="C4576" s="8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</row>
    <row r="4577" spans="2:36" x14ac:dyDescent="0.3">
      <c r="B4577" s="8"/>
      <c r="C4577" s="8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</row>
    <row r="4578" spans="2:36" x14ac:dyDescent="0.3">
      <c r="B4578" s="8"/>
      <c r="C4578" s="8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</row>
    <row r="4579" spans="2:36" x14ac:dyDescent="0.3">
      <c r="B4579" s="8"/>
      <c r="C4579" s="8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</row>
    <row r="4580" spans="2:36" x14ac:dyDescent="0.3">
      <c r="B4580" s="8"/>
      <c r="C4580" s="8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</row>
    <row r="4581" spans="2:36" x14ac:dyDescent="0.3">
      <c r="B4581" s="8"/>
      <c r="C4581" s="8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</row>
    <row r="4582" spans="2:36" x14ac:dyDescent="0.3">
      <c r="B4582" s="8"/>
      <c r="C4582" s="8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</row>
    <row r="4583" spans="2:36" x14ac:dyDescent="0.3">
      <c r="B4583" s="8"/>
      <c r="C4583" s="8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</row>
    <row r="4584" spans="2:36" x14ac:dyDescent="0.3">
      <c r="B4584" s="8"/>
      <c r="C4584" s="8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</row>
    <row r="4585" spans="2:36" x14ac:dyDescent="0.3">
      <c r="B4585" s="8"/>
      <c r="C4585" s="8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</row>
    <row r="4586" spans="2:36" x14ac:dyDescent="0.3">
      <c r="B4586" s="8"/>
      <c r="C4586" s="8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</row>
    <row r="4587" spans="2:36" x14ac:dyDescent="0.3">
      <c r="B4587" s="8"/>
      <c r="C4587" s="8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</row>
    <row r="4588" spans="2:36" x14ac:dyDescent="0.3">
      <c r="B4588" s="8"/>
      <c r="C4588" s="8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</row>
    <row r="4589" spans="2:36" x14ac:dyDescent="0.3">
      <c r="B4589" s="8"/>
      <c r="C4589" s="8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</row>
    <row r="4590" spans="2:36" x14ac:dyDescent="0.3">
      <c r="B4590" s="8"/>
      <c r="C4590" s="8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</row>
    <row r="4591" spans="2:36" x14ac:dyDescent="0.3">
      <c r="B4591" s="8"/>
      <c r="C4591" s="8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</row>
    <row r="4592" spans="2:36" x14ac:dyDescent="0.3">
      <c r="B4592" s="8"/>
      <c r="C4592" s="8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</row>
    <row r="4593" spans="2:36" x14ac:dyDescent="0.3">
      <c r="B4593" s="8"/>
      <c r="C4593" s="8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</row>
    <row r="4594" spans="2:36" x14ac:dyDescent="0.3">
      <c r="B4594" s="8"/>
      <c r="C4594" s="8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</row>
    <row r="4595" spans="2:36" x14ac:dyDescent="0.3">
      <c r="B4595" s="8"/>
      <c r="C4595" s="8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</row>
    <row r="4596" spans="2:36" x14ac:dyDescent="0.3">
      <c r="B4596" s="8"/>
      <c r="C4596" s="8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</row>
    <row r="4597" spans="2:36" x14ac:dyDescent="0.3">
      <c r="B4597" s="8"/>
      <c r="C4597" s="8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</row>
    <row r="4598" spans="2:36" x14ac:dyDescent="0.3">
      <c r="B4598" s="8"/>
      <c r="C4598" s="8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</row>
    <row r="4599" spans="2:36" x14ac:dyDescent="0.3">
      <c r="B4599" s="8"/>
      <c r="C4599" s="8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</row>
    <row r="4600" spans="2:36" x14ac:dyDescent="0.3">
      <c r="B4600" s="8"/>
      <c r="C4600" s="8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</row>
    <row r="4601" spans="2:36" x14ac:dyDescent="0.3">
      <c r="B4601" s="8"/>
      <c r="C4601" s="8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</row>
    <row r="4602" spans="2:36" x14ac:dyDescent="0.3">
      <c r="B4602" s="8"/>
      <c r="C4602" s="8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</row>
    <row r="4603" spans="2:36" x14ac:dyDescent="0.3">
      <c r="B4603" s="8"/>
      <c r="C4603" s="8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</row>
    <row r="4604" spans="2:36" x14ac:dyDescent="0.3">
      <c r="B4604" s="8"/>
      <c r="C4604" s="8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</row>
    <row r="4605" spans="2:36" x14ac:dyDescent="0.3">
      <c r="B4605" s="8"/>
      <c r="C4605" s="8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</row>
    <row r="4606" spans="2:36" x14ac:dyDescent="0.3">
      <c r="B4606" s="8"/>
      <c r="C4606" s="8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</row>
    <row r="4607" spans="2:36" x14ac:dyDescent="0.3">
      <c r="B4607" s="8"/>
      <c r="C4607" s="8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</row>
    <row r="4608" spans="2:36" x14ac:dyDescent="0.3">
      <c r="B4608" s="8"/>
      <c r="C4608" s="8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</row>
    <row r="4609" spans="2:36" x14ac:dyDescent="0.3">
      <c r="B4609" s="8"/>
      <c r="C4609" s="8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</row>
    <row r="4610" spans="2:36" x14ac:dyDescent="0.3">
      <c r="B4610" s="8"/>
      <c r="C4610" s="8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</row>
    <row r="4611" spans="2:36" x14ac:dyDescent="0.3">
      <c r="B4611" s="8"/>
      <c r="C4611" s="8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</row>
    <row r="4612" spans="2:36" x14ac:dyDescent="0.3">
      <c r="B4612" s="8"/>
      <c r="C4612" s="8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</row>
    <row r="4613" spans="2:36" x14ac:dyDescent="0.3">
      <c r="B4613" s="8"/>
      <c r="C4613" s="8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</row>
    <row r="4614" spans="2:36" x14ac:dyDescent="0.3">
      <c r="B4614" s="8"/>
      <c r="C4614" s="8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</row>
    <row r="4615" spans="2:36" x14ac:dyDescent="0.3">
      <c r="B4615" s="8"/>
      <c r="C4615" s="8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</row>
    <row r="4616" spans="2:36" x14ac:dyDescent="0.3">
      <c r="B4616" s="8"/>
      <c r="C4616" s="8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</row>
    <row r="4617" spans="2:36" x14ac:dyDescent="0.3">
      <c r="B4617" s="8"/>
      <c r="C4617" s="8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</row>
    <row r="4618" spans="2:36" x14ac:dyDescent="0.3">
      <c r="B4618" s="8"/>
      <c r="C4618" s="8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</row>
    <row r="4619" spans="2:36" x14ac:dyDescent="0.3">
      <c r="B4619" s="8"/>
      <c r="C4619" s="8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</row>
    <row r="4620" spans="2:36" x14ac:dyDescent="0.3">
      <c r="B4620" s="8"/>
      <c r="C4620" s="8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</row>
    <row r="4621" spans="2:36" x14ac:dyDescent="0.3">
      <c r="B4621" s="8"/>
      <c r="C4621" s="8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</row>
    <row r="4622" spans="2:36" x14ac:dyDescent="0.3">
      <c r="B4622" s="8"/>
      <c r="C4622" s="8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</row>
    <row r="4623" spans="2:36" x14ac:dyDescent="0.3">
      <c r="B4623" s="8"/>
      <c r="C4623" s="8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</row>
    <row r="4624" spans="2:36" x14ac:dyDescent="0.3">
      <c r="B4624" s="8"/>
      <c r="C4624" s="8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</row>
    <row r="4625" spans="2:36" x14ac:dyDescent="0.3">
      <c r="B4625" s="8"/>
      <c r="C4625" s="8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</row>
    <row r="4626" spans="2:36" x14ac:dyDescent="0.3">
      <c r="B4626" s="8"/>
      <c r="C4626" s="8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</row>
    <row r="4627" spans="2:36" x14ac:dyDescent="0.3">
      <c r="B4627" s="8"/>
      <c r="C4627" s="8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</row>
    <row r="4628" spans="2:36" x14ac:dyDescent="0.3">
      <c r="B4628" s="8"/>
      <c r="C4628" s="8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</row>
    <row r="4629" spans="2:36" x14ac:dyDescent="0.3">
      <c r="B4629" s="8"/>
      <c r="C4629" s="8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</row>
    <row r="4630" spans="2:36" x14ac:dyDescent="0.3">
      <c r="B4630" s="8"/>
      <c r="C4630" s="8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</row>
    <row r="4631" spans="2:36" x14ac:dyDescent="0.3">
      <c r="B4631" s="8"/>
      <c r="C4631" s="8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</row>
    <row r="4632" spans="2:36" x14ac:dyDescent="0.3">
      <c r="B4632" s="8"/>
      <c r="C4632" s="8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</row>
    <row r="4633" spans="2:36" x14ac:dyDescent="0.3">
      <c r="B4633" s="8"/>
      <c r="C4633" s="8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</row>
    <row r="4634" spans="2:36" x14ac:dyDescent="0.3">
      <c r="B4634" s="8"/>
      <c r="C4634" s="8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</row>
    <row r="4635" spans="2:36" x14ac:dyDescent="0.3">
      <c r="B4635" s="8"/>
      <c r="C4635" s="8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</row>
    <row r="4636" spans="2:36" x14ac:dyDescent="0.3">
      <c r="B4636" s="8"/>
      <c r="C4636" s="8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</row>
    <row r="4637" spans="2:36" x14ac:dyDescent="0.3">
      <c r="B4637" s="8"/>
      <c r="C4637" s="8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</row>
    <row r="4638" spans="2:36" x14ac:dyDescent="0.3">
      <c r="B4638" s="8"/>
      <c r="C4638" s="8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</row>
    <row r="4639" spans="2:36" x14ac:dyDescent="0.3">
      <c r="B4639" s="8"/>
      <c r="C4639" s="8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</row>
    <row r="4640" spans="2:36" x14ac:dyDescent="0.3">
      <c r="B4640" s="8"/>
      <c r="C4640" s="8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</row>
    <row r="4641" spans="2:36" x14ac:dyDescent="0.3">
      <c r="B4641" s="8"/>
      <c r="C4641" s="8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</row>
    <row r="4642" spans="2:36" x14ac:dyDescent="0.3">
      <c r="B4642" s="8"/>
      <c r="C4642" s="8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</row>
    <row r="4643" spans="2:36" x14ac:dyDescent="0.3">
      <c r="B4643" s="8"/>
      <c r="C4643" s="8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</row>
    <row r="4644" spans="2:36" x14ac:dyDescent="0.3">
      <c r="B4644" s="8"/>
      <c r="C4644" s="8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</row>
    <row r="4645" spans="2:36" x14ac:dyDescent="0.3">
      <c r="B4645" s="8"/>
      <c r="C4645" s="8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</row>
    <row r="4646" spans="2:36" x14ac:dyDescent="0.3">
      <c r="B4646" s="8"/>
      <c r="C4646" s="8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</row>
    <row r="4647" spans="2:36" x14ac:dyDescent="0.3">
      <c r="B4647" s="8"/>
      <c r="C4647" s="8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</row>
    <row r="4648" spans="2:36" x14ac:dyDescent="0.3">
      <c r="B4648" s="8"/>
      <c r="C4648" s="8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</row>
    <row r="4649" spans="2:36" x14ac:dyDescent="0.3">
      <c r="B4649" s="8"/>
      <c r="C4649" s="8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</row>
    <row r="4650" spans="2:36" x14ac:dyDescent="0.3">
      <c r="B4650" s="8"/>
      <c r="C4650" s="8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</row>
    <row r="4651" spans="2:36" x14ac:dyDescent="0.3">
      <c r="B4651" s="8"/>
      <c r="C4651" s="8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</row>
    <row r="4652" spans="2:36" x14ac:dyDescent="0.3">
      <c r="B4652" s="8"/>
      <c r="C4652" s="8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</row>
    <row r="4653" spans="2:36" x14ac:dyDescent="0.3">
      <c r="B4653" s="8"/>
      <c r="C4653" s="8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</row>
    <row r="4654" spans="2:36" x14ac:dyDescent="0.3">
      <c r="B4654" s="8"/>
      <c r="C4654" s="8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</row>
    <row r="4655" spans="2:36" x14ac:dyDescent="0.3">
      <c r="B4655" s="8"/>
      <c r="C4655" s="8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</row>
    <row r="4656" spans="2:36" x14ac:dyDescent="0.3">
      <c r="B4656" s="8"/>
      <c r="C4656" s="8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</row>
    <row r="4657" spans="2:36" x14ac:dyDescent="0.3">
      <c r="B4657" s="8"/>
      <c r="C4657" s="8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</row>
    <row r="4658" spans="2:36" x14ac:dyDescent="0.3">
      <c r="B4658" s="8"/>
      <c r="C4658" s="8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</row>
    <row r="4659" spans="2:36" x14ac:dyDescent="0.3">
      <c r="B4659" s="8"/>
      <c r="C4659" s="8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</row>
    <row r="4660" spans="2:36" x14ac:dyDescent="0.3">
      <c r="B4660" s="8"/>
      <c r="C4660" s="8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</row>
    <row r="4661" spans="2:36" x14ac:dyDescent="0.3">
      <c r="B4661" s="8"/>
      <c r="C4661" s="8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</row>
    <row r="4662" spans="2:36" x14ac:dyDescent="0.3">
      <c r="B4662" s="8"/>
      <c r="C4662" s="8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</row>
    <row r="4663" spans="2:36" x14ac:dyDescent="0.3">
      <c r="B4663" s="8"/>
      <c r="C4663" s="8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</row>
    <row r="4664" spans="2:36" x14ac:dyDescent="0.3">
      <c r="B4664" s="8"/>
      <c r="C4664" s="8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</row>
    <row r="4665" spans="2:36" x14ac:dyDescent="0.3">
      <c r="B4665" s="8"/>
      <c r="C4665" s="8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</row>
    <row r="4666" spans="2:36" x14ac:dyDescent="0.3">
      <c r="B4666" s="8"/>
      <c r="C4666" s="8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</row>
    <row r="4667" spans="2:36" x14ac:dyDescent="0.3">
      <c r="B4667" s="8"/>
      <c r="C4667" s="8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</row>
    <row r="4668" spans="2:36" x14ac:dyDescent="0.3">
      <c r="B4668" s="8"/>
      <c r="C4668" s="8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</row>
    <row r="4669" spans="2:36" x14ac:dyDescent="0.3">
      <c r="B4669" s="8"/>
      <c r="C4669" s="8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</row>
    <row r="4670" spans="2:36" x14ac:dyDescent="0.3">
      <c r="B4670" s="8"/>
      <c r="C4670" s="8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</row>
    <row r="4671" spans="2:36" x14ac:dyDescent="0.3">
      <c r="B4671" s="8"/>
      <c r="C4671" s="8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</row>
    <row r="4672" spans="2:36" x14ac:dyDescent="0.3">
      <c r="B4672" s="8"/>
      <c r="C4672" s="8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</row>
    <row r="4673" spans="2:36" x14ac:dyDescent="0.3">
      <c r="B4673" s="8"/>
      <c r="C4673" s="8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</row>
    <row r="4674" spans="2:36" x14ac:dyDescent="0.3">
      <c r="B4674" s="8"/>
      <c r="C4674" s="8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</row>
    <row r="4675" spans="2:36" x14ac:dyDescent="0.3">
      <c r="B4675" s="8"/>
      <c r="C4675" s="8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</row>
    <row r="4676" spans="2:36" x14ac:dyDescent="0.3">
      <c r="B4676" s="8"/>
      <c r="C4676" s="8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</row>
    <row r="4677" spans="2:36" x14ac:dyDescent="0.3">
      <c r="B4677" s="8"/>
      <c r="C4677" s="8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</row>
    <row r="4678" spans="2:36" x14ac:dyDescent="0.3">
      <c r="B4678" s="8"/>
      <c r="C4678" s="8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</row>
    <row r="4679" spans="2:36" x14ac:dyDescent="0.3">
      <c r="B4679" s="8"/>
      <c r="C4679" s="8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</row>
    <row r="4680" spans="2:36" x14ac:dyDescent="0.3">
      <c r="B4680" s="8"/>
      <c r="C4680" s="8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</row>
    <row r="4681" spans="2:36" x14ac:dyDescent="0.3">
      <c r="B4681" s="8"/>
      <c r="C4681" s="8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</row>
    <row r="4682" spans="2:36" x14ac:dyDescent="0.3">
      <c r="B4682" s="8"/>
      <c r="C4682" s="8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</row>
    <row r="4683" spans="2:36" x14ac:dyDescent="0.3">
      <c r="B4683" s="8"/>
      <c r="C4683" s="8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</row>
    <row r="4684" spans="2:36" x14ac:dyDescent="0.3">
      <c r="B4684" s="8"/>
      <c r="C4684" s="8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</row>
    <row r="4685" spans="2:36" x14ac:dyDescent="0.3">
      <c r="B4685" s="8"/>
      <c r="C4685" s="8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</row>
    <row r="4686" spans="2:36" x14ac:dyDescent="0.3">
      <c r="B4686" s="8"/>
      <c r="C4686" s="8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</row>
    <row r="4687" spans="2:36" x14ac:dyDescent="0.3">
      <c r="B4687" s="8"/>
      <c r="C4687" s="8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</row>
    <row r="4688" spans="2:36" x14ac:dyDescent="0.3">
      <c r="B4688" s="8"/>
      <c r="C4688" s="8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</row>
    <row r="4689" spans="2:36" x14ac:dyDescent="0.3">
      <c r="B4689" s="8"/>
      <c r="C4689" s="8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</row>
    <row r="4690" spans="2:36" x14ac:dyDescent="0.3">
      <c r="B4690" s="8"/>
      <c r="C4690" s="8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</row>
    <row r="4691" spans="2:36" x14ac:dyDescent="0.3">
      <c r="B4691" s="8"/>
      <c r="C4691" s="8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</row>
    <row r="4692" spans="2:36" x14ac:dyDescent="0.3">
      <c r="B4692" s="8"/>
      <c r="C4692" s="8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</row>
    <row r="4693" spans="2:36" x14ac:dyDescent="0.3">
      <c r="B4693" s="8"/>
      <c r="C4693" s="8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</row>
    <row r="4694" spans="2:36" x14ac:dyDescent="0.3">
      <c r="B4694" s="8"/>
      <c r="C4694" s="8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</row>
    <row r="4695" spans="2:36" x14ac:dyDescent="0.3">
      <c r="B4695" s="8"/>
      <c r="C4695" s="8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</row>
    <row r="4696" spans="2:36" x14ac:dyDescent="0.3">
      <c r="B4696" s="8"/>
      <c r="C4696" s="8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</row>
    <row r="4697" spans="2:36" x14ac:dyDescent="0.3">
      <c r="B4697" s="8"/>
      <c r="C4697" s="8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</row>
    <row r="4698" spans="2:36" x14ac:dyDescent="0.3">
      <c r="B4698" s="8"/>
      <c r="C4698" s="8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</row>
    <row r="4699" spans="2:36" x14ac:dyDescent="0.3">
      <c r="B4699" s="8"/>
      <c r="C4699" s="8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</row>
    <row r="4700" spans="2:36" x14ac:dyDescent="0.3">
      <c r="B4700" s="8"/>
      <c r="C4700" s="8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</row>
    <row r="4701" spans="2:36" x14ac:dyDescent="0.3">
      <c r="B4701" s="8"/>
      <c r="C4701" s="8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</row>
    <row r="4702" spans="2:36" x14ac:dyDescent="0.3">
      <c r="B4702" s="8"/>
      <c r="C4702" s="8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</row>
    <row r="4703" spans="2:36" x14ac:dyDescent="0.3">
      <c r="B4703" s="8"/>
      <c r="C4703" s="8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</row>
    <row r="4704" spans="2:36" x14ac:dyDescent="0.3">
      <c r="B4704" s="8"/>
      <c r="C4704" s="8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</row>
    <row r="4705" spans="2:36" x14ac:dyDescent="0.3">
      <c r="B4705" s="8"/>
      <c r="C4705" s="8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</row>
    <row r="4706" spans="2:36" x14ac:dyDescent="0.3">
      <c r="B4706" s="8"/>
      <c r="C4706" s="8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</row>
    <row r="4707" spans="2:36" x14ac:dyDescent="0.3">
      <c r="B4707" s="8"/>
      <c r="C4707" s="8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</row>
    <row r="4708" spans="2:36" x14ac:dyDescent="0.3">
      <c r="B4708" s="8"/>
      <c r="C4708" s="8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</row>
    <row r="4709" spans="2:36" x14ac:dyDescent="0.3">
      <c r="B4709" s="8"/>
      <c r="C4709" s="8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</row>
    <row r="4710" spans="2:36" x14ac:dyDescent="0.3">
      <c r="B4710" s="8"/>
      <c r="C4710" s="8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</row>
    <row r="4711" spans="2:36" x14ac:dyDescent="0.3">
      <c r="B4711" s="8"/>
      <c r="C4711" s="8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</row>
    <row r="4712" spans="2:36" x14ac:dyDescent="0.3">
      <c r="B4712" s="8"/>
      <c r="C4712" s="8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</row>
    <row r="4713" spans="2:36" x14ac:dyDescent="0.3">
      <c r="B4713" s="8"/>
      <c r="C4713" s="8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</row>
    <row r="4714" spans="2:36" x14ac:dyDescent="0.3">
      <c r="B4714" s="8"/>
      <c r="C4714" s="8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</row>
    <row r="4715" spans="2:36" x14ac:dyDescent="0.3">
      <c r="B4715" s="8"/>
      <c r="C4715" s="8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</row>
    <row r="4716" spans="2:36" x14ac:dyDescent="0.3">
      <c r="B4716" s="8"/>
      <c r="C4716" s="8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</row>
    <row r="4717" spans="2:36" x14ac:dyDescent="0.3">
      <c r="B4717" s="8"/>
      <c r="C4717" s="8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</row>
    <row r="4718" spans="2:36" x14ac:dyDescent="0.3">
      <c r="B4718" s="8"/>
      <c r="C4718" s="8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</row>
    <row r="4719" spans="2:36" x14ac:dyDescent="0.3">
      <c r="B4719" s="8"/>
      <c r="C4719" s="8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</row>
    <row r="4720" spans="2:36" x14ac:dyDescent="0.3">
      <c r="B4720" s="8"/>
      <c r="C4720" s="8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</row>
    <row r="4721" spans="2:36" x14ac:dyDescent="0.3">
      <c r="B4721" s="8"/>
      <c r="C4721" s="8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</row>
    <row r="4722" spans="2:36" x14ac:dyDescent="0.3">
      <c r="B4722" s="8"/>
      <c r="C4722" s="8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</row>
    <row r="4723" spans="2:36" x14ac:dyDescent="0.3">
      <c r="B4723" s="8"/>
      <c r="C4723" s="8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</row>
    <row r="4724" spans="2:36" x14ac:dyDescent="0.3">
      <c r="B4724" s="8"/>
      <c r="C4724" s="8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</row>
    <row r="4725" spans="2:36" x14ac:dyDescent="0.3">
      <c r="B4725" s="8"/>
      <c r="C4725" s="8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</row>
    <row r="4726" spans="2:36" x14ac:dyDescent="0.3">
      <c r="B4726" s="8"/>
      <c r="C4726" s="8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</row>
    <row r="4727" spans="2:36" x14ac:dyDescent="0.3">
      <c r="B4727" s="8"/>
      <c r="C4727" s="8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</row>
    <row r="4728" spans="2:36" x14ac:dyDescent="0.3">
      <c r="B4728" s="8"/>
      <c r="C4728" s="8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</row>
    <row r="4729" spans="2:36" x14ac:dyDescent="0.3">
      <c r="B4729" s="8"/>
      <c r="C4729" s="8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</row>
    <row r="4730" spans="2:36" x14ac:dyDescent="0.3">
      <c r="B4730" s="8"/>
      <c r="C4730" s="8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</row>
    <row r="4731" spans="2:36" x14ac:dyDescent="0.3">
      <c r="B4731" s="8"/>
      <c r="C4731" s="8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</row>
    <row r="4732" spans="2:36" x14ac:dyDescent="0.3">
      <c r="B4732" s="8"/>
      <c r="C4732" s="8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</row>
    <row r="4733" spans="2:36" x14ac:dyDescent="0.3">
      <c r="B4733" s="8"/>
      <c r="C4733" s="8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</row>
    <row r="4734" spans="2:36" x14ac:dyDescent="0.3">
      <c r="B4734" s="8"/>
      <c r="C4734" s="8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</row>
    <row r="4735" spans="2:36" x14ac:dyDescent="0.3">
      <c r="B4735" s="8"/>
      <c r="C4735" s="8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</row>
    <row r="4736" spans="2:36" x14ac:dyDescent="0.3">
      <c r="B4736" s="8"/>
      <c r="C4736" s="8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</row>
    <row r="4737" spans="2:36" x14ac:dyDescent="0.3">
      <c r="B4737" s="8"/>
      <c r="C4737" s="8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</row>
    <row r="4738" spans="2:36" x14ac:dyDescent="0.3">
      <c r="B4738" s="8"/>
      <c r="C4738" s="8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</row>
    <row r="4739" spans="2:36" x14ac:dyDescent="0.3">
      <c r="B4739" s="8"/>
      <c r="C4739" s="8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</row>
    <row r="4740" spans="2:36" x14ac:dyDescent="0.3">
      <c r="B4740" s="8"/>
      <c r="C4740" s="8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</row>
    <row r="4741" spans="2:36" x14ac:dyDescent="0.3">
      <c r="B4741" s="8"/>
      <c r="C4741" s="8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</row>
    <row r="4742" spans="2:36" x14ac:dyDescent="0.3">
      <c r="B4742" s="8"/>
      <c r="C4742" s="8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</row>
    <row r="4743" spans="2:36" x14ac:dyDescent="0.3">
      <c r="B4743" s="8"/>
      <c r="C4743" s="8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</row>
    <row r="4744" spans="2:36" x14ac:dyDescent="0.3">
      <c r="B4744" s="8"/>
      <c r="C4744" s="8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</row>
    <row r="4745" spans="2:36" x14ac:dyDescent="0.3">
      <c r="B4745" s="8"/>
      <c r="C4745" s="8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</row>
    <row r="4746" spans="2:36" x14ac:dyDescent="0.3">
      <c r="B4746" s="8"/>
      <c r="C4746" s="8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</row>
    <row r="4747" spans="2:36" x14ac:dyDescent="0.3">
      <c r="B4747" s="8"/>
      <c r="C4747" s="8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</row>
    <row r="4748" spans="2:36" x14ac:dyDescent="0.3">
      <c r="B4748" s="8"/>
      <c r="C4748" s="8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</row>
    <row r="4749" spans="2:36" x14ac:dyDescent="0.3">
      <c r="B4749" s="8"/>
      <c r="C4749" s="8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</row>
    <row r="4750" spans="2:36" x14ac:dyDescent="0.3">
      <c r="B4750" s="8"/>
      <c r="C4750" s="8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</row>
    <row r="4751" spans="2:36" x14ac:dyDescent="0.3">
      <c r="B4751" s="8"/>
      <c r="C4751" s="8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</row>
    <row r="4752" spans="2:36" x14ac:dyDescent="0.3">
      <c r="B4752" s="8"/>
      <c r="C4752" s="8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</row>
    <row r="4753" spans="2:36" x14ac:dyDescent="0.3">
      <c r="B4753" s="8"/>
      <c r="C4753" s="8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</row>
    <row r="4754" spans="2:36" x14ac:dyDescent="0.3">
      <c r="B4754" s="8"/>
      <c r="C4754" s="8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</row>
    <row r="4755" spans="2:36" x14ac:dyDescent="0.3">
      <c r="B4755" s="8"/>
      <c r="C4755" s="8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</row>
    <row r="4756" spans="2:36" x14ac:dyDescent="0.3">
      <c r="B4756" s="8"/>
      <c r="C4756" s="8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</row>
    <row r="4757" spans="2:36" x14ac:dyDescent="0.3">
      <c r="B4757" s="8"/>
      <c r="C4757" s="8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</row>
    <row r="4758" spans="2:36" x14ac:dyDescent="0.3">
      <c r="B4758" s="8"/>
      <c r="C4758" s="8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</row>
    <row r="4759" spans="2:36" x14ac:dyDescent="0.3">
      <c r="B4759" s="8"/>
      <c r="C4759" s="8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</row>
    <row r="4760" spans="2:36" x14ac:dyDescent="0.3">
      <c r="B4760" s="8"/>
      <c r="C4760" s="8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</row>
    <row r="4761" spans="2:36" x14ac:dyDescent="0.3">
      <c r="B4761" s="8"/>
      <c r="C4761" s="8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</row>
    <row r="4762" spans="2:36" x14ac:dyDescent="0.3">
      <c r="B4762" s="8"/>
      <c r="C4762" s="8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</row>
    <row r="4763" spans="2:36" x14ac:dyDescent="0.3">
      <c r="B4763" s="8"/>
      <c r="C4763" s="8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</row>
    <row r="4764" spans="2:36" x14ac:dyDescent="0.3">
      <c r="B4764" s="8"/>
      <c r="C4764" s="8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</row>
    <row r="4765" spans="2:36" x14ac:dyDescent="0.3">
      <c r="B4765" s="8"/>
      <c r="C4765" s="8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</row>
    <row r="4766" spans="2:36" x14ac:dyDescent="0.3">
      <c r="B4766" s="8"/>
      <c r="C4766" s="8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</row>
    <row r="4767" spans="2:36" x14ac:dyDescent="0.3">
      <c r="B4767" s="8"/>
      <c r="C4767" s="8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</row>
    <row r="4768" spans="2:36" x14ac:dyDescent="0.3">
      <c r="B4768" s="8"/>
      <c r="C4768" s="8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</row>
    <row r="4769" spans="2:36" x14ac:dyDescent="0.3">
      <c r="B4769" s="8"/>
      <c r="C4769" s="8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</row>
    <row r="4770" spans="2:36" x14ac:dyDescent="0.3">
      <c r="B4770" s="8"/>
      <c r="C4770" s="8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</row>
    <row r="4771" spans="2:36" x14ac:dyDescent="0.3">
      <c r="B4771" s="8"/>
      <c r="C4771" s="8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</row>
    <row r="4772" spans="2:36" x14ac:dyDescent="0.3">
      <c r="B4772" s="8"/>
      <c r="C4772" s="8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</row>
    <row r="4773" spans="2:36" x14ac:dyDescent="0.3">
      <c r="B4773" s="8"/>
      <c r="C4773" s="8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</row>
    <row r="4774" spans="2:36" x14ac:dyDescent="0.3">
      <c r="B4774" s="8"/>
      <c r="C4774" s="8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</row>
    <row r="4775" spans="2:36" x14ac:dyDescent="0.3">
      <c r="B4775" s="8"/>
      <c r="C4775" s="8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</row>
    <row r="4776" spans="2:36" x14ac:dyDescent="0.3">
      <c r="B4776" s="8"/>
      <c r="C4776" s="8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</row>
    <row r="4777" spans="2:36" x14ac:dyDescent="0.3">
      <c r="B4777" s="8"/>
      <c r="C4777" s="8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</row>
    <row r="4778" spans="2:36" x14ac:dyDescent="0.3">
      <c r="B4778" s="8"/>
      <c r="C4778" s="8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</row>
    <row r="4779" spans="2:36" x14ac:dyDescent="0.3">
      <c r="B4779" s="8"/>
      <c r="C4779" s="8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</row>
    <row r="4780" spans="2:36" x14ac:dyDescent="0.3">
      <c r="B4780" s="8"/>
      <c r="C4780" s="8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</row>
    <row r="4781" spans="2:36" x14ac:dyDescent="0.3">
      <c r="B4781" s="8"/>
      <c r="C4781" s="8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</row>
    <row r="4782" spans="2:36" x14ac:dyDescent="0.3">
      <c r="B4782" s="8"/>
      <c r="C4782" s="8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</row>
    <row r="4783" spans="2:36" x14ac:dyDescent="0.3">
      <c r="B4783" s="8"/>
      <c r="C4783" s="8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</row>
    <row r="4784" spans="2:36" x14ac:dyDescent="0.3">
      <c r="B4784" s="8"/>
      <c r="C4784" s="8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</row>
    <row r="4785" spans="2:36" x14ac:dyDescent="0.3">
      <c r="B4785" s="8"/>
      <c r="C4785" s="8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</row>
    <row r="4786" spans="2:36" x14ac:dyDescent="0.3">
      <c r="B4786" s="8"/>
      <c r="C4786" s="8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</row>
    <row r="4787" spans="2:36" x14ac:dyDescent="0.3">
      <c r="B4787" s="8"/>
      <c r="C4787" s="8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</row>
    <row r="4788" spans="2:36" x14ac:dyDescent="0.3">
      <c r="B4788" s="8"/>
      <c r="C4788" s="8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</row>
    <row r="4789" spans="2:36" x14ac:dyDescent="0.3">
      <c r="B4789" s="8"/>
      <c r="C4789" s="8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</row>
    <row r="4790" spans="2:36" x14ac:dyDescent="0.3">
      <c r="B4790" s="8"/>
      <c r="C4790" s="8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</row>
    <row r="4791" spans="2:36" x14ac:dyDescent="0.3">
      <c r="B4791" s="8"/>
      <c r="C4791" s="8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</row>
    <row r="4792" spans="2:36" x14ac:dyDescent="0.3">
      <c r="B4792" s="8"/>
      <c r="C4792" s="8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</row>
    <row r="4793" spans="2:36" x14ac:dyDescent="0.3">
      <c r="B4793" s="8"/>
      <c r="C4793" s="8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</row>
    <row r="4794" spans="2:36" x14ac:dyDescent="0.3">
      <c r="B4794" s="8"/>
      <c r="C4794" s="8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</row>
    <row r="4795" spans="2:36" x14ac:dyDescent="0.3">
      <c r="B4795" s="8"/>
      <c r="C4795" s="8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</row>
    <row r="4796" spans="2:36" x14ac:dyDescent="0.3">
      <c r="B4796" s="8"/>
      <c r="C4796" s="8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</row>
    <row r="4797" spans="2:36" x14ac:dyDescent="0.3">
      <c r="B4797" s="8"/>
      <c r="C4797" s="8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</row>
    <row r="4798" spans="2:36" x14ac:dyDescent="0.3">
      <c r="B4798" s="8"/>
      <c r="C4798" s="8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</row>
    <row r="4799" spans="2:36" x14ac:dyDescent="0.3">
      <c r="B4799" s="8"/>
      <c r="C4799" s="8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</row>
    <row r="4800" spans="2:36" x14ac:dyDescent="0.3">
      <c r="B4800" s="8"/>
      <c r="C4800" s="8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</row>
    <row r="4801" spans="2:36" x14ac:dyDescent="0.3">
      <c r="B4801" s="8"/>
      <c r="C4801" s="8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</row>
    <row r="4802" spans="2:36" x14ac:dyDescent="0.3">
      <c r="B4802" s="8"/>
      <c r="C4802" s="8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</row>
    <row r="4803" spans="2:36" x14ac:dyDescent="0.3">
      <c r="B4803" s="8"/>
      <c r="C4803" s="8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</row>
    <row r="4804" spans="2:36" x14ac:dyDescent="0.3">
      <c r="B4804" s="8"/>
      <c r="C4804" s="8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</row>
    <row r="4805" spans="2:36" x14ac:dyDescent="0.3">
      <c r="B4805" s="8"/>
      <c r="C4805" s="8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</row>
    <row r="4806" spans="2:36" x14ac:dyDescent="0.3">
      <c r="B4806" s="8"/>
      <c r="C4806" s="8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</row>
    <row r="4807" spans="2:36" x14ac:dyDescent="0.3">
      <c r="B4807" s="8"/>
      <c r="C4807" s="8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</row>
    <row r="4808" spans="2:36" x14ac:dyDescent="0.3">
      <c r="B4808" s="8"/>
      <c r="C4808" s="8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</row>
    <row r="4809" spans="2:36" x14ac:dyDescent="0.3">
      <c r="B4809" s="8"/>
      <c r="C4809" s="8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</row>
    <row r="4810" spans="2:36" x14ac:dyDescent="0.3">
      <c r="B4810" s="8"/>
      <c r="C4810" s="8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</row>
    <row r="4811" spans="2:36" x14ac:dyDescent="0.3">
      <c r="B4811" s="8"/>
      <c r="C4811" s="8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</row>
    <row r="4812" spans="2:36" x14ac:dyDescent="0.3">
      <c r="B4812" s="8"/>
      <c r="C4812" s="8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</row>
    <row r="4813" spans="2:36" x14ac:dyDescent="0.3">
      <c r="B4813" s="8"/>
      <c r="C4813" s="8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</row>
    <row r="4814" spans="2:36" x14ac:dyDescent="0.3">
      <c r="B4814" s="8"/>
      <c r="C4814" s="8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</row>
    <row r="4815" spans="2:36" x14ac:dyDescent="0.3">
      <c r="B4815" s="8"/>
      <c r="C4815" s="8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</row>
    <row r="4816" spans="2:36" x14ac:dyDescent="0.3">
      <c r="B4816" s="8"/>
      <c r="C4816" s="8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</row>
    <row r="4817" spans="2:36" x14ac:dyDescent="0.3">
      <c r="B4817" s="8"/>
      <c r="C4817" s="8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</row>
    <row r="4818" spans="2:36" x14ac:dyDescent="0.3">
      <c r="B4818" s="8"/>
      <c r="C4818" s="8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</row>
    <row r="4819" spans="2:36" x14ac:dyDescent="0.3">
      <c r="B4819" s="8"/>
      <c r="C4819" s="8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</row>
    <row r="4820" spans="2:36" x14ac:dyDescent="0.3">
      <c r="B4820" s="8"/>
      <c r="C4820" s="8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</row>
    <row r="4821" spans="2:36" x14ac:dyDescent="0.3">
      <c r="B4821" s="8"/>
      <c r="C4821" s="8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</row>
    <row r="4822" spans="2:36" x14ac:dyDescent="0.3">
      <c r="B4822" s="8"/>
      <c r="C4822" s="8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</row>
    <row r="4823" spans="2:36" x14ac:dyDescent="0.3">
      <c r="B4823" s="8"/>
      <c r="C4823" s="8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</row>
    <row r="4824" spans="2:36" x14ac:dyDescent="0.3">
      <c r="B4824" s="8"/>
      <c r="C4824" s="8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</row>
    <row r="4825" spans="2:36" x14ac:dyDescent="0.3">
      <c r="B4825" s="8"/>
      <c r="C4825" s="8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</row>
    <row r="4826" spans="2:36" x14ac:dyDescent="0.3">
      <c r="B4826" s="8"/>
      <c r="C4826" s="8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</row>
    <row r="4827" spans="2:36" x14ac:dyDescent="0.3">
      <c r="B4827" s="8"/>
      <c r="C4827" s="8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</row>
    <row r="4828" spans="2:36" x14ac:dyDescent="0.3">
      <c r="B4828" s="8"/>
      <c r="C4828" s="8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</row>
    <row r="4829" spans="2:36" x14ac:dyDescent="0.3">
      <c r="B4829" s="8"/>
      <c r="C4829" s="8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</row>
    <row r="4830" spans="2:36" x14ac:dyDescent="0.3">
      <c r="B4830" s="8"/>
      <c r="C4830" s="8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</row>
    <row r="4831" spans="2:36" x14ac:dyDescent="0.3">
      <c r="B4831" s="8"/>
      <c r="C4831" s="8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</row>
    <row r="4832" spans="2:36" x14ac:dyDescent="0.3">
      <c r="B4832" s="8"/>
      <c r="C4832" s="8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</row>
    <row r="4833" spans="2:36" x14ac:dyDescent="0.3">
      <c r="B4833" s="8"/>
      <c r="C4833" s="8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</row>
    <row r="4834" spans="2:36" x14ac:dyDescent="0.3">
      <c r="B4834" s="8"/>
      <c r="C4834" s="8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</row>
    <row r="4835" spans="2:36" x14ac:dyDescent="0.3">
      <c r="B4835" s="8"/>
      <c r="C4835" s="8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</row>
    <row r="4836" spans="2:36" x14ac:dyDescent="0.3">
      <c r="B4836" s="8"/>
      <c r="C4836" s="8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</row>
    <row r="4837" spans="2:36" x14ac:dyDescent="0.3">
      <c r="B4837" s="8"/>
      <c r="C4837" s="8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</row>
    <row r="4838" spans="2:36" x14ac:dyDescent="0.3">
      <c r="B4838" s="8"/>
      <c r="C4838" s="8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</row>
    <row r="4839" spans="2:36" x14ac:dyDescent="0.3">
      <c r="B4839" s="8"/>
      <c r="C4839" s="8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</row>
    <row r="4840" spans="2:36" x14ac:dyDescent="0.3">
      <c r="B4840" s="8"/>
      <c r="C4840" s="8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</row>
    <row r="4841" spans="2:36" x14ac:dyDescent="0.3">
      <c r="B4841" s="8"/>
      <c r="C4841" s="8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</row>
    <row r="4842" spans="2:36" x14ac:dyDescent="0.3">
      <c r="B4842" s="8"/>
      <c r="C4842" s="8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</row>
    <row r="4843" spans="2:36" x14ac:dyDescent="0.3">
      <c r="B4843" s="8"/>
      <c r="C4843" s="8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</row>
    <row r="4844" spans="2:36" x14ac:dyDescent="0.3">
      <c r="B4844" s="8"/>
      <c r="C4844" s="8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</row>
    <row r="4845" spans="2:36" x14ac:dyDescent="0.3">
      <c r="B4845" s="8"/>
      <c r="C4845" s="8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</row>
    <row r="4846" spans="2:36" x14ac:dyDescent="0.3">
      <c r="B4846" s="8"/>
      <c r="C4846" s="8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</row>
    <row r="4847" spans="2:36" x14ac:dyDescent="0.3">
      <c r="B4847" s="8"/>
      <c r="C4847" s="8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</row>
    <row r="4848" spans="2:36" x14ac:dyDescent="0.3">
      <c r="B4848" s="8"/>
      <c r="C4848" s="8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</row>
    <row r="4849" spans="2:36" x14ac:dyDescent="0.3">
      <c r="B4849" s="8"/>
      <c r="C4849" s="8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</row>
    <row r="4850" spans="2:36" x14ac:dyDescent="0.3">
      <c r="B4850" s="8"/>
      <c r="C4850" s="8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</row>
    <row r="4851" spans="2:36" x14ac:dyDescent="0.3">
      <c r="B4851" s="8"/>
      <c r="C4851" s="8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</row>
    <row r="4852" spans="2:36" x14ac:dyDescent="0.3">
      <c r="B4852" s="8"/>
      <c r="C4852" s="8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</row>
    <row r="4853" spans="2:36" x14ac:dyDescent="0.3">
      <c r="B4853" s="8"/>
      <c r="C4853" s="8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</row>
    <row r="4854" spans="2:36" x14ac:dyDescent="0.3">
      <c r="B4854" s="8"/>
      <c r="C4854" s="8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</row>
    <row r="4855" spans="2:36" x14ac:dyDescent="0.3">
      <c r="B4855" s="8"/>
      <c r="C4855" s="8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</row>
    <row r="4856" spans="2:36" x14ac:dyDescent="0.3">
      <c r="B4856" s="8"/>
      <c r="C4856" s="8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</row>
    <row r="4857" spans="2:36" x14ac:dyDescent="0.3">
      <c r="B4857" s="8"/>
      <c r="C4857" s="8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</row>
    <row r="4858" spans="2:36" x14ac:dyDescent="0.3">
      <c r="B4858" s="8"/>
      <c r="C4858" s="8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</row>
    <row r="4859" spans="2:36" x14ac:dyDescent="0.3">
      <c r="B4859" s="8"/>
      <c r="C4859" s="8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</row>
    <row r="4860" spans="2:36" x14ac:dyDescent="0.3">
      <c r="B4860" s="8"/>
      <c r="C4860" s="8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</row>
    <row r="4861" spans="2:36" x14ac:dyDescent="0.3">
      <c r="B4861" s="8"/>
      <c r="C4861" s="8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</row>
    <row r="4862" spans="2:36" x14ac:dyDescent="0.3">
      <c r="B4862" s="8"/>
      <c r="C4862" s="8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</row>
    <row r="4863" spans="2:36" x14ac:dyDescent="0.3">
      <c r="B4863" s="8"/>
      <c r="C4863" s="8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</row>
    <row r="4864" spans="2:36" x14ac:dyDescent="0.3">
      <c r="B4864" s="8"/>
      <c r="C4864" s="8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</row>
    <row r="4865" spans="2:36" x14ac:dyDescent="0.3">
      <c r="B4865" s="8"/>
      <c r="C4865" s="8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</row>
    <row r="4866" spans="2:36" x14ac:dyDescent="0.3">
      <c r="B4866" s="8"/>
      <c r="C4866" s="8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</row>
    <row r="4867" spans="2:36" x14ac:dyDescent="0.3">
      <c r="B4867" s="8"/>
      <c r="C4867" s="8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</row>
    <row r="4868" spans="2:36" x14ac:dyDescent="0.3">
      <c r="B4868" s="8"/>
      <c r="C4868" s="8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</row>
    <row r="4869" spans="2:36" x14ac:dyDescent="0.3">
      <c r="B4869" s="8"/>
      <c r="C4869" s="8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</row>
    <row r="4870" spans="2:36" x14ac:dyDescent="0.3">
      <c r="B4870" s="8"/>
      <c r="C4870" s="8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</row>
    <row r="4871" spans="2:36" x14ac:dyDescent="0.3">
      <c r="B4871" s="8"/>
      <c r="C4871" s="8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</row>
    <row r="4872" spans="2:36" x14ac:dyDescent="0.3">
      <c r="B4872" s="8"/>
      <c r="C4872" s="8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</row>
    <row r="4873" spans="2:36" x14ac:dyDescent="0.3">
      <c r="B4873" s="8"/>
      <c r="C4873" s="8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</row>
    <row r="4874" spans="2:36" x14ac:dyDescent="0.3">
      <c r="B4874" s="8"/>
      <c r="C4874" s="8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</row>
    <row r="4875" spans="2:36" x14ac:dyDescent="0.3">
      <c r="B4875" s="8"/>
      <c r="C4875" s="8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</row>
    <row r="4876" spans="2:36" x14ac:dyDescent="0.3">
      <c r="B4876" s="8"/>
      <c r="C4876" s="8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</row>
    <row r="4877" spans="2:36" x14ac:dyDescent="0.3">
      <c r="B4877" s="8"/>
      <c r="C4877" s="8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</row>
    <row r="4878" spans="2:36" x14ac:dyDescent="0.3">
      <c r="B4878" s="8"/>
      <c r="C4878" s="8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</row>
    <row r="4879" spans="2:36" x14ac:dyDescent="0.3">
      <c r="B4879" s="8"/>
      <c r="C4879" s="8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</row>
    <row r="4880" spans="2:36" x14ac:dyDescent="0.3">
      <c r="B4880" s="8"/>
      <c r="C4880" s="8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</row>
    <row r="4881" spans="2:36" x14ac:dyDescent="0.3">
      <c r="B4881" s="8"/>
      <c r="C4881" s="8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</row>
    <row r="4882" spans="2:36" x14ac:dyDescent="0.3">
      <c r="B4882" s="8"/>
      <c r="C4882" s="8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</row>
    <row r="4883" spans="2:36" x14ac:dyDescent="0.3">
      <c r="B4883" s="8"/>
      <c r="C4883" s="8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</row>
    <row r="4884" spans="2:36" x14ac:dyDescent="0.3">
      <c r="B4884" s="8"/>
      <c r="C4884" s="8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</row>
    <row r="4885" spans="2:36" x14ac:dyDescent="0.3">
      <c r="B4885" s="8"/>
      <c r="C4885" s="8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</row>
    <row r="4886" spans="2:36" x14ac:dyDescent="0.3">
      <c r="B4886" s="8"/>
      <c r="C4886" s="8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</row>
    <row r="4887" spans="2:36" x14ac:dyDescent="0.3">
      <c r="B4887" s="8"/>
      <c r="C4887" s="8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</row>
    <row r="4888" spans="2:36" x14ac:dyDescent="0.3">
      <c r="B4888" s="8"/>
      <c r="C4888" s="8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</row>
    <row r="4889" spans="2:36" x14ac:dyDescent="0.3">
      <c r="B4889" s="8"/>
      <c r="C4889" s="8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</row>
    <row r="4890" spans="2:36" x14ac:dyDescent="0.3">
      <c r="B4890" s="8"/>
      <c r="C4890" s="8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</row>
    <row r="4891" spans="2:36" x14ac:dyDescent="0.3">
      <c r="B4891" s="8"/>
      <c r="C4891" s="8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</row>
    <row r="4892" spans="2:36" x14ac:dyDescent="0.3">
      <c r="B4892" s="8"/>
      <c r="C4892" s="8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</row>
    <row r="4893" spans="2:36" x14ac:dyDescent="0.3">
      <c r="B4893" s="8"/>
      <c r="C4893" s="8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</row>
    <row r="4894" spans="2:36" x14ac:dyDescent="0.3">
      <c r="B4894" s="8"/>
      <c r="C4894" s="8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</row>
    <row r="4895" spans="2:36" x14ac:dyDescent="0.3">
      <c r="B4895" s="8"/>
      <c r="C4895" s="8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</row>
    <row r="4896" spans="2:36" x14ac:dyDescent="0.3">
      <c r="B4896" s="8"/>
      <c r="C4896" s="8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</row>
    <row r="4897" spans="2:36" x14ac:dyDescent="0.3">
      <c r="B4897" s="8"/>
      <c r="C4897" s="8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</row>
    <row r="4898" spans="2:36" x14ac:dyDescent="0.3">
      <c r="B4898" s="8"/>
      <c r="C4898" s="8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</row>
    <row r="4899" spans="2:36" x14ac:dyDescent="0.3">
      <c r="B4899" s="8"/>
      <c r="C4899" s="8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</row>
    <row r="4900" spans="2:36" x14ac:dyDescent="0.3">
      <c r="B4900" s="8"/>
      <c r="C4900" s="8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</row>
    <row r="4901" spans="2:36" x14ac:dyDescent="0.3">
      <c r="B4901" s="8"/>
      <c r="C4901" s="8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</row>
    <row r="4902" spans="2:36" x14ac:dyDescent="0.3">
      <c r="B4902" s="8"/>
      <c r="C4902" s="8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</row>
    <row r="4903" spans="2:36" x14ac:dyDescent="0.3">
      <c r="B4903" s="8"/>
      <c r="C4903" s="8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</row>
    <row r="4904" spans="2:36" x14ac:dyDescent="0.3">
      <c r="B4904" s="8"/>
      <c r="C4904" s="8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</row>
    <row r="4905" spans="2:36" x14ac:dyDescent="0.3">
      <c r="B4905" s="8"/>
      <c r="C4905" s="8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</row>
    <row r="4906" spans="2:36" x14ac:dyDescent="0.3">
      <c r="B4906" s="8"/>
      <c r="C4906" s="8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</row>
    <row r="4907" spans="2:36" x14ac:dyDescent="0.3">
      <c r="B4907" s="8"/>
      <c r="C4907" s="8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</row>
    <row r="4908" spans="2:36" x14ac:dyDescent="0.3">
      <c r="B4908" s="8"/>
      <c r="C4908" s="8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</row>
    <row r="4909" spans="2:36" x14ac:dyDescent="0.3">
      <c r="B4909" s="8"/>
      <c r="C4909" s="8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</row>
    <row r="4910" spans="2:36" x14ac:dyDescent="0.3">
      <c r="B4910" s="8"/>
      <c r="C4910" s="8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</row>
    <row r="4911" spans="2:36" x14ac:dyDescent="0.3">
      <c r="B4911" s="8"/>
      <c r="C4911" s="8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</row>
    <row r="4912" spans="2:36" x14ac:dyDescent="0.3">
      <c r="B4912" s="8"/>
      <c r="C4912" s="8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</row>
    <row r="4913" spans="2:36" x14ac:dyDescent="0.3">
      <c r="B4913" s="8"/>
      <c r="C4913" s="8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</row>
    <row r="4914" spans="2:36" x14ac:dyDescent="0.3">
      <c r="B4914" s="8"/>
      <c r="C4914" s="8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</row>
    <row r="4915" spans="2:36" x14ac:dyDescent="0.3">
      <c r="B4915" s="8"/>
      <c r="C4915" s="8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</row>
    <row r="4916" spans="2:36" x14ac:dyDescent="0.3">
      <c r="B4916" s="8"/>
      <c r="C4916" s="8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</row>
    <row r="4917" spans="2:36" x14ac:dyDescent="0.3">
      <c r="B4917" s="8"/>
      <c r="C4917" s="8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</row>
    <row r="4918" spans="2:36" x14ac:dyDescent="0.3">
      <c r="B4918" s="8"/>
      <c r="C4918" s="8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</row>
    <row r="4919" spans="2:36" x14ac:dyDescent="0.3">
      <c r="B4919" s="8"/>
      <c r="C4919" s="8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</row>
    <row r="4920" spans="2:36" x14ac:dyDescent="0.3">
      <c r="B4920" s="8"/>
      <c r="C4920" s="8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</row>
    <row r="4921" spans="2:36" x14ac:dyDescent="0.3">
      <c r="B4921" s="8"/>
      <c r="C4921" s="8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</row>
    <row r="4922" spans="2:36" x14ac:dyDescent="0.3">
      <c r="B4922" s="8"/>
      <c r="C4922" s="8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</row>
    <row r="4923" spans="2:36" x14ac:dyDescent="0.3">
      <c r="B4923" s="8"/>
      <c r="C4923" s="8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</row>
    <row r="4924" spans="2:36" x14ac:dyDescent="0.3">
      <c r="B4924" s="8"/>
      <c r="C4924" s="8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</row>
    <row r="4925" spans="2:36" x14ac:dyDescent="0.3">
      <c r="B4925" s="8"/>
      <c r="C4925" s="8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</row>
    <row r="4926" spans="2:36" x14ac:dyDescent="0.3">
      <c r="B4926" s="8"/>
      <c r="C4926" s="8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</row>
    <row r="4927" spans="2:36" x14ac:dyDescent="0.3">
      <c r="B4927" s="8"/>
      <c r="C4927" s="8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</row>
    <row r="4928" spans="2:36" x14ac:dyDescent="0.3">
      <c r="B4928" s="8"/>
      <c r="C4928" s="8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</row>
    <row r="4929" spans="2:36" x14ac:dyDescent="0.3">
      <c r="B4929" s="8"/>
      <c r="C4929" s="8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</row>
    <row r="4930" spans="2:36" x14ac:dyDescent="0.3">
      <c r="B4930" s="8"/>
      <c r="C4930" s="8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</row>
    <row r="4931" spans="2:36" x14ac:dyDescent="0.3">
      <c r="B4931" s="8"/>
      <c r="C4931" s="8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</row>
    <row r="4932" spans="2:36" x14ac:dyDescent="0.3">
      <c r="B4932" s="8"/>
      <c r="C4932" s="8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</row>
    <row r="4933" spans="2:36" x14ac:dyDescent="0.3">
      <c r="B4933" s="8"/>
      <c r="C4933" s="8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</row>
    <row r="4934" spans="2:36" x14ac:dyDescent="0.3">
      <c r="B4934" s="8"/>
      <c r="C4934" s="8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</row>
    <row r="4935" spans="2:36" x14ac:dyDescent="0.3">
      <c r="B4935" s="8"/>
      <c r="C4935" s="8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</row>
    <row r="4936" spans="2:36" x14ac:dyDescent="0.3">
      <c r="B4936" s="8"/>
      <c r="C4936" s="8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</row>
    <row r="4937" spans="2:36" x14ac:dyDescent="0.3">
      <c r="B4937" s="8"/>
      <c r="C4937" s="8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</row>
    <row r="4938" spans="2:36" x14ac:dyDescent="0.3">
      <c r="B4938" s="8"/>
      <c r="C4938" s="8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</row>
    <row r="4939" spans="2:36" x14ac:dyDescent="0.3">
      <c r="B4939" s="8"/>
      <c r="C4939" s="8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</row>
    <row r="4940" spans="2:36" x14ac:dyDescent="0.3">
      <c r="B4940" s="8"/>
      <c r="C4940" s="8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</row>
    <row r="4941" spans="2:36" x14ac:dyDescent="0.3">
      <c r="B4941" s="8"/>
      <c r="C4941" s="8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</row>
    <row r="4942" spans="2:36" x14ac:dyDescent="0.3">
      <c r="B4942" s="8"/>
      <c r="C4942" s="8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</row>
    <row r="4943" spans="2:36" x14ac:dyDescent="0.3">
      <c r="B4943" s="8"/>
      <c r="C4943" s="8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</row>
    <row r="4944" spans="2:36" x14ac:dyDescent="0.3">
      <c r="B4944" s="8"/>
      <c r="C4944" s="8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</row>
    <row r="4945" spans="2:36" x14ac:dyDescent="0.3">
      <c r="B4945" s="8"/>
      <c r="C4945" s="8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</row>
    <row r="4946" spans="2:36" x14ac:dyDescent="0.3">
      <c r="B4946" s="8"/>
      <c r="C4946" s="8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</row>
    <row r="4947" spans="2:36" x14ac:dyDescent="0.3">
      <c r="B4947" s="8"/>
      <c r="C4947" s="8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</row>
    <row r="4948" spans="2:36" x14ac:dyDescent="0.3">
      <c r="B4948" s="8"/>
      <c r="C4948" s="8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</row>
    <row r="4949" spans="2:36" x14ac:dyDescent="0.3">
      <c r="B4949" s="8"/>
      <c r="C4949" s="8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</row>
    <row r="4950" spans="2:36" x14ac:dyDescent="0.3">
      <c r="B4950" s="8"/>
      <c r="C4950" s="8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</row>
    <row r="4951" spans="2:36" x14ac:dyDescent="0.3">
      <c r="B4951" s="8"/>
      <c r="C4951" s="8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</row>
    <row r="4952" spans="2:36" x14ac:dyDescent="0.3">
      <c r="B4952" s="8"/>
      <c r="C4952" s="8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</row>
    <row r="4953" spans="2:36" x14ac:dyDescent="0.3">
      <c r="B4953" s="8"/>
      <c r="C4953" s="8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</row>
    <row r="4954" spans="2:36" x14ac:dyDescent="0.3">
      <c r="B4954" s="8"/>
      <c r="C4954" s="8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</row>
    <row r="4955" spans="2:36" x14ac:dyDescent="0.3">
      <c r="B4955" s="8"/>
      <c r="C4955" s="8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</row>
    <row r="4956" spans="2:36" x14ac:dyDescent="0.3">
      <c r="B4956" s="8"/>
      <c r="C4956" s="8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</row>
    <row r="4957" spans="2:36" x14ac:dyDescent="0.3">
      <c r="B4957" s="8"/>
      <c r="C4957" s="8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</row>
    <row r="4958" spans="2:36" x14ac:dyDescent="0.3">
      <c r="B4958" s="8"/>
      <c r="C4958" s="8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</row>
    <row r="4959" spans="2:36" x14ac:dyDescent="0.3">
      <c r="B4959" s="8"/>
      <c r="C4959" s="8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</row>
    <row r="4960" spans="2:36" x14ac:dyDescent="0.3">
      <c r="B4960" s="8"/>
      <c r="C4960" s="8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</row>
    <row r="4961" spans="2:36" x14ac:dyDescent="0.3">
      <c r="B4961" s="8"/>
      <c r="C4961" s="8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</row>
    <row r="4962" spans="2:36" x14ac:dyDescent="0.3">
      <c r="B4962" s="8"/>
      <c r="C4962" s="8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</row>
    <row r="4963" spans="2:36" x14ac:dyDescent="0.3">
      <c r="B4963" s="8"/>
      <c r="C4963" s="8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</row>
    <row r="4964" spans="2:36" x14ac:dyDescent="0.3">
      <c r="B4964" s="8"/>
      <c r="C4964" s="8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</row>
    <row r="4965" spans="2:36" x14ac:dyDescent="0.3">
      <c r="B4965" s="8"/>
      <c r="C4965" s="8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</row>
    <row r="4966" spans="2:36" x14ac:dyDescent="0.3">
      <c r="B4966" s="8"/>
      <c r="C4966" s="8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</row>
    <row r="4967" spans="2:36" x14ac:dyDescent="0.3">
      <c r="B4967" s="8"/>
      <c r="C4967" s="8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</row>
    <row r="4968" spans="2:36" x14ac:dyDescent="0.3">
      <c r="B4968" s="8"/>
      <c r="C4968" s="8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</row>
    <row r="4969" spans="2:36" x14ac:dyDescent="0.3">
      <c r="B4969" s="8"/>
      <c r="C4969" s="8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</row>
    <row r="4970" spans="2:36" x14ac:dyDescent="0.3">
      <c r="B4970" s="8"/>
      <c r="C4970" s="8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</row>
    <row r="4971" spans="2:36" x14ac:dyDescent="0.3">
      <c r="B4971" s="8"/>
      <c r="C4971" s="8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</row>
    <row r="4972" spans="2:36" x14ac:dyDescent="0.3">
      <c r="B4972" s="8"/>
      <c r="C4972" s="8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</row>
    <row r="4973" spans="2:36" x14ac:dyDescent="0.3">
      <c r="B4973" s="8"/>
      <c r="C4973" s="8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</row>
    <row r="4974" spans="2:36" x14ac:dyDescent="0.3">
      <c r="B4974" s="8"/>
      <c r="C4974" s="8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</row>
    <row r="4975" spans="2:36" x14ac:dyDescent="0.3">
      <c r="B4975" s="8"/>
      <c r="C4975" s="8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</row>
    <row r="4976" spans="2:36" x14ac:dyDescent="0.3">
      <c r="B4976" s="8"/>
      <c r="C4976" s="8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</row>
    <row r="4977" spans="2:36" x14ac:dyDescent="0.3">
      <c r="B4977" s="8"/>
      <c r="C4977" s="8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</row>
    <row r="4978" spans="2:36" x14ac:dyDescent="0.3">
      <c r="B4978" s="8"/>
      <c r="C4978" s="8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</row>
    <row r="4979" spans="2:36" x14ac:dyDescent="0.3">
      <c r="B4979" s="8"/>
      <c r="C4979" s="8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</row>
    <row r="4980" spans="2:36" x14ac:dyDescent="0.3">
      <c r="B4980" s="8"/>
      <c r="C4980" s="8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</row>
    <row r="4981" spans="2:36" x14ac:dyDescent="0.3">
      <c r="B4981" s="8"/>
      <c r="C4981" s="8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</row>
    <row r="4982" spans="2:36" x14ac:dyDescent="0.3">
      <c r="B4982" s="8"/>
      <c r="C4982" s="8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</row>
    <row r="4983" spans="2:36" x14ac:dyDescent="0.3">
      <c r="B4983" s="8"/>
      <c r="C4983" s="8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</row>
    <row r="4984" spans="2:36" x14ac:dyDescent="0.3">
      <c r="B4984" s="8"/>
      <c r="C4984" s="8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</row>
    <row r="4985" spans="2:36" x14ac:dyDescent="0.3">
      <c r="B4985" s="8"/>
      <c r="C4985" s="8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</row>
    <row r="4986" spans="2:36" x14ac:dyDescent="0.3">
      <c r="B4986" s="8"/>
      <c r="C4986" s="8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</row>
    <row r="4987" spans="2:36" x14ac:dyDescent="0.3">
      <c r="B4987" s="8"/>
      <c r="C4987" s="8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</row>
    <row r="4988" spans="2:36" x14ac:dyDescent="0.3">
      <c r="B4988" s="8"/>
      <c r="C4988" s="8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</row>
    <row r="4989" spans="2:36" x14ac:dyDescent="0.3">
      <c r="B4989" s="8"/>
      <c r="C4989" s="8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</row>
    <row r="4990" spans="2:36" x14ac:dyDescent="0.3">
      <c r="B4990" s="8"/>
      <c r="C4990" s="8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</row>
    <row r="4991" spans="2:36" x14ac:dyDescent="0.3">
      <c r="B4991" s="8"/>
      <c r="C4991" s="8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</row>
    <row r="4992" spans="2:36" x14ac:dyDescent="0.3">
      <c r="B4992" s="8"/>
      <c r="C4992" s="8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</row>
    <row r="4993" spans="2:36" x14ac:dyDescent="0.3">
      <c r="B4993" s="8"/>
      <c r="C4993" s="8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</row>
    <row r="4994" spans="2:36" x14ac:dyDescent="0.3">
      <c r="B4994" s="8"/>
      <c r="C4994" s="8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</row>
    <row r="4995" spans="2:36" x14ac:dyDescent="0.3">
      <c r="B4995" s="8"/>
      <c r="C4995" s="8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</row>
    <row r="4996" spans="2:36" x14ac:dyDescent="0.3">
      <c r="B4996" s="8"/>
      <c r="C4996" s="8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</row>
    <row r="4997" spans="2:36" x14ac:dyDescent="0.3">
      <c r="B4997" s="8"/>
      <c r="C4997" s="8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</row>
    <row r="4998" spans="2:36" x14ac:dyDescent="0.3">
      <c r="B4998" s="8"/>
      <c r="C4998" s="8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</row>
    <row r="4999" spans="2:36" x14ac:dyDescent="0.3">
      <c r="B4999" s="8"/>
      <c r="C4999" s="8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</row>
    <row r="5000" spans="2:36" x14ac:dyDescent="0.3">
      <c r="B5000" s="8"/>
      <c r="C5000" s="8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</row>
    <row r="5001" spans="2:36" x14ac:dyDescent="0.3">
      <c r="B5001" s="8"/>
      <c r="C5001" s="8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</row>
    <row r="5002" spans="2:36" x14ac:dyDescent="0.3">
      <c r="B5002" s="8"/>
      <c r="C5002" s="8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</row>
    <row r="5003" spans="2:36" x14ac:dyDescent="0.3">
      <c r="B5003" s="8"/>
      <c r="C5003" s="8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</row>
    <row r="5004" spans="2:36" x14ac:dyDescent="0.3">
      <c r="B5004" s="8"/>
      <c r="C5004" s="8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</row>
    <row r="5005" spans="2:36" x14ac:dyDescent="0.3">
      <c r="B5005" s="8"/>
      <c r="C5005" s="8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</row>
    <row r="5006" spans="2:36" x14ac:dyDescent="0.3">
      <c r="B5006" s="8"/>
      <c r="C5006" s="8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</row>
    <row r="5007" spans="2:36" x14ac:dyDescent="0.3">
      <c r="B5007" s="8"/>
      <c r="C5007" s="8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</row>
    <row r="5008" spans="2:36" x14ac:dyDescent="0.3">
      <c r="B5008" s="8"/>
      <c r="C5008" s="8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</row>
    <row r="5009" spans="2:36" x14ac:dyDescent="0.3">
      <c r="B5009" s="8"/>
      <c r="C5009" s="8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</row>
    <row r="5010" spans="2:36" x14ac:dyDescent="0.3">
      <c r="B5010" s="8"/>
      <c r="C5010" s="8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</row>
    <row r="5011" spans="2:36" x14ac:dyDescent="0.3">
      <c r="B5011" s="8"/>
      <c r="C5011" s="8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</row>
    <row r="5012" spans="2:36" x14ac:dyDescent="0.3">
      <c r="B5012" s="8"/>
      <c r="C5012" s="8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</row>
    <row r="5013" spans="2:36" x14ac:dyDescent="0.3">
      <c r="B5013" s="8"/>
      <c r="C5013" s="8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</row>
    <row r="5014" spans="2:36" x14ac:dyDescent="0.3">
      <c r="B5014" s="8"/>
      <c r="C5014" s="8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</row>
    <row r="5015" spans="2:36" x14ac:dyDescent="0.3">
      <c r="B5015" s="8"/>
      <c r="C5015" s="8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</row>
    <row r="5016" spans="2:36" x14ac:dyDescent="0.3">
      <c r="B5016" s="8"/>
      <c r="C5016" s="8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</row>
    <row r="5017" spans="2:36" x14ac:dyDescent="0.3">
      <c r="B5017" s="8"/>
      <c r="C5017" s="8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</row>
    <row r="5018" spans="2:36" x14ac:dyDescent="0.3">
      <c r="B5018" s="8"/>
      <c r="C5018" s="8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</row>
    <row r="5019" spans="2:36" x14ac:dyDescent="0.3">
      <c r="B5019" s="8"/>
      <c r="C5019" s="8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</row>
    <row r="5020" spans="2:36" x14ac:dyDescent="0.3">
      <c r="B5020" s="8"/>
      <c r="C5020" s="8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</row>
    <row r="5021" spans="2:36" x14ac:dyDescent="0.3">
      <c r="B5021" s="8"/>
      <c r="C5021" s="8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</row>
    <row r="5022" spans="2:36" x14ac:dyDescent="0.3">
      <c r="B5022" s="8"/>
      <c r="C5022" s="8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</row>
    <row r="5023" spans="2:36" x14ac:dyDescent="0.3">
      <c r="B5023" s="8"/>
      <c r="C5023" s="8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</row>
    <row r="5024" spans="2:36" x14ac:dyDescent="0.3">
      <c r="B5024" s="8"/>
      <c r="C5024" s="8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</row>
    <row r="5025" spans="2:36" x14ac:dyDescent="0.3">
      <c r="B5025" s="8"/>
      <c r="C5025" s="8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</row>
    <row r="5026" spans="2:36" x14ac:dyDescent="0.3">
      <c r="B5026" s="8"/>
      <c r="C5026" s="8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</row>
    <row r="5027" spans="2:36" x14ac:dyDescent="0.3">
      <c r="B5027" s="8"/>
      <c r="C5027" s="8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</row>
    <row r="5028" spans="2:36" x14ac:dyDescent="0.3">
      <c r="B5028" s="8"/>
      <c r="C5028" s="8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</row>
    <row r="5029" spans="2:36" x14ac:dyDescent="0.3">
      <c r="B5029" s="8"/>
      <c r="C5029" s="8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</row>
    <row r="5030" spans="2:36" x14ac:dyDescent="0.3">
      <c r="B5030" s="8"/>
      <c r="C5030" s="8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</row>
    <row r="5031" spans="2:36" x14ac:dyDescent="0.3">
      <c r="B5031" s="8"/>
      <c r="C5031" s="8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</row>
    <row r="5032" spans="2:36" x14ac:dyDescent="0.3">
      <c r="B5032" s="8"/>
      <c r="C5032" s="8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</row>
    <row r="5033" spans="2:36" x14ac:dyDescent="0.3">
      <c r="B5033" s="8"/>
      <c r="C5033" s="8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</row>
    <row r="5034" spans="2:36" x14ac:dyDescent="0.3">
      <c r="B5034" s="8"/>
      <c r="C5034" s="8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</row>
    <row r="5035" spans="2:36" x14ac:dyDescent="0.3">
      <c r="B5035" s="8"/>
      <c r="C5035" s="8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</row>
    <row r="5036" spans="2:36" x14ac:dyDescent="0.3">
      <c r="B5036" s="8"/>
      <c r="C5036" s="8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</row>
    <row r="5037" spans="2:36" x14ac:dyDescent="0.3">
      <c r="B5037" s="8"/>
      <c r="C5037" s="8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</row>
    <row r="5038" spans="2:36" x14ac:dyDescent="0.3">
      <c r="B5038" s="8"/>
      <c r="C5038" s="8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</row>
    <row r="5039" spans="2:36" x14ac:dyDescent="0.3">
      <c r="B5039" s="8"/>
      <c r="C5039" s="8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</row>
    <row r="5040" spans="2:36" x14ac:dyDescent="0.3">
      <c r="B5040" s="8"/>
      <c r="C5040" s="8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</row>
    <row r="5041" spans="2:36" x14ac:dyDescent="0.3">
      <c r="B5041" s="8"/>
      <c r="C5041" s="8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</row>
    <row r="5042" spans="2:36" x14ac:dyDescent="0.3">
      <c r="B5042" s="8"/>
      <c r="C5042" s="8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</row>
    <row r="5043" spans="2:36" x14ac:dyDescent="0.3">
      <c r="B5043" s="8"/>
      <c r="C5043" s="8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</row>
    <row r="5044" spans="2:36" x14ac:dyDescent="0.3">
      <c r="B5044" s="8"/>
      <c r="C5044" s="8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</row>
    <row r="5045" spans="2:36" x14ac:dyDescent="0.3">
      <c r="B5045" s="8"/>
      <c r="C5045" s="8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</row>
    <row r="5046" spans="2:36" x14ac:dyDescent="0.3">
      <c r="B5046" s="8"/>
      <c r="C5046" s="8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</row>
    <row r="5047" spans="2:36" x14ac:dyDescent="0.3">
      <c r="B5047" s="8"/>
      <c r="C5047" s="8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</row>
    <row r="5048" spans="2:36" x14ac:dyDescent="0.3">
      <c r="B5048" s="8"/>
      <c r="C5048" s="8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</row>
    <row r="5049" spans="2:36" x14ac:dyDescent="0.3">
      <c r="B5049" s="8"/>
      <c r="C5049" s="8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</row>
    <row r="5050" spans="2:36" x14ac:dyDescent="0.3">
      <c r="B5050" s="8"/>
      <c r="C5050" s="8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</row>
    <row r="5051" spans="2:36" x14ac:dyDescent="0.3">
      <c r="B5051" s="8"/>
      <c r="C5051" s="8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</row>
    <row r="5052" spans="2:36" x14ac:dyDescent="0.3">
      <c r="B5052" s="8"/>
      <c r="C5052" s="8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</row>
    <row r="5053" spans="2:36" x14ac:dyDescent="0.3">
      <c r="B5053" s="8"/>
      <c r="C5053" s="8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</row>
    <row r="5054" spans="2:36" x14ac:dyDescent="0.3">
      <c r="B5054" s="8"/>
      <c r="C5054" s="8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</row>
    <row r="5055" spans="2:36" x14ac:dyDescent="0.3">
      <c r="B5055" s="8"/>
      <c r="C5055" s="8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</row>
    <row r="5056" spans="2:36" x14ac:dyDescent="0.3">
      <c r="B5056" s="8"/>
      <c r="C5056" s="8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</row>
    <row r="5057" spans="2:36" x14ac:dyDescent="0.3">
      <c r="B5057" s="8"/>
      <c r="C5057" s="8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</row>
    <row r="5058" spans="2:36" x14ac:dyDescent="0.3">
      <c r="B5058" s="8"/>
      <c r="C5058" s="8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</row>
    <row r="5059" spans="2:36" x14ac:dyDescent="0.3">
      <c r="B5059" s="8"/>
      <c r="C5059" s="8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</row>
    <row r="5060" spans="2:36" x14ac:dyDescent="0.3">
      <c r="B5060" s="8"/>
      <c r="C5060" s="8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</row>
    <row r="5061" spans="2:36" x14ac:dyDescent="0.3">
      <c r="B5061" s="8"/>
      <c r="C5061" s="8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</row>
    <row r="5062" spans="2:36" x14ac:dyDescent="0.3">
      <c r="B5062" s="8"/>
      <c r="C5062" s="8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</row>
    <row r="5063" spans="2:36" x14ac:dyDescent="0.3">
      <c r="B5063" s="8"/>
      <c r="C5063" s="8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</row>
    <row r="5064" spans="2:36" x14ac:dyDescent="0.3">
      <c r="B5064" s="8"/>
      <c r="C5064" s="8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</row>
    <row r="5065" spans="2:36" x14ac:dyDescent="0.3">
      <c r="B5065" s="8"/>
      <c r="C5065" s="8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</row>
    <row r="5066" spans="2:36" x14ac:dyDescent="0.3">
      <c r="B5066" s="8"/>
      <c r="C5066" s="8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</row>
    <row r="5067" spans="2:36" x14ac:dyDescent="0.3">
      <c r="B5067" s="8"/>
      <c r="C5067" s="8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</row>
    <row r="5068" spans="2:36" x14ac:dyDescent="0.3">
      <c r="B5068" s="8"/>
      <c r="C5068" s="8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</row>
    <row r="5069" spans="2:36" x14ac:dyDescent="0.3">
      <c r="B5069" s="8"/>
      <c r="C5069" s="8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</row>
    <row r="5070" spans="2:36" x14ac:dyDescent="0.3">
      <c r="B5070" s="8"/>
      <c r="C5070" s="8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</row>
    <row r="5071" spans="2:36" x14ac:dyDescent="0.3">
      <c r="B5071" s="8"/>
      <c r="C5071" s="8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</row>
    <row r="5072" spans="2:36" x14ac:dyDescent="0.3">
      <c r="B5072" s="8"/>
      <c r="C5072" s="8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</row>
    <row r="5073" spans="2:36" x14ac:dyDescent="0.3">
      <c r="B5073" s="8"/>
      <c r="C5073" s="8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</row>
    <row r="5074" spans="2:36" x14ac:dyDescent="0.3">
      <c r="B5074" s="8"/>
      <c r="C5074" s="8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</row>
    <row r="5075" spans="2:36" x14ac:dyDescent="0.3">
      <c r="B5075" s="8"/>
      <c r="C5075" s="8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</row>
    <row r="5076" spans="2:36" x14ac:dyDescent="0.3">
      <c r="B5076" s="8"/>
      <c r="C5076" s="8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</row>
    <row r="5077" spans="2:36" x14ac:dyDescent="0.3">
      <c r="B5077" s="8"/>
      <c r="C5077" s="8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</row>
    <row r="5078" spans="2:36" x14ac:dyDescent="0.3">
      <c r="B5078" s="8"/>
      <c r="C5078" s="8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</row>
    <row r="5079" spans="2:36" x14ac:dyDescent="0.3">
      <c r="B5079" s="8"/>
      <c r="C5079" s="8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</row>
    <row r="5080" spans="2:36" x14ac:dyDescent="0.3">
      <c r="B5080" s="8"/>
      <c r="C5080" s="8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</row>
    <row r="5081" spans="2:36" x14ac:dyDescent="0.3">
      <c r="B5081" s="8"/>
      <c r="C5081" s="8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</row>
    <row r="5082" spans="2:36" x14ac:dyDescent="0.3">
      <c r="B5082" s="8"/>
      <c r="C5082" s="8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</row>
    <row r="5083" spans="2:36" x14ac:dyDescent="0.3">
      <c r="B5083" s="8"/>
      <c r="C5083" s="8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</row>
    <row r="5084" spans="2:36" x14ac:dyDescent="0.3">
      <c r="B5084" s="8"/>
      <c r="C5084" s="8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</row>
    <row r="5085" spans="2:36" x14ac:dyDescent="0.3">
      <c r="B5085" s="8"/>
      <c r="C5085" s="8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</row>
    <row r="5086" spans="2:36" x14ac:dyDescent="0.3">
      <c r="B5086" s="8"/>
      <c r="C5086" s="8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</row>
    <row r="5087" spans="2:36" x14ac:dyDescent="0.3">
      <c r="B5087" s="8"/>
      <c r="C5087" s="8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</row>
    <row r="5088" spans="2:36" x14ac:dyDescent="0.3">
      <c r="B5088" s="8"/>
      <c r="C5088" s="8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</row>
    <row r="5089" spans="2:36" x14ac:dyDescent="0.3">
      <c r="B5089" s="8"/>
      <c r="C5089" s="8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</row>
    <row r="5090" spans="2:36" x14ac:dyDescent="0.3">
      <c r="B5090" s="8"/>
      <c r="C5090" s="8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</row>
    <row r="5091" spans="2:36" x14ac:dyDescent="0.3">
      <c r="B5091" s="8"/>
      <c r="C5091" s="8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</row>
    <row r="5092" spans="2:36" x14ac:dyDescent="0.3">
      <c r="B5092" s="8"/>
      <c r="C5092" s="8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</row>
    <row r="5093" spans="2:36" x14ac:dyDescent="0.3">
      <c r="B5093" s="8"/>
      <c r="C5093" s="8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</row>
    <row r="5094" spans="2:36" x14ac:dyDescent="0.3">
      <c r="B5094" s="8"/>
      <c r="C5094" s="8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</row>
    <row r="5095" spans="2:36" x14ac:dyDescent="0.3">
      <c r="B5095" s="8"/>
      <c r="C5095" s="8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</row>
    <row r="5096" spans="2:36" x14ac:dyDescent="0.3">
      <c r="B5096" s="8"/>
      <c r="C5096" s="8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</row>
    <row r="5097" spans="2:36" x14ac:dyDescent="0.3">
      <c r="B5097" s="8"/>
      <c r="C5097" s="8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</row>
    <row r="5098" spans="2:36" x14ac:dyDescent="0.3">
      <c r="B5098" s="8"/>
      <c r="C5098" s="8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</row>
    <row r="5099" spans="2:36" x14ac:dyDescent="0.3">
      <c r="B5099" s="8"/>
      <c r="C5099" s="8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</row>
    <row r="5100" spans="2:36" x14ac:dyDescent="0.3">
      <c r="B5100" s="8"/>
      <c r="C5100" s="8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</row>
    <row r="5101" spans="2:36" x14ac:dyDescent="0.3">
      <c r="B5101" s="8"/>
      <c r="C5101" s="8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</row>
    <row r="5102" spans="2:36" x14ac:dyDescent="0.3">
      <c r="B5102" s="8"/>
      <c r="C5102" s="8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</row>
    <row r="5103" spans="2:36" x14ac:dyDescent="0.3">
      <c r="B5103" s="8"/>
      <c r="C5103" s="8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</row>
    <row r="5104" spans="2:36" x14ac:dyDescent="0.3">
      <c r="B5104" s="8"/>
      <c r="C5104" s="8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</row>
    <row r="5105" spans="2:36" x14ac:dyDescent="0.3">
      <c r="B5105" s="8"/>
      <c r="C5105" s="8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</row>
    <row r="5106" spans="2:36" x14ac:dyDescent="0.3">
      <c r="B5106" s="8"/>
      <c r="C5106" s="8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</row>
    <row r="5107" spans="2:36" x14ac:dyDescent="0.3">
      <c r="B5107" s="8"/>
      <c r="C5107" s="8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</row>
    <row r="5108" spans="2:36" x14ac:dyDescent="0.3">
      <c r="B5108" s="8"/>
      <c r="C5108" s="8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</row>
    <row r="5109" spans="2:36" x14ac:dyDescent="0.3">
      <c r="B5109" s="8"/>
      <c r="C5109" s="8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</row>
    <row r="5110" spans="2:36" x14ac:dyDescent="0.3">
      <c r="B5110" s="8"/>
      <c r="C5110" s="8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</row>
    <row r="5111" spans="2:36" x14ac:dyDescent="0.3">
      <c r="B5111" s="8"/>
      <c r="C5111" s="8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</row>
    <row r="5112" spans="2:36" x14ac:dyDescent="0.3">
      <c r="B5112" s="8"/>
      <c r="C5112" s="8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</row>
    <row r="5113" spans="2:36" x14ac:dyDescent="0.3">
      <c r="B5113" s="8"/>
      <c r="C5113" s="8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</row>
    <row r="5114" spans="2:36" x14ac:dyDescent="0.3">
      <c r="B5114" s="8"/>
      <c r="C5114" s="8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</row>
    <row r="5115" spans="2:36" x14ac:dyDescent="0.3">
      <c r="B5115" s="8"/>
      <c r="C5115" s="8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</row>
    <row r="5116" spans="2:36" x14ac:dyDescent="0.3">
      <c r="B5116" s="8"/>
      <c r="C5116" s="8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</row>
    <row r="5117" spans="2:36" x14ac:dyDescent="0.3">
      <c r="B5117" s="8"/>
      <c r="C5117" s="8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</row>
    <row r="5118" spans="2:36" x14ac:dyDescent="0.3">
      <c r="B5118" s="8"/>
      <c r="C5118" s="8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</row>
    <row r="5119" spans="2:36" x14ac:dyDescent="0.3">
      <c r="B5119" s="8"/>
      <c r="C5119" s="8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</row>
    <row r="5120" spans="2:36" x14ac:dyDescent="0.3">
      <c r="B5120" s="8"/>
      <c r="C5120" s="8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</row>
    <row r="5121" spans="2:36" x14ac:dyDescent="0.3">
      <c r="B5121" s="8"/>
      <c r="C5121" s="8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</row>
    <row r="5122" spans="2:36" x14ac:dyDescent="0.3">
      <c r="B5122" s="8"/>
      <c r="C5122" s="8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</row>
    <row r="5123" spans="2:36" x14ac:dyDescent="0.3">
      <c r="B5123" s="8"/>
      <c r="C5123" s="8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</row>
    <row r="5124" spans="2:36" x14ac:dyDescent="0.3">
      <c r="B5124" s="8"/>
      <c r="C5124" s="8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</row>
    <row r="5125" spans="2:36" x14ac:dyDescent="0.3">
      <c r="B5125" s="8"/>
      <c r="C5125" s="8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</row>
    <row r="5126" spans="2:36" x14ac:dyDescent="0.3">
      <c r="B5126" s="8"/>
      <c r="C5126" s="8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</row>
    <row r="5127" spans="2:36" x14ac:dyDescent="0.3">
      <c r="B5127" s="8"/>
      <c r="C5127" s="8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</row>
    <row r="5128" spans="2:36" x14ac:dyDescent="0.3">
      <c r="B5128" s="8"/>
      <c r="C5128" s="8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</row>
    <row r="5129" spans="2:36" x14ac:dyDescent="0.3">
      <c r="B5129" s="8"/>
      <c r="C5129" s="8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</row>
    <row r="5130" spans="2:36" x14ac:dyDescent="0.3">
      <c r="B5130" s="8"/>
      <c r="C5130" s="8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</row>
    <row r="5131" spans="2:36" x14ac:dyDescent="0.3">
      <c r="B5131" s="8"/>
      <c r="C5131" s="8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</row>
    <row r="5132" spans="2:36" x14ac:dyDescent="0.3">
      <c r="B5132" s="8"/>
      <c r="C5132" s="8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</row>
    <row r="5133" spans="2:36" x14ac:dyDescent="0.3">
      <c r="B5133" s="8"/>
      <c r="C5133" s="8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</row>
    <row r="5134" spans="2:36" x14ac:dyDescent="0.3">
      <c r="B5134" s="8"/>
      <c r="C5134" s="8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</row>
    <row r="5135" spans="2:36" x14ac:dyDescent="0.3">
      <c r="B5135" s="8"/>
      <c r="C5135" s="8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</row>
    <row r="5136" spans="2:36" x14ac:dyDescent="0.3">
      <c r="B5136" s="8"/>
      <c r="C5136" s="8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</row>
    <row r="5137" spans="2:36" x14ac:dyDescent="0.3">
      <c r="B5137" s="8"/>
      <c r="C5137" s="8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</row>
    <row r="5138" spans="2:36" x14ac:dyDescent="0.3">
      <c r="B5138" s="8"/>
      <c r="C5138" s="8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</row>
    <row r="5139" spans="2:36" x14ac:dyDescent="0.3">
      <c r="B5139" s="8"/>
      <c r="C5139" s="8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</row>
    <row r="5140" spans="2:36" x14ac:dyDescent="0.3">
      <c r="B5140" s="8"/>
      <c r="C5140" s="8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</row>
    <row r="5141" spans="2:36" x14ac:dyDescent="0.3">
      <c r="B5141" s="8"/>
      <c r="C5141" s="8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</row>
    <row r="5142" spans="2:36" x14ac:dyDescent="0.3">
      <c r="B5142" s="8"/>
      <c r="C5142" s="8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</row>
    <row r="5143" spans="2:36" x14ac:dyDescent="0.3">
      <c r="B5143" s="8"/>
      <c r="C5143" s="8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</row>
    <row r="5144" spans="2:36" x14ac:dyDescent="0.3">
      <c r="B5144" s="8"/>
      <c r="C5144" s="8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</row>
    <row r="5145" spans="2:36" x14ac:dyDescent="0.3">
      <c r="B5145" s="8"/>
      <c r="C5145" s="8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</row>
    <row r="5146" spans="2:36" x14ac:dyDescent="0.3">
      <c r="B5146" s="8"/>
      <c r="C5146" s="8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</row>
    <row r="5147" spans="2:36" x14ac:dyDescent="0.3">
      <c r="B5147" s="8"/>
      <c r="C5147" s="8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</row>
    <row r="5148" spans="2:36" x14ac:dyDescent="0.3">
      <c r="B5148" s="8"/>
      <c r="C5148" s="8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</row>
    <row r="5149" spans="2:36" x14ac:dyDescent="0.3">
      <c r="B5149" s="8"/>
      <c r="C5149" s="8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</row>
    <row r="5150" spans="2:36" x14ac:dyDescent="0.3">
      <c r="B5150" s="8"/>
      <c r="C5150" s="8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</row>
    <row r="5151" spans="2:36" x14ac:dyDescent="0.3">
      <c r="B5151" s="8"/>
      <c r="C5151" s="8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</row>
    <row r="5152" spans="2:36" x14ac:dyDescent="0.3">
      <c r="B5152" s="8"/>
      <c r="C5152" s="8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</row>
    <row r="5153" spans="2:36" x14ac:dyDescent="0.3">
      <c r="B5153" s="8"/>
      <c r="C5153" s="8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</row>
    <row r="5154" spans="2:36" x14ac:dyDescent="0.3">
      <c r="B5154" s="8"/>
      <c r="C5154" s="8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</row>
    <row r="5155" spans="2:36" x14ac:dyDescent="0.3">
      <c r="B5155" s="8"/>
      <c r="C5155" s="8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</row>
    <row r="5156" spans="2:36" x14ac:dyDescent="0.3">
      <c r="B5156" s="8"/>
      <c r="C5156" s="8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</row>
    <row r="5157" spans="2:36" x14ac:dyDescent="0.3">
      <c r="B5157" s="8"/>
      <c r="C5157" s="8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</row>
    <row r="5158" spans="2:36" x14ac:dyDescent="0.3">
      <c r="B5158" s="8"/>
      <c r="C5158" s="8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</row>
    <row r="5159" spans="2:36" x14ac:dyDescent="0.3">
      <c r="B5159" s="8"/>
      <c r="C5159" s="8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</row>
    <row r="5160" spans="2:36" x14ac:dyDescent="0.3">
      <c r="B5160" s="8"/>
      <c r="C5160" s="8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</row>
    <row r="5161" spans="2:36" x14ac:dyDescent="0.3">
      <c r="B5161" s="8"/>
      <c r="C5161" s="8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</row>
    <row r="5162" spans="2:36" x14ac:dyDescent="0.3">
      <c r="B5162" s="8"/>
      <c r="C5162" s="8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</row>
    <row r="5163" spans="2:36" x14ac:dyDescent="0.3">
      <c r="B5163" s="8"/>
      <c r="C5163" s="8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</row>
    <row r="5164" spans="2:36" x14ac:dyDescent="0.3">
      <c r="B5164" s="8"/>
      <c r="C5164" s="8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</row>
    <row r="5165" spans="2:36" x14ac:dyDescent="0.3">
      <c r="B5165" s="8"/>
      <c r="C5165" s="8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</row>
    <row r="5166" spans="2:36" x14ac:dyDescent="0.3">
      <c r="B5166" s="8"/>
      <c r="C5166" s="8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</row>
    <row r="5167" spans="2:36" x14ac:dyDescent="0.3">
      <c r="B5167" s="8"/>
      <c r="C5167" s="8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</row>
    <row r="5168" spans="2:36" x14ac:dyDescent="0.3">
      <c r="B5168" s="8"/>
      <c r="C5168" s="8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</row>
    <row r="5169" spans="2:36" x14ac:dyDescent="0.3">
      <c r="B5169" s="8"/>
      <c r="C5169" s="8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</row>
    <row r="5170" spans="2:36" x14ac:dyDescent="0.3">
      <c r="B5170" s="8"/>
      <c r="C5170" s="8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</row>
    <row r="5171" spans="2:36" x14ac:dyDescent="0.3">
      <c r="B5171" s="8"/>
      <c r="C5171" s="8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</row>
    <row r="5172" spans="2:36" x14ac:dyDescent="0.3">
      <c r="B5172" s="8"/>
      <c r="C5172" s="8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</row>
    <row r="5173" spans="2:36" x14ac:dyDescent="0.3">
      <c r="B5173" s="8"/>
      <c r="C5173" s="8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</row>
    <row r="5174" spans="2:36" x14ac:dyDescent="0.3">
      <c r="B5174" s="8"/>
      <c r="C5174" s="8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</row>
    <row r="5175" spans="2:36" x14ac:dyDescent="0.3">
      <c r="B5175" s="8"/>
      <c r="C5175" s="8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</row>
    <row r="5176" spans="2:36" x14ac:dyDescent="0.3">
      <c r="B5176" s="8"/>
      <c r="C5176" s="8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</row>
    <row r="5177" spans="2:36" x14ac:dyDescent="0.3">
      <c r="B5177" s="8"/>
      <c r="C5177" s="8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</row>
    <row r="5178" spans="2:36" x14ac:dyDescent="0.3">
      <c r="B5178" s="8"/>
      <c r="C5178" s="8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</row>
    <row r="5179" spans="2:36" x14ac:dyDescent="0.3">
      <c r="B5179" s="8"/>
      <c r="C5179" s="8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</row>
    <row r="5180" spans="2:36" x14ac:dyDescent="0.3">
      <c r="B5180" s="8"/>
      <c r="C5180" s="8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</row>
    <row r="5181" spans="2:36" x14ac:dyDescent="0.3">
      <c r="B5181" s="8"/>
      <c r="C5181" s="8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</row>
    <row r="5182" spans="2:36" x14ac:dyDescent="0.3">
      <c r="B5182" s="8"/>
      <c r="C5182" s="8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</row>
    <row r="5183" spans="2:36" x14ac:dyDescent="0.3">
      <c r="B5183" s="8"/>
      <c r="C5183" s="8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</row>
    <row r="5184" spans="2:36" x14ac:dyDescent="0.3">
      <c r="B5184" s="8"/>
      <c r="C5184" s="8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</row>
    <row r="5185" spans="2:36" x14ac:dyDescent="0.3">
      <c r="B5185" s="8"/>
      <c r="C5185" s="8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</row>
    <row r="5186" spans="2:36" x14ac:dyDescent="0.3">
      <c r="B5186" s="8"/>
      <c r="C5186" s="8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</row>
    <row r="5187" spans="2:36" x14ac:dyDescent="0.3">
      <c r="B5187" s="8"/>
      <c r="C5187" s="8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</row>
    <row r="5188" spans="2:36" x14ac:dyDescent="0.3">
      <c r="B5188" s="8"/>
      <c r="C5188" s="8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</row>
    <row r="5189" spans="2:36" x14ac:dyDescent="0.3">
      <c r="B5189" s="8"/>
      <c r="C5189" s="8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</row>
    <row r="5190" spans="2:36" x14ac:dyDescent="0.3">
      <c r="B5190" s="8"/>
      <c r="C5190" s="8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</row>
    <row r="5191" spans="2:36" x14ac:dyDescent="0.3">
      <c r="B5191" s="8"/>
      <c r="C5191" s="8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</row>
    <row r="5192" spans="2:36" x14ac:dyDescent="0.3">
      <c r="B5192" s="8"/>
      <c r="C5192" s="8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</row>
    <row r="5193" spans="2:36" x14ac:dyDescent="0.3">
      <c r="B5193" s="8"/>
      <c r="C5193" s="8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</row>
    <row r="5194" spans="2:36" x14ac:dyDescent="0.3">
      <c r="B5194" s="8"/>
      <c r="C5194" s="8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</row>
    <row r="5195" spans="2:36" x14ac:dyDescent="0.3">
      <c r="B5195" s="8"/>
      <c r="C5195" s="8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</row>
    <row r="5196" spans="2:36" x14ac:dyDescent="0.3">
      <c r="B5196" s="8"/>
      <c r="C5196" s="8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</row>
    <row r="5197" spans="2:36" x14ac:dyDescent="0.3">
      <c r="B5197" s="8"/>
      <c r="C5197" s="8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</row>
    <row r="5198" spans="2:36" x14ac:dyDescent="0.3">
      <c r="B5198" s="8"/>
      <c r="C5198" s="8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</row>
    <row r="5199" spans="2:36" x14ac:dyDescent="0.3">
      <c r="B5199" s="8"/>
      <c r="C5199" s="8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</row>
    <row r="5200" spans="2:36" x14ac:dyDescent="0.3">
      <c r="B5200" s="8"/>
      <c r="C5200" s="8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</row>
    <row r="5201" spans="2:36" x14ac:dyDescent="0.3">
      <c r="B5201" s="8"/>
      <c r="C5201" s="8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</row>
    <row r="5202" spans="2:36" x14ac:dyDescent="0.3">
      <c r="B5202" s="8"/>
      <c r="C5202" s="8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</row>
    <row r="5203" spans="2:36" x14ac:dyDescent="0.3">
      <c r="B5203" s="8"/>
      <c r="C5203" s="8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</row>
    <row r="5204" spans="2:36" x14ac:dyDescent="0.3">
      <c r="B5204" s="8"/>
      <c r="C5204" s="8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</row>
    <row r="5205" spans="2:36" x14ac:dyDescent="0.3">
      <c r="B5205" s="8"/>
      <c r="C5205" s="8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</row>
    <row r="5206" spans="2:36" x14ac:dyDescent="0.3">
      <c r="B5206" s="8"/>
      <c r="C5206" s="8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</row>
    <row r="5207" spans="2:36" x14ac:dyDescent="0.3">
      <c r="B5207" s="8"/>
      <c r="C5207" s="8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</row>
    <row r="5208" spans="2:36" x14ac:dyDescent="0.3">
      <c r="B5208" s="8"/>
      <c r="C5208" s="8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</row>
    <row r="5209" spans="2:36" x14ac:dyDescent="0.3">
      <c r="B5209" s="8"/>
      <c r="C5209" s="8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</row>
    <row r="5210" spans="2:36" x14ac:dyDescent="0.3">
      <c r="B5210" s="8"/>
      <c r="C5210" s="8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</row>
    <row r="5211" spans="2:36" x14ac:dyDescent="0.3">
      <c r="B5211" s="8"/>
      <c r="C5211" s="8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</row>
    <row r="5212" spans="2:36" x14ac:dyDescent="0.3">
      <c r="B5212" s="8"/>
      <c r="C5212" s="8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</row>
    <row r="5213" spans="2:36" x14ac:dyDescent="0.3">
      <c r="B5213" s="8"/>
      <c r="C5213" s="8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</row>
    <row r="5214" spans="2:36" x14ac:dyDescent="0.3">
      <c r="B5214" s="8"/>
      <c r="C5214" s="8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</row>
    <row r="5215" spans="2:36" x14ac:dyDescent="0.3">
      <c r="B5215" s="8"/>
      <c r="C5215" s="8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</row>
    <row r="5216" spans="2:36" x14ac:dyDescent="0.3">
      <c r="B5216" s="8"/>
      <c r="C5216" s="8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</row>
    <row r="5217" spans="2:36" x14ac:dyDescent="0.3">
      <c r="B5217" s="8"/>
      <c r="C5217" s="8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</row>
    <row r="5218" spans="2:36" x14ac:dyDescent="0.3">
      <c r="B5218" s="8"/>
      <c r="C5218" s="8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</row>
    <row r="5219" spans="2:36" x14ac:dyDescent="0.3">
      <c r="B5219" s="8"/>
      <c r="C5219" s="8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</row>
    <row r="5220" spans="2:36" x14ac:dyDescent="0.3">
      <c r="B5220" s="8"/>
      <c r="C5220" s="8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</row>
    <row r="5221" spans="2:36" x14ac:dyDescent="0.3">
      <c r="B5221" s="8"/>
      <c r="C5221" s="8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</row>
    <row r="5222" spans="2:36" x14ac:dyDescent="0.3">
      <c r="B5222" s="8"/>
      <c r="C5222" s="8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</row>
    <row r="5223" spans="2:36" x14ac:dyDescent="0.3">
      <c r="B5223" s="8"/>
      <c r="C5223" s="8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</row>
    <row r="5224" spans="2:36" x14ac:dyDescent="0.3">
      <c r="B5224" s="8"/>
      <c r="C5224" s="8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</row>
    <row r="5225" spans="2:36" x14ac:dyDescent="0.3">
      <c r="B5225" s="8"/>
      <c r="C5225" s="8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</row>
    <row r="5226" spans="2:36" x14ac:dyDescent="0.3">
      <c r="B5226" s="8"/>
      <c r="C5226" s="8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</row>
    <row r="5227" spans="2:36" x14ac:dyDescent="0.3">
      <c r="B5227" s="8"/>
      <c r="C5227" s="8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</row>
    <row r="5228" spans="2:36" x14ac:dyDescent="0.3">
      <c r="B5228" s="8"/>
      <c r="C5228" s="8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</row>
    <row r="5229" spans="2:36" x14ac:dyDescent="0.3">
      <c r="B5229" s="8"/>
      <c r="C5229" s="8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</row>
    <row r="5230" spans="2:36" x14ac:dyDescent="0.3">
      <c r="B5230" s="8"/>
      <c r="C5230" s="8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</row>
    <row r="5231" spans="2:36" x14ac:dyDescent="0.3">
      <c r="B5231" s="8"/>
      <c r="C5231" s="8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</row>
    <row r="5232" spans="2:36" x14ac:dyDescent="0.3">
      <c r="B5232" s="8"/>
      <c r="C5232" s="8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</row>
    <row r="5233" spans="2:36" x14ac:dyDescent="0.3">
      <c r="B5233" s="8"/>
      <c r="C5233" s="8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</row>
    <row r="5234" spans="2:36" x14ac:dyDescent="0.3">
      <c r="B5234" s="8"/>
      <c r="C5234" s="8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</row>
    <row r="5235" spans="2:36" x14ac:dyDescent="0.3">
      <c r="B5235" s="8"/>
      <c r="C5235" s="8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</row>
    <row r="5236" spans="2:36" x14ac:dyDescent="0.3">
      <c r="B5236" s="8"/>
      <c r="C5236" s="8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</row>
    <row r="5237" spans="2:36" x14ac:dyDescent="0.3">
      <c r="B5237" s="8"/>
      <c r="C5237" s="8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</row>
    <row r="5238" spans="2:36" x14ac:dyDescent="0.3">
      <c r="B5238" s="8"/>
      <c r="C5238" s="8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</row>
    <row r="5239" spans="2:36" x14ac:dyDescent="0.3">
      <c r="B5239" s="8"/>
      <c r="C5239" s="8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</row>
    <row r="5240" spans="2:36" x14ac:dyDescent="0.3">
      <c r="B5240" s="8"/>
      <c r="C5240" s="8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</row>
    <row r="5241" spans="2:36" x14ac:dyDescent="0.3">
      <c r="B5241" s="8"/>
      <c r="C5241" s="8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</row>
    <row r="5242" spans="2:36" x14ac:dyDescent="0.3">
      <c r="B5242" s="8"/>
      <c r="C5242" s="8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</row>
    <row r="5243" spans="2:36" x14ac:dyDescent="0.3">
      <c r="B5243" s="8"/>
      <c r="C5243" s="8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</row>
    <row r="5244" spans="2:36" x14ac:dyDescent="0.3">
      <c r="B5244" s="8"/>
      <c r="C5244" s="8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</row>
    <row r="5245" spans="2:36" x14ac:dyDescent="0.3">
      <c r="B5245" s="8"/>
      <c r="C5245" s="8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</row>
    <row r="5246" spans="2:36" x14ac:dyDescent="0.3">
      <c r="B5246" s="8"/>
      <c r="C5246" s="8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</row>
    <row r="5247" spans="2:36" x14ac:dyDescent="0.3">
      <c r="B5247" s="8"/>
      <c r="C5247" s="8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</row>
    <row r="5248" spans="2:36" x14ac:dyDescent="0.3">
      <c r="B5248" s="8"/>
      <c r="C5248" s="8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</row>
    <row r="5249" spans="2:36" x14ac:dyDescent="0.3">
      <c r="B5249" s="8"/>
      <c r="C5249" s="8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</row>
    <row r="5250" spans="2:36" x14ac:dyDescent="0.3">
      <c r="B5250" s="8"/>
      <c r="C5250" s="8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</row>
    <row r="5251" spans="2:36" x14ac:dyDescent="0.3">
      <c r="B5251" s="8"/>
      <c r="C5251" s="8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</row>
    <row r="5252" spans="2:36" x14ac:dyDescent="0.3">
      <c r="B5252" s="8"/>
      <c r="C5252" s="8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</row>
    <row r="5253" spans="2:36" x14ac:dyDescent="0.3">
      <c r="B5253" s="8"/>
      <c r="C5253" s="8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</row>
    <row r="5254" spans="2:36" x14ac:dyDescent="0.3">
      <c r="B5254" s="8"/>
      <c r="C5254" s="8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</row>
    <row r="5255" spans="2:36" x14ac:dyDescent="0.3">
      <c r="B5255" s="8"/>
      <c r="C5255" s="8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</row>
    <row r="5256" spans="2:36" x14ac:dyDescent="0.3">
      <c r="B5256" s="8"/>
      <c r="C5256" s="8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</row>
    <row r="5257" spans="2:36" x14ac:dyDescent="0.3">
      <c r="B5257" s="8"/>
      <c r="C5257" s="8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</row>
    <row r="5258" spans="2:36" x14ac:dyDescent="0.3">
      <c r="B5258" s="8"/>
      <c r="C5258" s="8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</row>
    <row r="5259" spans="2:36" x14ac:dyDescent="0.3">
      <c r="B5259" s="8"/>
      <c r="C5259" s="8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</row>
    <row r="5260" spans="2:36" x14ac:dyDescent="0.3">
      <c r="B5260" s="8"/>
      <c r="C5260" s="8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</row>
    <row r="5261" spans="2:36" x14ac:dyDescent="0.3">
      <c r="B5261" s="8"/>
      <c r="C5261" s="8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</row>
    <row r="5262" spans="2:36" x14ac:dyDescent="0.3">
      <c r="B5262" s="8"/>
      <c r="C5262" s="8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</row>
    <row r="5263" spans="2:36" x14ac:dyDescent="0.3">
      <c r="B5263" s="8"/>
      <c r="C5263" s="8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</row>
    <row r="5264" spans="2:36" x14ac:dyDescent="0.3">
      <c r="B5264" s="8"/>
      <c r="C5264" s="8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</row>
    <row r="5265" spans="2:36" x14ac:dyDescent="0.3">
      <c r="B5265" s="8"/>
      <c r="C5265" s="8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</row>
    <row r="5266" spans="2:36" x14ac:dyDescent="0.3">
      <c r="B5266" s="8"/>
      <c r="C5266" s="8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</row>
    <row r="5267" spans="2:36" x14ac:dyDescent="0.3">
      <c r="B5267" s="8"/>
      <c r="C5267" s="8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</row>
    <row r="5268" spans="2:36" x14ac:dyDescent="0.3">
      <c r="B5268" s="8"/>
      <c r="C5268" s="8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</row>
    <row r="5269" spans="2:36" x14ac:dyDescent="0.3">
      <c r="B5269" s="8"/>
      <c r="C5269" s="8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</row>
    <row r="5270" spans="2:36" x14ac:dyDescent="0.3">
      <c r="B5270" s="8"/>
      <c r="C5270" s="8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</row>
    <row r="5271" spans="2:36" x14ac:dyDescent="0.3">
      <c r="B5271" s="8"/>
      <c r="C5271" s="8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</row>
    <row r="5272" spans="2:36" x14ac:dyDescent="0.3">
      <c r="B5272" s="8"/>
      <c r="C5272" s="8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</row>
    <row r="5273" spans="2:36" x14ac:dyDescent="0.3">
      <c r="B5273" s="8"/>
      <c r="C5273" s="8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</row>
    <row r="5274" spans="2:36" x14ac:dyDescent="0.3">
      <c r="B5274" s="8"/>
      <c r="C5274" s="8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</row>
    <row r="5275" spans="2:36" x14ac:dyDescent="0.3">
      <c r="B5275" s="8"/>
      <c r="C5275" s="8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</row>
    <row r="5276" spans="2:36" x14ac:dyDescent="0.3">
      <c r="B5276" s="8"/>
      <c r="C5276" s="8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</row>
    <row r="5277" spans="2:36" x14ac:dyDescent="0.3">
      <c r="B5277" s="8"/>
      <c r="C5277" s="8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</row>
    <row r="5278" spans="2:36" x14ac:dyDescent="0.3">
      <c r="B5278" s="8"/>
      <c r="C5278" s="8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</row>
    <row r="5279" spans="2:36" x14ac:dyDescent="0.3">
      <c r="B5279" s="8"/>
      <c r="C5279" s="8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</row>
    <row r="5280" spans="2:36" x14ac:dyDescent="0.3">
      <c r="B5280" s="8"/>
      <c r="C5280" s="8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</row>
    <row r="5281" spans="2:36" x14ac:dyDescent="0.3">
      <c r="B5281" s="8"/>
      <c r="C5281" s="8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</row>
    <row r="5282" spans="2:36" x14ac:dyDescent="0.3">
      <c r="B5282" s="8"/>
      <c r="C5282" s="8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</row>
    <row r="5283" spans="2:36" x14ac:dyDescent="0.3">
      <c r="B5283" s="8"/>
      <c r="C5283" s="8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</row>
    <row r="5284" spans="2:36" x14ac:dyDescent="0.3">
      <c r="B5284" s="8"/>
      <c r="C5284" s="8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</row>
    <row r="5285" spans="2:36" x14ac:dyDescent="0.3">
      <c r="B5285" s="8"/>
      <c r="C5285" s="8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</row>
    <row r="5286" spans="2:36" x14ac:dyDescent="0.3">
      <c r="B5286" s="8"/>
      <c r="C5286" s="8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</row>
    <row r="5287" spans="2:36" x14ac:dyDescent="0.3">
      <c r="B5287" s="8"/>
      <c r="C5287" s="8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</row>
    <row r="5288" spans="2:36" x14ac:dyDescent="0.3">
      <c r="B5288" s="8"/>
      <c r="C5288" s="8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</row>
    <row r="5289" spans="2:36" x14ac:dyDescent="0.3">
      <c r="B5289" s="8"/>
      <c r="C5289" s="8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</row>
    <row r="5290" spans="2:36" x14ac:dyDescent="0.3">
      <c r="B5290" s="8"/>
      <c r="C5290" s="8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</row>
    <row r="5291" spans="2:36" x14ac:dyDescent="0.3">
      <c r="B5291" s="8"/>
      <c r="C5291" s="8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</row>
    <row r="5292" spans="2:36" x14ac:dyDescent="0.3">
      <c r="B5292" s="8"/>
      <c r="C5292" s="8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</row>
    <row r="5293" spans="2:36" x14ac:dyDescent="0.3">
      <c r="B5293" s="8"/>
      <c r="C5293" s="8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</row>
    <row r="5294" spans="2:36" x14ac:dyDescent="0.3">
      <c r="B5294" s="8"/>
      <c r="C5294" s="8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</row>
    <row r="5295" spans="2:36" x14ac:dyDescent="0.3">
      <c r="B5295" s="8"/>
      <c r="C5295" s="8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</row>
    <row r="5296" spans="2:36" x14ac:dyDescent="0.3">
      <c r="B5296" s="8"/>
      <c r="C5296" s="8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</row>
    <row r="5297" spans="2:36" x14ac:dyDescent="0.3">
      <c r="B5297" s="8"/>
      <c r="C5297" s="8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</row>
    <row r="5298" spans="2:36" x14ac:dyDescent="0.3">
      <c r="B5298" s="8"/>
      <c r="C5298" s="8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</row>
    <row r="5299" spans="2:36" x14ac:dyDescent="0.3">
      <c r="B5299" s="8"/>
      <c r="C5299" s="8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</row>
    <row r="5300" spans="2:36" x14ac:dyDescent="0.3">
      <c r="B5300" s="8"/>
      <c r="C5300" s="8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</row>
    <row r="5301" spans="2:36" x14ac:dyDescent="0.3">
      <c r="B5301" s="8"/>
      <c r="C5301" s="8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</row>
    <row r="5302" spans="2:36" x14ac:dyDescent="0.3">
      <c r="B5302" s="8"/>
      <c r="C5302" s="8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</row>
    <row r="5303" spans="2:36" x14ac:dyDescent="0.3">
      <c r="B5303" s="8"/>
      <c r="C5303" s="8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</row>
    <row r="5304" spans="2:36" x14ac:dyDescent="0.3">
      <c r="B5304" s="8"/>
      <c r="C5304" s="8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</row>
    <row r="5305" spans="2:36" x14ac:dyDescent="0.3">
      <c r="B5305" s="8"/>
      <c r="C5305" s="8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</row>
    <row r="5306" spans="2:36" x14ac:dyDescent="0.3">
      <c r="B5306" s="8"/>
      <c r="C5306" s="8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</row>
    <row r="5307" spans="2:36" x14ac:dyDescent="0.3">
      <c r="B5307" s="8"/>
      <c r="C5307" s="8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</row>
    <row r="5308" spans="2:36" x14ac:dyDescent="0.3">
      <c r="B5308" s="8"/>
      <c r="C5308" s="8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</row>
    <row r="5309" spans="2:36" x14ac:dyDescent="0.3">
      <c r="B5309" s="8"/>
      <c r="C5309" s="8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</row>
    <row r="5310" spans="2:36" x14ac:dyDescent="0.3">
      <c r="B5310" s="8"/>
      <c r="C5310" s="8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</row>
    <row r="5311" spans="2:36" x14ac:dyDescent="0.3">
      <c r="B5311" s="8"/>
      <c r="C5311" s="8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</row>
    <row r="5312" spans="2:36" x14ac:dyDescent="0.3">
      <c r="B5312" s="8"/>
      <c r="C5312" s="8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</row>
    <row r="5313" spans="2:36" x14ac:dyDescent="0.3">
      <c r="B5313" s="8"/>
      <c r="C5313" s="8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</row>
    <row r="5314" spans="2:36" x14ac:dyDescent="0.3">
      <c r="B5314" s="8"/>
      <c r="C5314" s="8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</row>
    <row r="5315" spans="2:36" x14ac:dyDescent="0.3">
      <c r="B5315" s="8"/>
      <c r="C5315" s="8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</row>
    <row r="5316" spans="2:36" x14ac:dyDescent="0.3">
      <c r="B5316" s="8"/>
      <c r="C5316" s="8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</row>
    <row r="5317" spans="2:36" x14ac:dyDescent="0.3">
      <c r="B5317" s="8"/>
      <c r="C5317" s="8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</row>
    <row r="5318" spans="2:36" x14ac:dyDescent="0.3">
      <c r="B5318" s="8"/>
      <c r="C5318" s="8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</row>
    <row r="5319" spans="2:36" x14ac:dyDescent="0.3">
      <c r="B5319" s="8"/>
      <c r="C5319" s="8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</row>
    <row r="5320" spans="2:36" x14ac:dyDescent="0.3">
      <c r="B5320" s="8"/>
      <c r="C5320" s="8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</row>
    <row r="5321" spans="2:36" x14ac:dyDescent="0.3">
      <c r="B5321" s="8"/>
      <c r="C5321" s="8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</row>
    <row r="5322" spans="2:36" x14ac:dyDescent="0.3">
      <c r="B5322" s="8"/>
      <c r="C5322" s="8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</row>
    <row r="5323" spans="2:36" x14ac:dyDescent="0.3">
      <c r="B5323" s="8"/>
      <c r="C5323" s="8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</row>
    <row r="5324" spans="2:36" x14ac:dyDescent="0.3">
      <c r="B5324" s="8"/>
      <c r="C5324" s="8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</row>
    <row r="5325" spans="2:36" x14ac:dyDescent="0.3">
      <c r="B5325" s="8"/>
      <c r="C5325" s="8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</row>
    <row r="5326" spans="2:36" x14ac:dyDescent="0.3">
      <c r="B5326" s="8"/>
      <c r="C5326" s="8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</row>
    <row r="5327" spans="2:36" x14ac:dyDescent="0.3">
      <c r="B5327" s="8"/>
      <c r="C5327" s="8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</row>
    <row r="5328" spans="2:36" x14ac:dyDescent="0.3">
      <c r="B5328" s="8"/>
      <c r="C5328" s="8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</row>
    <row r="5329" spans="2:36" x14ac:dyDescent="0.3">
      <c r="B5329" s="8"/>
      <c r="C5329" s="8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</row>
    <row r="5330" spans="2:36" x14ac:dyDescent="0.3">
      <c r="B5330" s="8"/>
      <c r="C5330" s="8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</row>
    <row r="5331" spans="2:36" x14ac:dyDescent="0.3">
      <c r="B5331" s="8"/>
      <c r="C5331" s="8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</row>
    <row r="5332" spans="2:36" x14ac:dyDescent="0.3">
      <c r="B5332" s="8"/>
      <c r="C5332" s="8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</row>
    <row r="5333" spans="2:36" x14ac:dyDescent="0.3">
      <c r="B5333" s="8"/>
      <c r="C5333" s="8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</row>
    <row r="5334" spans="2:36" x14ac:dyDescent="0.3">
      <c r="B5334" s="8"/>
      <c r="C5334" s="8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</row>
    <row r="5335" spans="2:36" x14ac:dyDescent="0.3">
      <c r="B5335" s="8"/>
      <c r="C5335" s="8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</row>
    <row r="5336" spans="2:36" x14ac:dyDescent="0.3">
      <c r="B5336" s="8"/>
      <c r="C5336" s="8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</row>
    <row r="5337" spans="2:36" x14ac:dyDescent="0.3">
      <c r="B5337" s="8"/>
      <c r="C5337" s="8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</row>
    <row r="5338" spans="2:36" x14ac:dyDescent="0.3">
      <c r="B5338" s="8"/>
      <c r="C5338" s="8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</row>
    <row r="5339" spans="2:36" x14ac:dyDescent="0.3">
      <c r="B5339" s="8"/>
      <c r="C5339" s="8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</row>
    <row r="5340" spans="2:36" x14ac:dyDescent="0.3">
      <c r="B5340" s="8"/>
      <c r="C5340" s="8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</row>
    <row r="5341" spans="2:36" x14ac:dyDescent="0.3">
      <c r="B5341" s="8"/>
      <c r="C5341" s="8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</row>
    <row r="5342" spans="2:36" x14ac:dyDescent="0.3">
      <c r="B5342" s="8"/>
      <c r="C5342" s="8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</row>
    <row r="5343" spans="2:36" x14ac:dyDescent="0.3">
      <c r="B5343" s="8"/>
      <c r="C5343" s="8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</row>
    <row r="5344" spans="2:36" x14ac:dyDescent="0.3">
      <c r="B5344" s="8"/>
      <c r="C5344" s="8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</row>
    <row r="5345" spans="2:36" x14ac:dyDescent="0.3">
      <c r="B5345" s="8"/>
      <c r="C5345" s="8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</row>
    <row r="5346" spans="2:36" x14ac:dyDescent="0.3">
      <c r="B5346" s="8"/>
      <c r="C5346" s="8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</row>
    <row r="5347" spans="2:36" x14ac:dyDescent="0.3">
      <c r="B5347" s="8"/>
      <c r="C5347" s="8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</row>
    <row r="5348" spans="2:36" x14ac:dyDescent="0.3">
      <c r="B5348" s="8"/>
      <c r="C5348" s="8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</row>
    <row r="5349" spans="2:36" x14ac:dyDescent="0.3">
      <c r="B5349" s="8"/>
      <c r="C5349" s="8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</row>
    <row r="5350" spans="2:36" x14ac:dyDescent="0.3">
      <c r="B5350" s="8"/>
      <c r="C5350" s="8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</row>
    <row r="5351" spans="2:36" x14ac:dyDescent="0.3">
      <c r="B5351" s="8"/>
      <c r="C5351" s="8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</row>
    <row r="5352" spans="2:36" x14ac:dyDescent="0.3">
      <c r="B5352" s="8"/>
      <c r="C5352" s="8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</row>
    <row r="5353" spans="2:36" x14ac:dyDescent="0.3">
      <c r="B5353" s="8"/>
      <c r="C5353" s="8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</row>
    <row r="5354" spans="2:36" x14ac:dyDescent="0.3">
      <c r="B5354" s="8"/>
      <c r="C5354" s="8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</row>
    <row r="5355" spans="2:36" x14ac:dyDescent="0.3">
      <c r="B5355" s="8"/>
      <c r="C5355" s="8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</row>
    <row r="5356" spans="2:36" x14ac:dyDescent="0.3">
      <c r="B5356" s="8"/>
      <c r="C5356" s="8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</row>
    <row r="5357" spans="2:36" x14ac:dyDescent="0.3">
      <c r="B5357" s="8"/>
      <c r="C5357" s="8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</row>
    <row r="5358" spans="2:36" x14ac:dyDescent="0.3">
      <c r="B5358" s="8"/>
      <c r="C5358" s="8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</row>
    <row r="5359" spans="2:36" x14ac:dyDescent="0.3">
      <c r="B5359" s="8"/>
      <c r="C5359" s="8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</row>
    <row r="5360" spans="2:36" x14ac:dyDescent="0.3">
      <c r="B5360" s="8"/>
      <c r="C5360" s="8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</row>
    <row r="5361" spans="2:36" x14ac:dyDescent="0.3">
      <c r="B5361" s="8"/>
      <c r="C5361" s="8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</row>
    <row r="5362" spans="2:36" x14ac:dyDescent="0.3">
      <c r="B5362" s="8"/>
      <c r="C5362" s="8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</row>
    <row r="5363" spans="2:36" x14ac:dyDescent="0.3">
      <c r="B5363" s="8"/>
      <c r="C5363" s="8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</row>
    <row r="5364" spans="2:36" x14ac:dyDescent="0.3">
      <c r="B5364" s="8"/>
      <c r="C5364" s="8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</row>
    <row r="5365" spans="2:36" x14ac:dyDescent="0.3">
      <c r="B5365" s="8"/>
      <c r="C5365" s="8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</row>
    <row r="5366" spans="2:36" x14ac:dyDescent="0.3">
      <c r="B5366" s="8"/>
      <c r="C5366" s="8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</row>
    <row r="5367" spans="2:36" x14ac:dyDescent="0.3">
      <c r="B5367" s="8"/>
      <c r="C5367" s="8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</row>
    <row r="5368" spans="2:36" x14ac:dyDescent="0.3">
      <c r="B5368" s="8"/>
      <c r="C5368" s="8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</row>
    <row r="5369" spans="2:36" x14ac:dyDescent="0.3">
      <c r="B5369" s="8"/>
      <c r="C5369" s="8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</row>
    <row r="5370" spans="2:36" x14ac:dyDescent="0.3">
      <c r="B5370" s="8"/>
      <c r="C5370" s="8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</row>
    <row r="5371" spans="2:36" x14ac:dyDescent="0.3">
      <c r="B5371" s="8"/>
      <c r="C5371" s="8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</row>
    <row r="5372" spans="2:36" x14ac:dyDescent="0.3">
      <c r="B5372" s="8"/>
      <c r="C5372" s="8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</row>
    <row r="5373" spans="2:36" x14ac:dyDescent="0.3">
      <c r="B5373" s="8"/>
      <c r="C5373" s="8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</row>
    <row r="5374" spans="2:36" x14ac:dyDescent="0.3">
      <c r="B5374" s="8"/>
      <c r="C5374" s="8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</row>
    <row r="5375" spans="2:36" x14ac:dyDescent="0.3">
      <c r="B5375" s="8"/>
      <c r="C5375" s="8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</row>
    <row r="5376" spans="2:36" x14ac:dyDescent="0.3">
      <c r="B5376" s="8"/>
      <c r="C5376" s="8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</row>
    <row r="5377" spans="2:36" x14ac:dyDescent="0.3">
      <c r="B5377" s="8"/>
      <c r="C5377" s="8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</row>
    <row r="5378" spans="2:36" x14ac:dyDescent="0.3">
      <c r="B5378" s="8"/>
      <c r="C5378" s="8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</row>
    <row r="5379" spans="2:36" x14ac:dyDescent="0.3">
      <c r="B5379" s="8"/>
      <c r="C5379" s="8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</row>
    <row r="5380" spans="2:36" x14ac:dyDescent="0.3">
      <c r="B5380" s="8"/>
      <c r="C5380" s="8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</row>
    <row r="5381" spans="2:36" x14ac:dyDescent="0.3">
      <c r="B5381" s="8"/>
      <c r="C5381" s="8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</row>
    <row r="5382" spans="2:36" x14ac:dyDescent="0.3">
      <c r="B5382" s="8"/>
      <c r="C5382" s="8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</row>
    <row r="5383" spans="2:36" x14ac:dyDescent="0.3">
      <c r="B5383" s="8"/>
      <c r="C5383" s="8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</row>
    <row r="5384" spans="2:36" x14ac:dyDescent="0.3">
      <c r="B5384" s="8"/>
      <c r="C5384" s="8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</row>
    <row r="5385" spans="2:36" x14ac:dyDescent="0.3">
      <c r="B5385" s="8"/>
      <c r="C5385" s="8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</row>
    <row r="5386" spans="2:36" x14ac:dyDescent="0.3">
      <c r="B5386" s="8"/>
      <c r="C5386" s="8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</row>
    <row r="5387" spans="2:36" x14ac:dyDescent="0.3">
      <c r="B5387" s="8"/>
      <c r="C5387" s="8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</row>
    <row r="5388" spans="2:36" x14ac:dyDescent="0.3">
      <c r="B5388" s="8"/>
      <c r="C5388" s="8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</row>
    <row r="5389" spans="2:36" x14ac:dyDescent="0.3">
      <c r="B5389" s="8"/>
      <c r="C5389" s="8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</row>
    <row r="5390" spans="2:36" x14ac:dyDescent="0.3">
      <c r="B5390" s="8"/>
      <c r="C5390" s="8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</row>
    <row r="5391" spans="2:36" x14ac:dyDescent="0.3">
      <c r="B5391" s="8"/>
      <c r="C5391" s="8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</row>
    <row r="5392" spans="2:36" x14ac:dyDescent="0.3">
      <c r="B5392" s="8"/>
      <c r="C5392" s="8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</row>
    <row r="5393" spans="2:36" x14ac:dyDescent="0.3">
      <c r="B5393" s="8"/>
      <c r="C5393" s="8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</row>
    <row r="5394" spans="2:36" x14ac:dyDescent="0.3">
      <c r="B5394" s="8"/>
      <c r="C5394" s="8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</row>
    <row r="5395" spans="2:36" x14ac:dyDescent="0.3">
      <c r="B5395" s="8"/>
      <c r="C5395" s="8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</row>
    <row r="5396" spans="2:36" x14ac:dyDescent="0.3">
      <c r="B5396" s="8"/>
      <c r="C5396" s="8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</row>
    <row r="5397" spans="2:36" x14ac:dyDescent="0.3">
      <c r="B5397" s="8"/>
      <c r="C5397" s="8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</row>
    <row r="5398" spans="2:36" x14ac:dyDescent="0.3">
      <c r="B5398" s="8"/>
      <c r="C5398" s="8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</row>
    <row r="5399" spans="2:36" x14ac:dyDescent="0.3">
      <c r="B5399" s="8"/>
      <c r="C5399" s="8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</row>
    <row r="5400" spans="2:36" x14ac:dyDescent="0.3">
      <c r="B5400" s="8"/>
      <c r="C5400" s="8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</row>
    <row r="5401" spans="2:36" x14ac:dyDescent="0.3">
      <c r="B5401" s="8"/>
      <c r="C5401" s="8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</row>
    <row r="5402" spans="2:36" x14ac:dyDescent="0.3">
      <c r="B5402" s="8"/>
      <c r="C5402" s="8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</row>
    <row r="5403" spans="2:36" x14ac:dyDescent="0.3">
      <c r="B5403" s="8"/>
      <c r="C5403" s="8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</row>
    <row r="5404" spans="2:36" x14ac:dyDescent="0.3">
      <c r="B5404" s="8"/>
      <c r="C5404" s="8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</row>
    <row r="5405" spans="2:36" x14ac:dyDescent="0.3">
      <c r="B5405" s="8"/>
      <c r="C5405" s="8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</row>
    <row r="5406" spans="2:36" x14ac:dyDescent="0.3">
      <c r="B5406" s="8"/>
      <c r="C5406" s="8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</row>
    <row r="5407" spans="2:36" x14ac:dyDescent="0.3">
      <c r="B5407" s="8"/>
      <c r="C5407" s="8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</row>
    <row r="5408" spans="2:36" x14ac:dyDescent="0.3">
      <c r="B5408" s="8"/>
      <c r="C5408" s="8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</row>
    <row r="5409" spans="2:36" x14ac:dyDescent="0.3">
      <c r="B5409" s="8"/>
      <c r="C5409" s="8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</row>
    <row r="5410" spans="2:36" x14ac:dyDescent="0.3">
      <c r="B5410" s="8"/>
      <c r="C5410" s="8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</row>
    <row r="5411" spans="2:36" x14ac:dyDescent="0.3">
      <c r="B5411" s="8"/>
      <c r="C5411" s="8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</row>
    <row r="5412" spans="2:36" x14ac:dyDescent="0.3">
      <c r="B5412" s="8"/>
      <c r="C5412" s="8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</row>
    <row r="5413" spans="2:36" x14ac:dyDescent="0.3">
      <c r="B5413" s="8"/>
      <c r="C5413" s="8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</row>
    <row r="5414" spans="2:36" x14ac:dyDescent="0.3">
      <c r="B5414" s="8"/>
      <c r="C5414" s="8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</row>
    <row r="5415" spans="2:36" x14ac:dyDescent="0.3">
      <c r="B5415" s="8"/>
      <c r="C5415" s="8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</row>
    <row r="5416" spans="2:36" x14ac:dyDescent="0.3">
      <c r="B5416" s="8"/>
      <c r="C5416" s="8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</row>
    <row r="5417" spans="2:36" x14ac:dyDescent="0.3">
      <c r="B5417" s="8"/>
      <c r="C5417" s="8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</row>
    <row r="5418" spans="2:36" x14ac:dyDescent="0.3">
      <c r="B5418" s="8"/>
      <c r="C5418" s="8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</row>
    <row r="5419" spans="2:36" x14ac:dyDescent="0.3">
      <c r="B5419" s="8"/>
      <c r="C5419" s="8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</row>
    <row r="5420" spans="2:36" x14ac:dyDescent="0.3">
      <c r="B5420" s="8"/>
      <c r="C5420" s="8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</row>
    <row r="5421" spans="2:36" x14ac:dyDescent="0.3">
      <c r="B5421" s="8"/>
      <c r="C5421" s="8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</row>
    <row r="5422" spans="2:36" x14ac:dyDescent="0.3">
      <c r="B5422" s="8"/>
      <c r="C5422" s="8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</row>
    <row r="5423" spans="2:36" x14ac:dyDescent="0.3">
      <c r="B5423" s="8"/>
      <c r="C5423" s="8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</row>
    <row r="5424" spans="2:36" x14ac:dyDescent="0.3">
      <c r="B5424" s="8"/>
      <c r="C5424" s="8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</row>
    <row r="5425" spans="2:36" x14ac:dyDescent="0.3">
      <c r="B5425" s="8"/>
      <c r="C5425" s="8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</row>
    <row r="5426" spans="2:36" x14ac:dyDescent="0.3">
      <c r="B5426" s="8"/>
      <c r="C5426" s="8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</row>
    <row r="5427" spans="2:36" x14ac:dyDescent="0.3">
      <c r="B5427" s="8"/>
      <c r="C5427" s="8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</row>
    <row r="5428" spans="2:36" x14ac:dyDescent="0.3">
      <c r="B5428" s="8"/>
      <c r="C5428" s="8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</row>
    <row r="5429" spans="2:36" x14ac:dyDescent="0.3">
      <c r="B5429" s="8"/>
      <c r="C5429" s="8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</row>
    <row r="5430" spans="2:36" x14ac:dyDescent="0.3">
      <c r="B5430" s="8"/>
      <c r="C5430" s="8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</row>
    <row r="5431" spans="2:36" x14ac:dyDescent="0.3">
      <c r="B5431" s="8"/>
      <c r="C5431" s="8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</row>
    <row r="5432" spans="2:36" x14ac:dyDescent="0.3">
      <c r="B5432" s="8"/>
      <c r="C5432" s="8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</row>
    <row r="5433" spans="2:36" x14ac:dyDescent="0.3">
      <c r="B5433" s="8"/>
      <c r="C5433" s="8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</row>
    <row r="5434" spans="2:36" x14ac:dyDescent="0.3">
      <c r="B5434" s="8"/>
      <c r="C5434" s="8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</row>
    <row r="5435" spans="2:36" x14ac:dyDescent="0.3">
      <c r="B5435" s="8"/>
      <c r="C5435" s="8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</row>
    <row r="5436" spans="2:36" x14ac:dyDescent="0.3">
      <c r="B5436" s="8"/>
      <c r="C5436" s="8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</row>
    <row r="5437" spans="2:36" x14ac:dyDescent="0.3">
      <c r="B5437" s="8"/>
      <c r="C5437" s="8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</row>
    <row r="5438" spans="2:36" x14ac:dyDescent="0.3">
      <c r="B5438" s="8"/>
      <c r="C5438" s="8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</row>
    <row r="5439" spans="2:36" x14ac:dyDescent="0.3">
      <c r="B5439" s="8"/>
      <c r="C5439" s="8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</row>
    <row r="5440" spans="2:36" x14ac:dyDescent="0.3">
      <c r="B5440" s="8"/>
      <c r="C5440" s="8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</row>
    <row r="5441" spans="2:36" x14ac:dyDescent="0.3">
      <c r="B5441" s="8"/>
      <c r="C5441" s="8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</row>
    <row r="5442" spans="2:36" x14ac:dyDescent="0.3">
      <c r="B5442" s="8"/>
      <c r="C5442" s="8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</row>
    <row r="5443" spans="2:36" x14ac:dyDescent="0.3">
      <c r="B5443" s="8"/>
      <c r="C5443" s="8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</row>
    <row r="5444" spans="2:36" x14ac:dyDescent="0.3">
      <c r="B5444" s="8"/>
      <c r="C5444" s="8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</row>
    <row r="5445" spans="2:36" x14ac:dyDescent="0.3">
      <c r="B5445" s="8"/>
      <c r="C5445" s="8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</row>
    <row r="5446" spans="2:36" x14ac:dyDescent="0.3">
      <c r="B5446" s="8"/>
      <c r="C5446" s="8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</row>
    <row r="5447" spans="2:36" x14ac:dyDescent="0.3">
      <c r="B5447" s="8"/>
      <c r="C5447" s="8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</row>
    <row r="5448" spans="2:36" x14ac:dyDescent="0.3">
      <c r="B5448" s="8"/>
      <c r="C5448" s="8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</row>
    <row r="5449" spans="2:36" x14ac:dyDescent="0.3">
      <c r="B5449" s="8"/>
      <c r="C5449" s="8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</row>
    <row r="5450" spans="2:36" x14ac:dyDescent="0.3">
      <c r="B5450" s="8"/>
      <c r="C5450" s="8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</row>
    <row r="5451" spans="2:36" x14ac:dyDescent="0.3">
      <c r="B5451" s="8"/>
      <c r="C5451" s="8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</row>
    <row r="5452" spans="2:36" x14ac:dyDescent="0.3">
      <c r="B5452" s="8"/>
      <c r="C5452" s="8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</row>
    <row r="5453" spans="2:36" x14ac:dyDescent="0.3">
      <c r="B5453" s="8"/>
      <c r="C5453" s="8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</row>
    <row r="5454" spans="2:36" x14ac:dyDescent="0.3">
      <c r="B5454" s="8"/>
      <c r="C5454" s="8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</row>
    <row r="5455" spans="2:36" x14ac:dyDescent="0.3">
      <c r="B5455" s="8"/>
      <c r="C5455" s="8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</row>
    <row r="5456" spans="2:36" x14ac:dyDescent="0.3">
      <c r="B5456" s="8"/>
      <c r="C5456" s="8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</row>
    <row r="5457" spans="2:36" x14ac:dyDescent="0.3">
      <c r="B5457" s="8"/>
      <c r="C5457" s="8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</row>
    <row r="5458" spans="2:36" x14ac:dyDescent="0.3">
      <c r="B5458" s="8"/>
      <c r="C5458" s="8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</row>
    <row r="5459" spans="2:36" x14ac:dyDescent="0.3">
      <c r="B5459" s="8"/>
      <c r="C5459" s="8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</row>
    <row r="5460" spans="2:36" x14ac:dyDescent="0.3">
      <c r="B5460" s="8"/>
      <c r="C5460" s="8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</row>
    <row r="5461" spans="2:36" x14ac:dyDescent="0.3">
      <c r="B5461" s="8"/>
      <c r="C5461" s="8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</row>
    <row r="5462" spans="2:36" x14ac:dyDescent="0.3">
      <c r="B5462" s="8"/>
      <c r="C5462" s="8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</row>
    <row r="5463" spans="2:36" x14ac:dyDescent="0.3">
      <c r="B5463" s="8"/>
      <c r="C5463" s="8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</row>
    <row r="5464" spans="2:36" x14ac:dyDescent="0.3">
      <c r="B5464" s="8"/>
      <c r="C5464" s="8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</row>
    <row r="5465" spans="2:36" x14ac:dyDescent="0.3">
      <c r="B5465" s="8"/>
      <c r="C5465" s="8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</row>
    <row r="5466" spans="2:36" x14ac:dyDescent="0.3">
      <c r="B5466" s="8"/>
      <c r="C5466" s="8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</row>
    <row r="5467" spans="2:36" x14ac:dyDescent="0.3">
      <c r="B5467" s="8"/>
      <c r="C5467" s="8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</row>
    <row r="5468" spans="2:36" x14ac:dyDescent="0.3">
      <c r="B5468" s="8"/>
      <c r="C5468" s="8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</row>
    <row r="5469" spans="2:36" x14ac:dyDescent="0.3">
      <c r="B5469" s="8"/>
      <c r="C5469" s="8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</row>
    <row r="5470" spans="2:36" x14ac:dyDescent="0.3">
      <c r="B5470" s="8"/>
      <c r="C5470" s="8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</row>
    <row r="5471" spans="2:36" x14ac:dyDescent="0.3">
      <c r="B5471" s="8"/>
      <c r="C5471" s="8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</row>
    <row r="5472" spans="2:36" x14ac:dyDescent="0.3">
      <c r="B5472" s="8"/>
      <c r="C5472" s="8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</row>
    <row r="5473" spans="2:36" x14ac:dyDescent="0.3">
      <c r="B5473" s="8"/>
      <c r="C5473" s="8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</row>
    <row r="5474" spans="2:36" x14ac:dyDescent="0.3">
      <c r="B5474" s="8"/>
      <c r="C5474" s="8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</row>
    <row r="5475" spans="2:36" x14ac:dyDescent="0.3">
      <c r="B5475" s="8"/>
      <c r="C5475" s="8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</row>
    <row r="5476" spans="2:36" x14ac:dyDescent="0.3">
      <c r="B5476" s="8"/>
      <c r="C5476" s="8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</row>
    <row r="5477" spans="2:36" x14ac:dyDescent="0.3">
      <c r="B5477" s="8"/>
      <c r="C5477" s="8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</row>
    <row r="5478" spans="2:36" x14ac:dyDescent="0.3">
      <c r="B5478" s="8"/>
      <c r="C5478" s="8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</row>
    <row r="5479" spans="2:36" x14ac:dyDescent="0.3">
      <c r="B5479" s="8"/>
      <c r="C5479" s="8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</row>
    <row r="5480" spans="2:36" x14ac:dyDescent="0.3">
      <c r="B5480" s="8"/>
      <c r="C5480" s="8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</row>
    <row r="5481" spans="2:36" x14ac:dyDescent="0.3">
      <c r="B5481" s="8"/>
      <c r="C5481" s="8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</row>
    <row r="5482" spans="2:36" x14ac:dyDescent="0.3">
      <c r="B5482" s="8"/>
      <c r="C5482" s="8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</row>
    <row r="5483" spans="2:36" x14ac:dyDescent="0.3">
      <c r="B5483" s="8"/>
      <c r="C5483" s="8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</row>
    <row r="5484" spans="2:36" x14ac:dyDescent="0.3">
      <c r="B5484" s="8"/>
      <c r="C5484" s="8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</row>
    <row r="5485" spans="2:36" x14ac:dyDescent="0.3">
      <c r="B5485" s="8"/>
      <c r="C5485" s="8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</row>
    <row r="5486" spans="2:36" x14ac:dyDescent="0.3">
      <c r="B5486" s="8"/>
      <c r="C5486" s="8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</row>
    <row r="5487" spans="2:36" x14ac:dyDescent="0.3">
      <c r="B5487" s="8"/>
      <c r="C5487" s="8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</row>
    <row r="5488" spans="2:36" x14ac:dyDescent="0.3">
      <c r="B5488" s="8"/>
      <c r="C5488" s="8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</row>
    <row r="5489" spans="2:36" x14ac:dyDescent="0.3">
      <c r="B5489" s="8"/>
      <c r="C5489" s="8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</row>
    <row r="5490" spans="2:36" x14ac:dyDescent="0.3">
      <c r="B5490" s="8"/>
      <c r="C5490" s="8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</row>
    <row r="5491" spans="2:36" x14ac:dyDescent="0.3">
      <c r="B5491" s="8"/>
      <c r="C5491" s="8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</row>
    <row r="5492" spans="2:36" x14ac:dyDescent="0.3">
      <c r="B5492" s="8"/>
      <c r="C5492" s="8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</row>
    <row r="5493" spans="2:36" x14ac:dyDescent="0.3">
      <c r="B5493" s="8"/>
      <c r="C5493" s="8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</row>
    <row r="5494" spans="2:36" x14ac:dyDescent="0.3">
      <c r="B5494" s="8"/>
      <c r="C5494" s="8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</row>
    <row r="5495" spans="2:36" x14ac:dyDescent="0.3">
      <c r="B5495" s="8"/>
      <c r="C5495" s="8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</row>
    <row r="5496" spans="2:36" x14ac:dyDescent="0.3">
      <c r="B5496" s="8"/>
      <c r="C5496" s="8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</row>
    <row r="5497" spans="2:36" x14ac:dyDescent="0.3">
      <c r="B5497" s="8"/>
      <c r="C5497" s="8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</row>
    <row r="5498" spans="2:36" x14ac:dyDescent="0.3">
      <c r="B5498" s="8"/>
      <c r="C5498" s="8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</row>
    <row r="5499" spans="2:36" x14ac:dyDescent="0.3">
      <c r="B5499" s="8"/>
      <c r="C5499" s="8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</row>
    <row r="5500" spans="2:36" x14ac:dyDescent="0.3">
      <c r="B5500" s="8"/>
      <c r="C5500" s="8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</row>
    <row r="5501" spans="2:36" x14ac:dyDescent="0.3">
      <c r="B5501" s="8"/>
      <c r="C5501" s="8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</row>
    <row r="5502" spans="2:36" x14ac:dyDescent="0.3">
      <c r="B5502" s="8"/>
      <c r="C5502" s="8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</row>
    <row r="5503" spans="2:36" x14ac:dyDescent="0.3">
      <c r="B5503" s="8"/>
      <c r="C5503" s="8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</row>
    <row r="5504" spans="2:36" x14ac:dyDescent="0.3">
      <c r="B5504" s="8"/>
      <c r="C5504" s="8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</row>
    <row r="5505" spans="2:36" x14ac:dyDescent="0.3">
      <c r="B5505" s="8"/>
      <c r="C5505" s="8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</row>
    <row r="5506" spans="2:36" x14ac:dyDescent="0.3">
      <c r="B5506" s="8"/>
      <c r="C5506" s="8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</row>
    <row r="5507" spans="2:36" x14ac:dyDescent="0.3">
      <c r="B5507" s="8"/>
      <c r="C5507" s="8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</row>
    <row r="5508" spans="2:36" x14ac:dyDescent="0.3">
      <c r="B5508" s="8"/>
      <c r="C5508" s="8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</row>
    <row r="5509" spans="2:36" x14ac:dyDescent="0.3">
      <c r="B5509" s="8"/>
      <c r="C5509" s="8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</row>
    <row r="5510" spans="2:36" x14ac:dyDescent="0.3">
      <c r="B5510" s="8"/>
      <c r="C5510" s="8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</row>
    <row r="5511" spans="2:36" x14ac:dyDescent="0.3">
      <c r="B5511" s="8"/>
      <c r="C5511" s="8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</row>
    <row r="5512" spans="2:36" x14ac:dyDescent="0.3">
      <c r="B5512" s="8"/>
      <c r="C5512" s="8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</row>
    <row r="5513" spans="2:36" x14ac:dyDescent="0.3">
      <c r="B5513" s="8"/>
      <c r="C5513" s="8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</row>
    <row r="5514" spans="2:36" x14ac:dyDescent="0.3">
      <c r="B5514" s="8"/>
      <c r="C5514" s="8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</row>
    <row r="5515" spans="2:36" x14ac:dyDescent="0.3">
      <c r="B5515" s="8"/>
      <c r="C5515" s="8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</row>
    <row r="5516" spans="2:36" x14ac:dyDescent="0.3">
      <c r="B5516" s="8"/>
      <c r="C5516" s="8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</row>
    <row r="5517" spans="2:36" x14ac:dyDescent="0.3">
      <c r="B5517" s="8"/>
      <c r="C5517" s="8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</row>
    <row r="5518" spans="2:36" x14ac:dyDescent="0.3">
      <c r="B5518" s="8"/>
      <c r="C5518" s="8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</row>
    <row r="5519" spans="2:36" x14ac:dyDescent="0.3">
      <c r="B5519" s="8"/>
      <c r="C5519" s="8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</row>
    <row r="5520" spans="2:36" x14ac:dyDescent="0.3">
      <c r="B5520" s="8"/>
      <c r="C5520" s="8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</row>
    <row r="5521" spans="2:36" x14ac:dyDescent="0.3">
      <c r="B5521" s="8"/>
      <c r="C5521" s="8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</row>
    <row r="5522" spans="2:36" x14ac:dyDescent="0.3">
      <c r="B5522" s="8"/>
      <c r="C5522" s="8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</row>
    <row r="5523" spans="2:36" x14ac:dyDescent="0.3">
      <c r="B5523" s="8"/>
      <c r="C5523" s="8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</row>
    <row r="5524" spans="2:36" x14ac:dyDescent="0.3">
      <c r="B5524" s="8"/>
      <c r="C5524" s="8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</row>
    <row r="5525" spans="2:36" x14ac:dyDescent="0.3">
      <c r="B5525" s="8"/>
      <c r="C5525" s="8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</row>
    <row r="5526" spans="2:36" x14ac:dyDescent="0.3">
      <c r="B5526" s="8"/>
      <c r="C5526" s="8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</row>
    <row r="5527" spans="2:36" x14ac:dyDescent="0.3">
      <c r="B5527" s="8"/>
      <c r="C5527" s="8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</row>
    <row r="5528" spans="2:36" x14ac:dyDescent="0.3">
      <c r="B5528" s="8"/>
      <c r="C5528" s="8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</row>
    <row r="5529" spans="2:36" x14ac:dyDescent="0.3">
      <c r="B5529" s="8"/>
      <c r="C5529" s="8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</row>
    <row r="5530" spans="2:36" x14ac:dyDescent="0.3">
      <c r="B5530" s="8"/>
      <c r="C5530" s="8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</row>
    <row r="5531" spans="2:36" x14ac:dyDescent="0.3">
      <c r="B5531" s="8"/>
      <c r="C5531" s="8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</row>
    <row r="5532" spans="2:36" x14ac:dyDescent="0.3">
      <c r="B5532" s="8"/>
      <c r="C5532" s="8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</row>
    <row r="5533" spans="2:36" x14ac:dyDescent="0.3">
      <c r="B5533" s="8"/>
      <c r="C5533" s="8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</row>
    <row r="5534" spans="2:36" x14ac:dyDescent="0.3">
      <c r="B5534" s="8"/>
      <c r="C5534" s="8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</row>
    <row r="5535" spans="2:36" x14ac:dyDescent="0.3">
      <c r="B5535" s="8"/>
      <c r="C5535" s="8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</row>
    <row r="5536" spans="2:36" x14ac:dyDescent="0.3">
      <c r="B5536" s="8"/>
      <c r="C5536" s="8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</row>
    <row r="5537" spans="2:36" x14ac:dyDescent="0.3">
      <c r="B5537" s="8"/>
      <c r="C5537" s="8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</row>
    <row r="5538" spans="2:36" x14ac:dyDescent="0.3">
      <c r="B5538" s="8"/>
      <c r="C5538" s="8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</row>
    <row r="5539" spans="2:36" x14ac:dyDescent="0.3">
      <c r="B5539" s="8"/>
      <c r="C5539" s="8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</row>
    <row r="5540" spans="2:36" x14ac:dyDescent="0.3">
      <c r="B5540" s="8"/>
      <c r="C5540" s="8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</row>
    <row r="5541" spans="2:36" x14ac:dyDescent="0.3">
      <c r="B5541" s="8"/>
      <c r="C5541" s="8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</row>
    <row r="5542" spans="2:36" x14ac:dyDescent="0.3">
      <c r="B5542" s="8"/>
      <c r="C5542" s="8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</row>
    <row r="5543" spans="2:36" x14ac:dyDescent="0.3">
      <c r="B5543" s="8"/>
      <c r="C5543" s="8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</row>
    <row r="5544" spans="2:36" x14ac:dyDescent="0.3">
      <c r="B5544" s="8"/>
      <c r="C5544" s="8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</row>
    <row r="5545" spans="2:36" x14ac:dyDescent="0.3">
      <c r="B5545" s="8"/>
      <c r="C5545" s="8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</row>
    <row r="5546" spans="2:36" x14ac:dyDescent="0.3">
      <c r="B5546" s="8"/>
      <c r="C5546" s="8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</row>
    <row r="5547" spans="2:36" x14ac:dyDescent="0.3">
      <c r="B5547" s="8"/>
      <c r="C5547" s="8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</row>
    <row r="5548" spans="2:36" x14ac:dyDescent="0.3">
      <c r="B5548" s="8"/>
      <c r="C5548" s="8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</row>
    <row r="5549" spans="2:36" x14ac:dyDescent="0.3">
      <c r="B5549" s="8"/>
      <c r="C5549" s="8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</row>
    <row r="5550" spans="2:36" x14ac:dyDescent="0.3">
      <c r="B5550" s="8"/>
      <c r="C5550" s="8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</row>
    <row r="5551" spans="2:36" x14ac:dyDescent="0.3">
      <c r="B5551" s="8"/>
      <c r="C5551" s="8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</row>
    <row r="5552" spans="2:36" x14ac:dyDescent="0.3">
      <c r="B5552" s="8"/>
      <c r="C5552" s="8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</row>
    <row r="5553" spans="2:36" x14ac:dyDescent="0.3">
      <c r="B5553" s="8"/>
      <c r="C5553" s="8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</row>
    <row r="5554" spans="2:36" x14ac:dyDescent="0.3">
      <c r="B5554" s="8"/>
      <c r="C5554" s="8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</row>
    <row r="5555" spans="2:36" x14ac:dyDescent="0.3">
      <c r="B5555" s="8"/>
      <c r="C5555" s="8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</row>
    <row r="5556" spans="2:36" x14ac:dyDescent="0.3">
      <c r="B5556" s="8"/>
      <c r="C5556" s="8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</row>
    <row r="5557" spans="2:36" x14ac:dyDescent="0.3">
      <c r="B5557" s="8"/>
      <c r="C5557" s="8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</row>
    <row r="5558" spans="2:36" x14ac:dyDescent="0.3">
      <c r="B5558" s="8"/>
      <c r="C5558" s="8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</row>
    <row r="5559" spans="2:36" x14ac:dyDescent="0.3">
      <c r="B5559" s="8"/>
      <c r="C5559" s="8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</row>
    <row r="5560" spans="2:36" x14ac:dyDescent="0.3">
      <c r="B5560" s="8"/>
      <c r="C5560" s="8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</row>
    <row r="5561" spans="2:36" x14ac:dyDescent="0.3">
      <c r="B5561" s="8"/>
      <c r="C5561" s="8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</row>
    <row r="5562" spans="2:36" x14ac:dyDescent="0.3">
      <c r="B5562" s="8"/>
      <c r="C5562" s="8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</row>
    <row r="5563" spans="2:36" x14ac:dyDescent="0.3">
      <c r="B5563" s="8"/>
      <c r="C5563" s="8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</row>
    <row r="5564" spans="2:36" x14ac:dyDescent="0.3">
      <c r="B5564" s="8"/>
      <c r="C5564" s="8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</row>
    <row r="5565" spans="2:36" x14ac:dyDescent="0.3">
      <c r="B5565" s="8"/>
      <c r="C5565" s="8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</row>
    <row r="5566" spans="2:36" x14ac:dyDescent="0.3">
      <c r="B5566" s="8"/>
      <c r="C5566" s="8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</row>
    <row r="5567" spans="2:36" x14ac:dyDescent="0.3">
      <c r="B5567" s="8"/>
      <c r="C5567" s="8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</row>
    <row r="5568" spans="2:36" x14ac:dyDescent="0.3">
      <c r="B5568" s="8"/>
      <c r="C5568" s="8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</row>
    <row r="5569" spans="2:36" x14ac:dyDescent="0.3">
      <c r="B5569" s="8"/>
      <c r="C5569" s="8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</row>
    <row r="5570" spans="2:36" x14ac:dyDescent="0.3">
      <c r="B5570" s="8"/>
      <c r="C5570" s="8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</row>
    <row r="5571" spans="2:36" x14ac:dyDescent="0.3">
      <c r="B5571" s="8"/>
      <c r="C5571" s="8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</row>
    <row r="5572" spans="2:36" x14ac:dyDescent="0.3">
      <c r="B5572" s="8"/>
      <c r="C5572" s="8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</row>
    <row r="5573" spans="2:36" x14ac:dyDescent="0.3">
      <c r="B5573" s="8"/>
      <c r="C5573" s="8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</row>
    <row r="5574" spans="2:36" x14ac:dyDescent="0.3">
      <c r="B5574" s="8"/>
      <c r="C5574" s="8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</row>
    <row r="5575" spans="2:36" x14ac:dyDescent="0.3">
      <c r="B5575" s="8"/>
      <c r="C5575" s="8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</row>
    <row r="5576" spans="2:36" x14ac:dyDescent="0.3">
      <c r="B5576" s="8"/>
      <c r="C5576" s="8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</row>
    <row r="5577" spans="2:36" x14ac:dyDescent="0.3">
      <c r="B5577" s="8"/>
      <c r="C5577" s="8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</row>
    <row r="5578" spans="2:36" x14ac:dyDescent="0.3">
      <c r="B5578" s="8"/>
      <c r="C5578" s="8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</row>
    <row r="5579" spans="2:36" x14ac:dyDescent="0.3">
      <c r="B5579" s="8"/>
      <c r="C5579" s="8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</row>
    <row r="5580" spans="2:36" x14ac:dyDescent="0.3">
      <c r="B5580" s="8"/>
      <c r="C5580" s="8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</row>
    <row r="5581" spans="2:36" x14ac:dyDescent="0.3">
      <c r="B5581" s="8"/>
      <c r="C5581" s="8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</row>
    <row r="5582" spans="2:36" x14ac:dyDescent="0.3">
      <c r="B5582" s="8"/>
      <c r="C5582" s="8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</row>
    <row r="5583" spans="2:36" x14ac:dyDescent="0.3">
      <c r="B5583" s="8"/>
      <c r="C5583" s="8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</row>
    <row r="5584" spans="2:36" x14ac:dyDescent="0.3">
      <c r="B5584" s="8"/>
      <c r="C5584" s="8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</row>
    <row r="5585" spans="2:36" x14ac:dyDescent="0.3">
      <c r="B5585" s="8"/>
      <c r="C5585" s="8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</row>
    <row r="5586" spans="2:36" x14ac:dyDescent="0.3">
      <c r="B5586" s="8"/>
      <c r="C5586" s="8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</row>
    <row r="5587" spans="2:36" x14ac:dyDescent="0.3">
      <c r="B5587" s="8"/>
      <c r="C5587" s="8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</row>
    <row r="5588" spans="2:36" x14ac:dyDescent="0.3">
      <c r="B5588" s="8"/>
      <c r="C5588" s="8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</row>
    <row r="5589" spans="2:36" x14ac:dyDescent="0.3">
      <c r="B5589" s="8"/>
      <c r="C5589" s="8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</row>
    <row r="5590" spans="2:36" x14ac:dyDescent="0.3">
      <c r="B5590" s="8"/>
      <c r="C5590" s="8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</row>
    <row r="5591" spans="2:36" x14ac:dyDescent="0.3">
      <c r="B5591" s="8"/>
      <c r="C5591" s="8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</row>
    <row r="5592" spans="2:36" x14ac:dyDescent="0.3">
      <c r="B5592" s="8"/>
      <c r="C5592" s="8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</row>
    <row r="5593" spans="2:36" x14ac:dyDescent="0.3">
      <c r="B5593" s="8"/>
      <c r="C5593" s="8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</row>
    <row r="5594" spans="2:36" x14ac:dyDescent="0.3">
      <c r="B5594" s="8"/>
      <c r="C5594" s="8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</row>
    <row r="5595" spans="2:36" x14ac:dyDescent="0.3">
      <c r="B5595" s="8"/>
      <c r="C5595" s="8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</row>
    <row r="5596" spans="2:36" x14ac:dyDescent="0.3">
      <c r="B5596" s="8"/>
      <c r="C5596" s="8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</row>
    <row r="5597" spans="2:36" x14ac:dyDescent="0.3">
      <c r="B5597" s="8"/>
      <c r="C5597" s="8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</row>
    <row r="5598" spans="2:36" x14ac:dyDescent="0.3">
      <c r="B5598" s="8"/>
      <c r="C5598" s="8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</row>
    <row r="5599" spans="2:36" x14ac:dyDescent="0.3">
      <c r="B5599" s="8"/>
      <c r="C5599" s="8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</row>
    <row r="5600" spans="2:36" x14ac:dyDescent="0.3">
      <c r="B5600" s="8"/>
      <c r="C5600" s="8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</row>
    <row r="5601" spans="2:36" x14ac:dyDescent="0.3">
      <c r="B5601" s="8"/>
      <c r="C5601" s="8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</row>
    <row r="5602" spans="2:36" x14ac:dyDescent="0.3">
      <c r="B5602" s="8"/>
      <c r="C5602" s="8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</row>
    <row r="5603" spans="2:36" x14ac:dyDescent="0.3">
      <c r="B5603" s="8"/>
      <c r="C5603" s="8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</row>
    <row r="5604" spans="2:36" x14ac:dyDescent="0.3">
      <c r="B5604" s="8"/>
      <c r="C5604" s="8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</row>
    <row r="5605" spans="2:36" x14ac:dyDescent="0.3">
      <c r="B5605" s="8"/>
      <c r="C5605" s="8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</row>
    <row r="5606" spans="2:36" x14ac:dyDescent="0.3">
      <c r="B5606" s="8"/>
      <c r="C5606" s="8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</row>
    <row r="5607" spans="2:36" x14ac:dyDescent="0.3">
      <c r="B5607" s="8"/>
      <c r="C5607" s="8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</row>
    <row r="5608" spans="2:36" x14ac:dyDescent="0.3">
      <c r="B5608" s="8"/>
      <c r="C5608" s="8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</row>
    <row r="5609" spans="2:36" x14ac:dyDescent="0.3">
      <c r="B5609" s="8"/>
      <c r="C5609" s="8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</row>
    <row r="5610" spans="2:36" x14ac:dyDescent="0.3">
      <c r="B5610" s="8"/>
      <c r="C5610" s="8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</row>
    <row r="5611" spans="2:36" x14ac:dyDescent="0.3">
      <c r="B5611" s="8"/>
      <c r="C5611" s="8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</row>
    <row r="5612" spans="2:36" x14ac:dyDescent="0.3">
      <c r="B5612" s="8"/>
      <c r="C5612" s="8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</row>
    <row r="5613" spans="2:36" x14ac:dyDescent="0.3">
      <c r="B5613" s="8"/>
      <c r="C5613" s="8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</row>
    <row r="5614" spans="2:36" x14ac:dyDescent="0.3">
      <c r="B5614" s="8"/>
      <c r="C5614" s="8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</row>
    <row r="5615" spans="2:36" x14ac:dyDescent="0.3">
      <c r="B5615" s="8"/>
      <c r="C5615" s="8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</row>
    <row r="5616" spans="2:36" x14ac:dyDescent="0.3">
      <c r="B5616" s="8"/>
      <c r="C5616" s="8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</row>
    <row r="5617" spans="2:36" x14ac:dyDescent="0.3">
      <c r="B5617" s="8"/>
      <c r="C5617" s="8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</row>
    <row r="5618" spans="2:36" x14ac:dyDescent="0.3">
      <c r="B5618" s="8"/>
      <c r="C5618" s="8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</row>
    <row r="5619" spans="2:36" x14ac:dyDescent="0.3"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</row>
    <row r="5620" spans="2:36" x14ac:dyDescent="0.3"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</row>
    <row r="5621" spans="2:36" x14ac:dyDescent="0.3"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</row>
    <row r="5622" spans="2:36" x14ac:dyDescent="0.3"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</row>
    <row r="5623" spans="2:36" x14ac:dyDescent="0.3"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</row>
    <row r="5624" spans="2:36" x14ac:dyDescent="0.3"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</row>
    <row r="5625" spans="2:36" x14ac:dyDescent="0.3"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</row>
    <row r="5626" spans="2:36" x14ac:dyDescent="0.3"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</row>
    <row r="5627" spans="2:36" x14ac:dyDescent="0.3"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</row>
    <row r="5628" spans="2:36" x14ac:dyDescent="0.3"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</row>
    <row r="5629" spans="2:36" x14ac:dyDescent="0.3"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</row>
    <row r="5630" spans="2:36" x14ac:dyDescent="0.3"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</row>
    <row r="5631" spans="2:36" x14ac:dyDescent="0.3"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</row>
    <row r="5632" spans="2:36" x14ac:dyDescent="0.3"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</row>
    <row r="5633" spans="23:36" x14ac:dyDescent="0.3"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</row>
    <row r="5634" spans="23:36" x14ac:dyDescent="0.3"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</row>
    <row r="5635" spans="23:36" x14ac:dyDescent="0.3"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</row>
    <row r="5636" spans="23:36" x14ac:dyDescent="0.3"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</row>
    <row r="5637" spans="23:36" x14ac:dyDescent="0.3"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</row>
    <row r="5638" spans="23:36" x14ac:dyDescent="0.3"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</row>
    <row r="5639" spans="23:36" x14ac:dyDescent="0.3"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</row>
    <row r="5640" spans="23:36" x14ac:dyDescent="0.3"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</row>
    <row r="5641" spans="23:36" x14ac:dyDescent="0.3"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</row>
    <row r="5642" spans="23:36" x14ac:dyDescent="0.3"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</row>
    <row r="5643" spans="23:36" x14ac:dyDescent="0.3"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</row>
    <row r="5644" spans="23:36" x14ac:dyDescent="0.3"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</row>
    <row r="5645" spans="23:36" x14ac:dyDescent="0.3"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</row>
    <row r="5646" spans="23:36" x14ac:dyDescent="0.3"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</row>
    <row r="5647" spans="23:36" x14ac:dyDescent="0.3"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</row>
    <row r="5648" spans="23:36" x14ac:dyDescent="0.3"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</row>
    <row r="5649" spans="23:36" x14ac:dyDescent="0.3"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</row>
    <row r="5650" spans="23:36" x14ac:dyDescent="0.3"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</row>
    <row r="5651" spans="23:36" x14ac:dyDescent="0.3"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</row>
    <row r="5652" spans="23:36" x14ac:dyDescent="0.3"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</row>
    <row r="5653" spans="23:36" x14ac:dyDescent="0.3"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</row>
    <row r="5654" spans="23:36" x14ac:dyDescent="0.3"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</row>
    <row r="5655" spans="23:36" x14ac:dyDescent="0.3"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</row>
    <row r="5656" spans="23:36" x14ac:dyDescent="0.3"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</row>
    <row r="5657" spans="23:36" x14ac:dyDescent="0.3"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</row>
    <row r="5658" spans="23:36" x14ac:dyDescent="0.3"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</row>
    <row r="5659" spans="23:36" x14ac:dyDescent="0.3"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</row>
    <row r="5660" spans="23:36" x14ac:dyDescent="0.3"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</row>
    <row r="5661" spans="23:36" x14ac:dyDescent="0.3"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</row>
    <row r="5662" spans="23:36" x14ac:dyDescent="0.3"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</row>
    <row r="5663" spans="23:36" x14ac:dyDescent="0.3"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</row>
    <row r="5664" spans="23:36" x14ac:dyDescent="0.3"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</row>
    <row r="5665" spans="23:36" x14ac:dyDescent="0.3"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</row>
    <row r="5666" spans="23:36" x14ac:dyDescent="0.3"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</row>
    <row r="5667" spans="23:36" x14ac:dyDescent="0.3"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</row>
    <row r="5668" spans="23:36" x14ac:dyDescent="0.3"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</row>
    <row r="5669" spans="23:36" x14ac:dyDescent="0.3"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</row>
    <row r="5670" spans="23:36" x14ac:dyDescent="0.3"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</row>
    <row r="5671" spans="23:36" x14ac:dyDescent="0.3"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</row>
    <row r="5672" spans="23:36" x14ac:dyDescent="0.3"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</row>
    <row r="5673" spans="23:36" x14ac:dyDescent="0.3"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</row>
    <row r="5674" spans="23:36" x14ac:dyDescent="0.3"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</row>
    <row r="5675" spans="23:36" x14ac:dyDescent="0.3"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</row>
    <row r="5676" spans="23:36" x14ac:dyDescent="0.3"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</row>
    <row r="5677" spans="23:36" x14ac:dyDescent="0.3"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</row>
    <row r="5678" spans="23:36" x14ac:dyDescent="0.3"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</row>
    <row r="5679" spans="23:36" x14ac:dyDescent="0.3"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</row>
    <row r="5680" spans="23:36" x14ac:dyDescent="0.3"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</row>
    <row r="5681" spans="23:36" x14ac:dyDescent="0.3"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</row>
    <row r="5682" spans="23:36" x14ac:dyDescent="0.3"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</row>
    <row r="5683" spans="23:36" x14ac:dyDescent="0.3"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</row>
    <row r="5684" spans="23:36" x14ac:dyDescent="0.3"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</row>
    <row r="5685" spans="23:36" x14ac:dyDescent="0.3"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</row>
    <row r="5686" spans="23:36" x14ac:dyDescent="0.3"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</row>
    <row r="5687" spans="23:36" x14ac:dyDescent="0.3"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</row>
    <row r="5688" spans="23:36" x14ac:dyDescent="0.3"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</row>
    <row r="5689" spans="23:36" x14ac:dyDescent="0.3"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</row>
    <row r="5690" spans="23:36" x14ac:dyDescent="0.3"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</row>
    <row r="5691" spans="23:36" x14ac:dyDescent="0.3"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</row>
    <row r="5692" spans="23:36" x14ac:dyDescent="0.3"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</row>
    <row r="5693" spans="23:36" x14ac:dyDescent="0.3"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</row>
    <row r="5694" spans="23:36" x14ac:dyDescent="0.3"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</row>
    <row r="5695" spans="23:36" x14ac:dyDescent="0.3"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</row>
    <row r="5696" spans="23:36" x14ac:dyDescent="0.3"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</row>
    <row r="5697" spans="23:36" x14ac:dyDescent="0.3"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</row>
    <row r="5698" spans="23:36" x14ac:dyDescent="0.3"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</row>
    <row r="5699" spans="23:36" x14ac:dyDescent="0.3"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</row>
    <row r="5700" spans="23:36" x14ac:dyDescent="0.3"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</row>
    <row r="5701" spans="23:36" x14ac:dyDescent="0.3"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</row>
    <row r="5702" spans="23:36" x14ac:dyDescent="0.3"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</row>
    <row r="5703" spans="23:36" x14ac:dyDescent="0.3"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</row>
    <row r="5704" spans="23:36" x14ac:dyDescent="0.3"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</row>
    <row r="5705" spans="23:36" x14ac:dyDescent="0.3"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</row>
    <row r="5706" spans="23:36" x14ac:dyDescent="0.3"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</row>
    <row r="5707" spans="23:36" x14ac:dyDescent="0.3"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</row>
    <row r="5708" spans="23:36" x14ac:dyDescent="0.3"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</row>
    <row r="5709" spans="23:36" x14ac:dyDescent="0.3"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</row>
    <row r="5710" spans="23:36" x14ac:dyDescent="0.3"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</row>
    <row r="5711" spans="23:36" x14ac:dyDescent="0.3"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</row>
    <row r="5712" spans="23:36" x14ac:dyDescent="0.3"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</row>
    <row r="5713" spans="23:36" x14ac:dyDescent="0.3"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</row>
    <row r="5714" spans="23:36" x14ac:dyDescent="0.3"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</row>
    <row r="5715" spans="23:36" x14ac:dyDescent="0.3"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</row>
    <row r="5716" spans="23:36" x14ac:dyDescent="0.3"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</row>
    <row r="5717" spans="23:36" x14ac:dyDescent="0.3"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</row>
    <row r="5718" spans="23:36" x14ac:dyDescent="0.3"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</row>
    <row r="5719" spans="23:36" x14ac:dyDescent="0.3"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</row>
    <row r="5720" spans="23:36" x14ac:dyDescent="0.3"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</row>
    <row r="5721" spans="23:36" x14ac:dyDescent="0.3"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</row>
    <row r="5722" spans="23:36" x14ac:dyDescent="0.3"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</row>
    <row r="5723" spans="23:36" x14ac:dyDescent="0.3"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</row>
    <row r="5724" spans="23:36" x14ac:dyDescent="0.3"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</row>
    <row r="5725" spans="23:36" x14ac:dyDescent="0.3"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</row>
    <row r="5726" spans="23:36" x14ac:dyDescent="0.3"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</row>
    <row r="5727" spans="23:36" x14ac:dyDescent="0.3"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</row>
    <row r="5728" spans="23:36" x14ac:dyDescent="0.3"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</row>
    <row r="5729" spans="23:36" x14ac:dyDescent="0.3"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</row>
    <row r="5730" spans="23:36" x14ac:dyDescent="0.3"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</row>
    <row r="5731" spans="23:36" x14ac:dyDescent="0.3"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</row>
    <row r="5732" spans="23:36" x14ac:dyDescent="0.3"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</row>
    <row r="5733" spans="23:36" x14ac:dyDescent="0.3"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</row>
    <row r="5734" spans="23:36" x14ac:dyDescent="0.3"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</row>
    <row r="5735" spans="23:36" x14ac:dyDescent="0.3"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</row>
    <row r="5736" spans="23:36" x14ac:dyDescent="0.3"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</row>
    <row r="5737" spans="23:36" x14ac:dyDescent="0.3"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</row>
    <row r="5738" spans="23:36" x14ac:dyDescent="0.3"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</row>
  </sheetData>
  <mergeCells count="1">
    <mergeCell ref="C24:N2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FF64-2649-4A1A-9A2B-60F3C7D733C9}">
  <dimension ref="B2:Q26"/>
  <sheetViews>
    <sheetView showGridLines="0" zoomScale="85" zoomScaleNormal="85" workbookViewId="0">
      <selection activeCell="M20" sqref="M20"/>
    </sheetView>
  </sheetViews>
  <sheetFormatPr defaultRowHeight="14.4" x14ac:dyDescent="0.3"/>
  <cols>
    <col min="2" max="2" width="45.88671875" bestFit="1" customWidth="1"/>
    <col min="3" max="3" width="15.44140625" style="3" bestFit="1" customWidth="1"/>
    <col min="4" max="4" width="15.44140625" bestFit="1" customWidth="1"/>
    <col min="5" max="5" width="14.109375" bestFit="1" customWidth="1"/>
    <col min="6" max="6" width="13.6640625" style="5" bestFit="1" customWidth="1"/>
    <col min="8" max="8" width="2.109375" customWidth="1"/>
    <col min="10" max="10" width="4.6640625" customWidth="1"/>
    <col min="11" max="11" width="46.6640625" bestFit="1" customWidth="1"/>
    <col min="12" max="12" width="11.88671875" bestFit="1" customWidth="1"/>
    <col min="13" max="13" width="14.44140625" bestFit="1" customWidth="1"/>
    <col min="14" max="14" width="20.88671875" bestFit="1" customWidth="1"/>
    <col min="15" max="15" width="14.88671875" bestFit="1" customWidth="1"/>
    <col min="16" max="16" width="21.5546875" bestFit="1" customWidth="1"/>
    <col min="17" max="17" width="20.88671875" bestFit="1" customWidth="1"/>
  </cols>
  <sheetData>
    <row r="2" spans="2:17" x14ac:dyDescent="0.3">
      <c r="J2" s="10"/>
      <c r="K2" s="2" t="s">
        <v>206</v>
      </c>
    </row>
    <row r="3" spans="2:17" x14ac:dyDescent="0.3">
      <c r="B3" s="2" t="s">
        <v>162</v>
      </c>
      <c r="C3" s="2" t="s">
        <v>40</v>
      </c>
      <c r="D3" s="2" t="s">
        <v>163</v>
      </c>
      <c r="J3" s="10"/>
    </row>
    <row r="4" spans="2:17" x14ac:dyDescent="0.3">
      <c r="B4" s="2" t="s">
        <v>144</v>
      </c>
      <c r="C4" s="3">
        <f>'Capa Final'!C11</f>
        <v>379626.79000000004</v>
      </c>
      <c r="D4" s="3">
        <f>C4</f>
        <v>379626.79000000004</v>
      </c>
      <c r="J4" s="10"/>
      <c r="K4" s="57" t="s">
        <v>150</v>
      </c>
      <c r="L4" s="57" t="s">
        <v>151</v>
      </c>
      <c r="M4" s="57" t="s">
        <v>152</v>
      </c>
      <c r="N4" s="57" t="s">
        <v>153</v>
      </c>
      <c r="O4" s="57" t="s">
        <v>154</v>
      </c>
    </row>
    <row r="5" spans="2:17" x14ac:dyDescent="0.3">
      <c r="B5" s="2" t="s">
        <v>142</v>
      </c>
      <c r="C5" s="3">
        <f>'Capa Final'!C12</f>
        <v>6933561.1900000004</v>
      </c>
      <c r="D5" s="3">
        <f>D4+C5</f>
        <v>7313187.9800000004</v>
      </c>
      <c r="J5" s="10"/>
      <c r="K5" s="58">
        <v>45524</v>
      </c>
      <c r="L5" s="59" t="s">
        <v>155</v>
      </c>
      <c r="M5" s="60">
        <v>2.1129999999999999E-2</v>
      </c>
      <c r="N5" s="61">
        <v>1.0738380300000001</v>
      </c>
      <c r="O5" s="62" t="s">
        <v>203</v>
      </c>
    </row>
    <row r="6" spans="2:17" x14ac:dyDescent="0.3">
      <c r="B6" s="2" t="s">
        <v>208</v>
      </c>
      <c r="C6" s="3">
        <v>0</v>
      </c>
      <c r="D6" s="3">
        <f>D5-C6</f>
        <v>7313187.9800000004</v>
      </c>
      <c r="E6" s="5"/>
      <c r="J6" s="97"/>
      <c r="K6" s="57" t="s">
        <v>156</v>
      </c>
      <c r="L6" s="57" t="s">
        <v>157</v>
      </c>
      <c r="M6" s="57" t="s">
        <v>158</v>
      </c>
      <c r="N6" s="57" t="s">
        <v>159</v>
      </c>
      <c r="O6" s="57" t="s">
        <v>160</v>
      </c>
    </row>
    <row r="7" spans="2:17" x14ac:dyDescent="0.3">
      <c r="B7" s="2" t="s">
        <v>164</v>
      </c>
      <c r="C7" s="3">
        <v>0</v>
      </c>
      <c r="D7" s="3">
        <f t="shared" ref="D7:D12" si="0">D6-C7</f>
        <v>7313187.9800000004</v>
      </c>
      <c r="E7" s="5"/>
      <c r="J7" s="97"/>
      <c r="K7" s="63" t="s">
        <v>204</v>
      </c>
      <c r="L7" s="59" t="s">
        <v>78</v>
      </c>
      <c r="M7" s="61">
        <v>2.1124213100000002</v>
      </c>
      <c r="N7" s="61">
        <v>97.860192220000002</v>
      </c>
      <c r="O7" s="61">
        <v>0</v>
      </c>
      <c r="P7" s="65">
        <f>N7*'Histórico Integralizações'!D4</f>
        <v>99783047.136930779</v>
      </c>
      <c r="Q7" s="65"/>
    </row>
    <row r="8" spans="2:17" x14ac:dyDescent="0.3">
      <c r="B8" s="2" t="s">
        <v>145</v>
      </c>
      <c r="C8" s="3">
        <f>N5*'Histórico Integralizações'!D4</f>
        <v>1094937.8734514702</v>
      </c>
      <c r="D8" s="3">
        <f>D7-C8</f>
        <v>6218250.10654853</v>
      </c>
      <c r="E8" s="5"/>
      <c r="J8" s="97"/>
    </row>
    <row r="9" spans="2:17" x14ac:dyDescent="0.3">
      <c r="B9" s="2" t="s">
        <v>146</v>
      </c>
      <c r="C9" s="3">
        <f>M7*'Histórico Integralizações'!D4</f>
        <v>2153928.2763201902</v>
      </c>
      <c r="D9" s="3">
        <f>D8-C9</f>
        <v>4064321.8302283399</v>
      </c>
      <c r="J9" s="10"/>
      <c r="K9" s="57" t="s">
        <v>150</v>
      </c>
      <c r="L9" s="57" t="s">
        <v>151</v>
      </c>
      <c r="M9" s="57" t="s">
        <v>152</v>
      </c>
      <c r="N9" s="57" t="s">
        <v>153</v>
      </c>
      <c r="O9" s="57" t="s">
        <v>154</v>
      </c>
    </row>
    <row r="10" spans="2:17" x14ac:dyDescent="0.3">
      <c r="B10" s="2" t="s">
        <v>148</v>
      </c>
      <c r="C10" s="3">
        <f>'Capa Final'!E6-'Capa Final'!E7</f>
        <v>3892218.5872180164</v>
      </c>
      <c r="D10" s="3">
        <f>D9-C10</f>
        <v>172103.24301032349</v>
      </c>
      <c r="J10" s="10"/>
      <c r="K10" s="58">
        <v>45524</v>
      </c>
      <c r="L10" s="59" t="s">
        <v>161</v>
      </c>
      <c r="M10" s="60">
        <v>0</v>
      </c>
      <c r="N10" s="61">
        <v>0.91588122000000005</v>
      </c>
      <c r="O10" s="62" t="s">
        <v>203</v>
      </c>
    </row>
    <row r="11" spans="2:17" x14ac:dyDescent="0.3">
      <c r="B11" s="2" t="s">
        <v>147</v>
      </c>
      <c r="C11" s="3">
        <f>N10*'Histórico Integralizações'!D5</f>
        <v>172103.24005020002</v>
      </c>
      <c r="D11" s="3">
        <f>D10-C11</f>
        <v>2.9601234709843993E-3</v>
      </c>
      <c r="J11" s="10"/>
      <c r="K11" s="57" t="s">
        <v>156</v>
      </c>
      <c r="L11" s="57" t="s">
        <v>157</v>
      </c>
      <c r="M11" s="57" t="s">
        <v>158</v>
      </c>
      <c r="N11" s="57" t="s">
        <v>159</v>
      </c>
      <c r="O11" s="57" t="s">
        <v>160</v>
      </c>
    </row>
    <row r="12" spans="2:17" x14ac:dyDescent="0.3">
      <c r="B12" s="2" t="s">
        <v>165</v>
      </c>
      <c r="C12" s="3">
        <f>D11</f>
        <v>2.9601234709843993E-3</v>
      </c>
      <c r="D12" s="3">
        <f t="shared" si="0"/>
        <v>0</v>
      </c>
      <c r="J12" s="10"/>
      <c r="K12" s="63" t="s">
        <v>204</v>
      </c>
      <c r="L12" s="59" t="s">
        <v>79</v>
      </c>
      <c r="M12" s="61">
        <v>0</v>
      </c>
      <c r="N12" s="61">
        <v>79.091547480000003</v>
      </c>
      <c r="O12" s="61">
        <v>0</v>
      </c>
    </row>
    <row r="16" spans="2:17" x14ac:dyDescent="0.3">
      <c r="K16" s="2" t="s">
        <v>207</v>
      </c>
    </row>
    <row r="18" spans="11:16" x14ac:dyDescent="0.3">
      <c r="K18" s="57" t="s">
        <v>150</v>
      </c>
      <c r="L18" s="57" t="s">
        <v>151</v>
      </c>
      <c r="M18" s="57" t="s">
        <v>152</v>
      </c>
      <c r="N18" s="57" t="s">
        <v>153</v>
      </c>
      <c r="O18" s="57" t="s">
        <v>154</v>
      </c>
    </row>
    <row r="19" spans="11:16" x14ac:dyDescent="0.3">
      <c r="K19" s="58">
        <f>K5</f>
        <v>45524</v>
      </c>
      <c r="L19" s="59" t="s">
        <v>155</v>
      </c>
      <c r="M19" s="96">
        <v>1.7670000000000002E-2</v>
      </c>
      <c r="N19" s="61">
        <f>N5</f>
        <v>1.0738380300000001</v>
      </c>
      <c r="O19" s="62" t="s">
        <v>203</v>
      </c>
    </row>
    <row r="20" spans="11:16" x14ac:dyDescent="0.3">
      <c r="K20" s="57" t="s">
        <v>156</v>
      </c>
      <c r="L20" s="57" t="s">
        <v>157</v>
      </c>
      <c r="M20" s="57" t="s">
        <v>158</v>
      </c>
      <c r="N20" s="57" t="s">
        <v>159</v>
      </c>
      <c r="O20" s="57" t="s">
        <v>160</v>
      </c>
    </row>
    <row r="21" spans="11:16" x14ac:dyDescent="0.3">
      <c r="K21" s="63" t="s">
        <v>204</v>
      </c>
      <c r="L21" s="59" t="s">
        <v>78</v>
      </c>
      <c r="M21" s="61">
        <f>M7</f>
        <v>2.1124213100000002</v>
      </c>
      <c r="N21" s="61">
        <v>94.042977500000006</v>
      </c>
      <c r="O21" s="61">
        <v>3.8172141464543352</v>
      </c>
      <c r="P21" s="5"/>
    </row>
    <row r="23" spans="11:16" x14ac:dyDescent="0.3">
      <c r="K23" s="57" t="s">
        <v>150</v>
      </c>
      <c r="L23" s="57" t="s">
        <v>151</v>
      </c>
      <c r="M23" s="57" t="s">
        <v>152</v>
      </c>
      <c r="N23" s="57" t="s">
        <v>153</v>
      </c>
      <c r="O23" s="57" t="s">
        <v>154</v>
      </c>
    </row>
    <row r="24" spans="11:16" x14ac:dyDescent="0.3">
      <c r="K24" s="58">
        <f>K10</f>
        <v>45524</v>
      </c>
      <c r="L24" s="59" t="s">
        <v>161</v>
      </c>
      <c r="M24" s="60">
        <v>0</v>
      </c>
      <c r="N24" s="61">
        <f>N10</f>
        <v>0.91588122000000005</v>
      </c>
      <c r="O24" s="62" t="s">
        <v>203</v>
      </c>
    </row>
    <row r="25" spans="11:16" x14ac:dyDescent="0.3">
      <c r="K25" s="57" t="s">
        <v>156</v>
      </c>
      <c r="L25" s="57" t="s">
        <v>157</v>
      </c>
      <c r="M25" s="57" t="s">
        <v>158</v>
      </c>
      <c r="N25" s="57" t="s">
        <v>159</v>
      </c>
      <c r="O25" s="57" t="s">
        <v>160</v>
      </c>
    </row>
    <row r="26" spans="11:16" x14ac:dyDescent="0.3">
      <c r="K26" s="63" t="s">
        <v>204</v>
      </c>
      <c r="L26" s="59" t="s">
        <v>79</v>
      </c>
      <c r="M26" s="61">
        <f>M12</f>
        <v>0</v>
      </c>
      <c r="N26" s="61">
        <f>N12</f>
        <v>79.091547480000003</v>
      </c>
      <c r="O26" s="61">
        <f>O12</f>
        <v>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FE838-8C8C-4B09-AC2E-4E6A1C463499}">
  <dimension ref="A1:DH143"/>
  <sheetViews>
    <sheetView showGridLines="0" zoomScale="85" zoomScaleNormal="85" workbookViewId="0">
      <selection activeCell="CX8" sqref="CX8"/>
    </sheetView>
  </sheetViews>
  <sheetFormatPr defaultColWidth="8.6640625" defaultRowHeight="14.4" x14ac:dyDescent="0.3"/>
  <cols>
    <col min="1" max="1" width="8.6640625" style="1"/>
    <col min="2" max="2" width="33.109375" style="13" bestFit="1" customWidth="1"/>
    <col min="3" max="3" width="17.109375" style="76" bestFit="1" customWidth="1"/>
    <col min="4" max="4" width="12.6640625" style="13" bestFit="1" customWidth="1"/>
    <col min="5" max="5" width="1.88671875" style="20" customWidth="1"/>
    <col min="6" max="6" width="44.44140625" style="20" bestFit="1" customWidth="1"/>
    <col min="7" max="7" width="17" style="1" hidden="1" customWidth="1"/>
    <col min="8" max="44" width="17.88671875" style="1" hidden="1" customWidth="1"/>
    <col min="45" max="48" width="17.88671875" style="1" customWidth="1"/>
    <col min="49" max="63" width="19.5546875" style="1" bestFit="1" customWidth="1"/>
    <col min="64" max="64" width="19.5546875" style="1" customWidth="1"/>
    <col min="65" max="65" width="61.33203125" style="1" bestFit="1" customWidth="1"/>
    <col min="66" max="66" width="14.109375" style="1" hidden="1" customWidth="1"/>
    <col min="67" max="68" width="14.44140625" style="1" hidden="1" customWidth="1"/>
    <col min="69" max="88" width="18" style="1" hidden="1" customWidth="1"/>
    <col min="89" max="108" width="18" style="1" bestFit="1" customWidth="1"/>
    <col min="109" max="109" width="18" style="1" customWidth="1"/>
    <col min="110" max="110" width="18.109375" style="1" bestFit="1" customWidth="1"/>
    <col min="111" max="111" width="8" style="1" bestFit="1" customWidth="1"/>
    <col min="112" max="112" width="8.88671875" style="1" bestFit="1" customWidth="1"/>
    <col min="113" max="16384" width="8.6640625" style="1"/>
  </cols>
  <sheetData>
    <row r="1" spans="1:112" x14ac:dyDescent="0.3">
      <c r="BK1" s="98"/>
      <c r="BX1" s="90" t="s">
        <v>205</v>
      </c>
      <c r="BY1" s="90" t="s">
        <v>205</v>
      </c>
      <c r="BZ1" s="90" t="s">
        <v>205</v>
      </c>
      <c r="CA1" s="90" t="s">
        <v>205</v>
      </c>
      <c r="CB1" s="90" t="s">
        <v>205</v>
      </c>
      <c r="CC1" s="90" t="s">
        <v>205</v>
      </c>
      <c r="CD1" s="90" t="s">
        <v>205</v>
      </c>
      <c r="CE1" s="90" t="s">
        <v>205</v>
      </c>
      <c r="CF1" s="90" t="s">
        <v>205</v>
      </c>
      <c r="CG1" s="90" t="s">
        <v>205</v>
      </c>
      <c r="CH1" s="90" t="s">
        <v>205</v>
      </c>
      <c r="CI1" s="90" t="s">
        <v>205</v>
      </c>
      <c r="CJ1" s="90" t="s">
        <v>205</v>
      </c>
      <c r="CK1" s="90" t="s">
        <v>205</v>
      </c>
      <c r="CL1" s="90" t="s">
        <v>205</v>
      </c>
      <c r="CM1" s="90" t="s">
        <v>205</v>
      </c>
      <c r="CN1" s="90" t="s">
        <v>205</v>
      </c>
      <c r="CO1" s="90" t="s">
        <v>205</v>
      </c>
      <c r="CP1" s="90" t="s">
        <v>205</v>
      </c>
      <c r="CQ1" s="90" t="s">
        <v>205</v>
      </c>
      <c r="CR1" s="90" t="s">
        <v>205</v>
      </c>
      <c r="CS1" s="90" t="s">
        <v>205</v>
      </c>
      <c r="CT1" s="90" t="s">
        <v>205</v>
      </c>
      <c r="CU1" s="90" t="s">
        <v>205</v>
      </c>
      <c r="CV1" s="90" t="s">
        <v>205</v>
      </c>
      <c r="CW1" s="90" t="s">
        <v>205</v>
      </c>
      <c r="CX1" s="90" t="s">
        <v>205</v>
      </c>
      <c r="CY1" s="90" t="s">
        <v>205</v>
      </c>
      <c r="CZ1" s="90" t="s">
        <v>205</v>
      </c>
      <c r="DA1" s="90" t="s">
        <v>205</v>
      </c>
      <c r="DB1" s="90" t="s">
        <v>205</v>
      </c>
      <c r="DC1" s="90" t="s">
        <v>205</v>
      </c>
      <c r="DD1" s="90" t="s">
        <v>205</v>
      </c>
      <c r="DE1" s="71"/>
    </row>
    <row r="2" spans="1:112" x14ac:dyDescent="0.3">
      <c r="B2" s="42"/>
      <c r="C2" s="77"/>
      <c r="D2" s="42"/>
      <c r="E2" s="43"/>
      <c r="F2" s="13"/>
      <c r="G2" s="102" t="s">
        <v>116</v>
      </c>
      <c r="H2" s="102"/>
      <c r="I2" s="102"/>
      <c r="J2" s="102"/>
      <c r="K2" s="102"/>
      <c r="L2" s="102"/>
      <c r="M2" s="102"/>
      <c r="N2" s="102"/>
      <c r="O2" s="102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71"/>
      <c r="BM2" s="71"/>
      <c r="BN2" s="75" t="s">
        <v>174</v>
      </c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94"/>
      <c r="DF2" s="103" t="s">
        <v>138</v>
      </c>
      <c r="DG2" s="104"/>
      <c r="DH2" s="105"/>
    </row>
    <row r="3" spans="1:112" x14ac:dyDescent="0.3">
      <c r="A3" s="37" t="s">
        <v>117</v>
      </c>
      <c r="B3" s="37" t="s">
        <v>118</v>
      </c>
      <c r="C3" s="72" t="s">
        <v>176</v>
      </c>
      <c r="D3" s="37" t="s">
        <v>173</v>
      </c>
      <c r="E3" s="43"/>
      <c r="F3" s="37" t="s">
        <v>119</v>
      </c>
      <c r="G3" s="38">
        <v>43770</v>
      </c>
      <c r="H3" s="38">
        <f t="shared" ref="H3:O3" si="0">EDATE(G3,1)</f>
        <v>43800</v>
      </c>
      <c r="I3" s="38">
        <f t="shared" si="0"/>
        <v>43831</v>
      </c>
      <c r="J3" s="38">
        <f t="shared" si="0"/>
        <v>43862</v>
      </c>
      <c r="K3" s="38">
        <f t="shared" si="0"/>
        <v>43891</v>
      </c>
      <c r="L3" s="38">
        <f t="shared" si="0"/>
        <v>43922</v>
      </c>
      <c r="M3" s="38">
        <f t="shared" si="0"/>
        <v>43952</v>
      </c>
      <c r="N3" s="38">
        <f t="shared" si="0"/>
        <v>43983</v>
      </c>
      <c r="O3" s="38">
        <f t="shared" si="0"/>
        <v>44013</v>
      </c>
      <c r="P3" s="38">
        <f t="shared" ref="P3:U3" si="1">EDATE(O3,1)</f>
        <v>44044</v>
      </c>
      <c r="Q3" s="38">
        <f t="shared" si="1"/>
        <v>44075</v>
      </c>
      <c r="R3" s="38">
        <f t="shared" si="1"/>
        <v>44105</v>
      </c>
      <c r="S3" s="38">
        <f t="shared" si="1"/>
        <v>44136</v>
      </c>
      <c r="T3" s="38">
        <f t="shared" si="1"/>
        <v>44166</v>
      </c>
      <c r="U3" s="38">
        <f t="shared" si="1"/>
        <v>44197</v>
      </c>
      <c r="V3" s="38">
        <f t="shared" ref="V3:BK3" si="2">EDATE(U3,1)</f>
        <v>44228</v>
      </c>
      <c r="W3" s="38">
        <f t="shared" si="2"/>
        <v>44256</v>
      </c>
      <c r="X3" s="38">
        <f t="shared" si="2"/>
        <v>44287</v>
      </c>
      <c r="Y3" s="38">
        <f t="shared" si="2"/>
        <v>44317</v>
      </c>
      <c r="Z3" s="38">
        <f t="shared" si="2"/>
        <v>44348</v>
      </c>
      <c r="AA3" s="38">
        <f t="shared" si="2"/>
        <v>44378</v>
      </c>
      <c r="AB3" s="38">
        <f t="shared" si="2"/>
        <v>44409</v>
      </c>
      <c r="AC3" s="38">
        <f t="shared" si="2"/>
        <v>44440</v>
      </c>
      <c r="AD3" s="38">
        <f t="shared" si="2"/>
        <v>44470</v>
      </c>
      <c r="AE3" s="38">
        <f t="shared" si="2"/>
        <v>44501</v>
      </c>
      <c r="AF3" s="38">
        <f t="shared" si="2"/>
        <v>44531</v>
      </c>
      <c r="AG3" s="38">
        <f t="shared" si="2"/>
        <v>44562</v>
      </c>
      <c r="AH3" s="38">
        <f t="shared" si="2"/>
        <v>44593</v>
      </c>
      <c r="AI3" s="38">
        <f t="shared" si="2"/>
        <v>44621</v>
      </c>
      <c r="AJ3" s="38">
        <f t="shared" si="2"/>
        <v>44652</v>
      </c>
      <c r="AK3" s="38">
        <f t="shared" si="2"/>
        <v>44682</v>
      </c>
      <c r="AL3" s="38">
        <f t="shared" si="2"/>
        <v>44713</v>
      </c>
      <c r="AM3" s="38">
        <f t="shared" si="2"/>
        <v>44743</v>
      </c>
      <c r="AN3" s="38">
        <f t="shared" si="2"/>
        <v>44774</v>
      </c>
      <c r="AO3" s="38">
        <f t="shared" si="2"/>
        <v>44805</v>
      </c>
      <c r="AP3" s="38">
        <f t="shared" si="2"/>
        <v>44835</v>
      </c>
      <c r="AQ3" s="38">
        <f t="shared" si="2"/>
        <v>44866</v>
      </c>
      <c r="AR3" s="38">
        <f t="shared" si="2"/>
        <v>44896</v>
      </c>
      <c r="AS3" s="38">
        <f t="shared" si="2"/>
        <v>44927</v>
      </c>
      <c r="AT3" s="38">
        <f t="shared" si="2"/>
        <v>44958</v>
      </c>
      <c r="AU3" s="38">
        <f t="shared" si="2"/>
        <v>44986</v>
      </c>
      <c r="AV3" s="38">
        <f t="shared" si="2"/>
        <v>45017</v>
      </c>
      <c r="AW3" s="38">
        <f t="shared" si="2"/>
        <v>45047</v>
      </c>
      <c r="AX3" s="38">
        <f t="shared" si="2"/>
        <v>45078</v>
      </c>
      <c r="AY3" s="38">
        <f t="shared" si="2"/>
        <v>45108</v>
      </c>
      <c r="AZ3" s="38">
        <f t="shared" si="2"/>
        <v>45139</v>
      </c>
      <c r="BA3" s="38">
        <f t="shared" si="2"/>
        <v>45170</v>
      </c>
      <c r="BB3" s="38">
        <f t="shared" si="2"/>
        <v>45200</v>
      </c>
      <c r="BC3" s="38">
        <f t="shared" si="2"/>
        <v>45231</v>
      </c>
      <c r="BD3" s="38">
        <f t="shared" si="2"/>
        <v>45261</v>
      </c>
      <c r="BE3" s="38">
        <f t="shared" si="2"/>
        <v>45292</v>
      </c>
      <c r="BF3" s="38">
        <f t="shared" si="2"/>
        <v>45323</v>
      </c>
      <c r="BG3" s="38">
        <f t="shared" si="2"/>
        <v>45352</v>
      </c>
      <c r="BH3" s="38">
        <f t="shared" si="2"/>
        <v>45383</v>
      </c>
      <c r="BI3" s="38">
        <f t="shared" si="2"/>
        <v>45413</v>
      </c>
      <c r="BJ3" s="38">
        <f t="shared" si="2"/>
        <v>45444</v>
      </c>
      <c r="BK3" s="38">
        <f t="shared" si="2"/>
        <v>45474</v>
      </c>
      <c r="BL3" s="43"/>
      <c r="BM3" s="43"/>
      <c r="BN3" s="75" t="s">
        <v>175</v>
      </c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94"/>
      <c r="DF3" s="51" t="s">
        <v>130</v>
      </c>
      <c r="DG3" s="51" t="s">
        <v>135</v>
      </c>
      <c r="DH3" s="51" t="s">
        <v>136</v>
      </c>
    </row>
    <row r="4" spans="1:112" x14ac:dyDescent="0.3">
      <c r="A4" s="44">
        <v>43770</v>
      </c>
      <c r="B4" s="3">
        <v>38924808.920000054</v>
      </c>
      <c r="C4" s="69">
        <f>(_xlfn.DAYS('Capa Final'!$C$3,'Razões de Garantia'!A4)/30)-1</f>
        <v>56.8</v>
      </c>
      <c r="D4" s="69" t="str">
        <f>IF(C4&gt;8,"Sim","Não")</f>
        <v>Sim</v>
      </c>
      <c r="E4" s="43"/>
      <c r="F4" s="37" t="s">
        <v>130</v>
      </c>
      <c r="G4" s="49">
        <v>0</v>
      </c>
      <c r="H4" s="49">
        <f>G4+1</f>
        <v>1</v>
      </c>
      <c r="I4" s="49">
        <f t="shared" ref="I4:O4" si="3">H4+1</f>
        <v>2</v>
      </c>
      <c r="J4" s="49">
        <f t="shared" si="3"/>
        <v>3</v>
      </c>
      <c r="K4" s="49">
        <f t="shared" si="3"/>
        <v>4</v>
      </c>
      <c r="L4" s="49">
        <f t="shared" si="3"/>
        <v>5</v>
      </c>
      <c r="M4" s="49">
        <f t="shared" si="3"/>
        <v>6</v>
      </c>
      <c r="N4" s="49">
        <f t="shared" si="3"/>
        <v>7</v>
      </c>
      <c r="O4" s="49">
        <f t="shared" si="3"/>
        <v>8</v>
      </c>
      <c r="P4" s="49">
        <f t="shared" ref="P4:U4" si="4">O4+1</f>
        <v>9</v>
      </c>
      <c r="Q4" s="49">
        <f t="shared" si="4"/>
        <v>10</v>
      </c>
      <c r="R4" s="49">
        <f t="shared" si="4"/>
        <v>11</v>
      </c>
      <c r="S4" s="49">
        <f t="shared" si="4"/>
        <v>12</v>
      </c>
      <c r="T4" s="49">
        <f t="shared" si="4"/>
        <v>13</v>
      </c>
      <c r="U4" s="49">
        <f t="shared" si="4"/>
        <v>14</v>
      </c>
      <c r="V4" s="49">
        <f t="shared" ref="V4:BK4" si="5">U4+1</f>
        <v>15</v>
      </c>
      <c r="W4" s="49">
        <f t="shared" si="5"/>
        <v>16</v>
      </c>
      <c r="X4" s="49">
        <f t="shared" si="5"/>
        <v>17</v>
      </c>
      <c r="Y4" s="49">
        <f t="shared" si="5"/>
        <v>18</v>
      </c>
      <c r="Z4" s="49">
        <f t="shared" si="5"/>
        <v>19</v>
      </c>
      <c r="AA4" s="49">
        <f t="shared" si="5"/>
        <v>20</v>
      </c>
      <c r="AB4" s="49">
        <f t="shared" si="5"/>
        <v>21</v>
      </c>
      <c r="AC4" s="49">
        <f t="shared" si="5"/>
        <v>22</v>
      </c>
      <c r="AD4" s="49">
        <f t="shared" si="5"/>
        <v>23</v>
      </c>
      <c r="AE4" s="49">
        <f t="shared" si="5"/>
        <v>24</v>
      </c>
      <c r="AF4" s="49">
        <f t="shared" si="5"/>
        <v>25</v>
      </c>
      <c r="AG4" s="49">
        <f t="shared" si="5"/>
        <v>26</v>
      </c>
      <c r="AH4" s="49">
        <f t="shared" si="5"/>
        <v>27</v>
      </c>
      <c r="AI4" s="49">
        <f t="shared" si="5"/>
        <v>28</v>
      </c>
      <c r="AJ4" s="49">
        <f t="shared" si="5"/>
        <v>29</v>
      </c>
      <c r="AK4" s="49">
        <f t="shared" si="5"/>
        <v>30</v>
      </c>
      <c r="AL4" s="49">
        <f t="shared" si="5"/>
        <v>31</v>
      </c>
      <c r="AM4" s="49">
        <f t="shared" si="5"/>
        <v>32</v>
      </c>
      <c r="AN4" s="49">
        <f t="shared" si="5"/>
        <v>33</v>
      </c>
      <c r="AO4" s="49">
        <f t="shared" si="5"/>
        <v>34</v>
      </c>
      <c r="AP4" s="49">
        <f t="shared" si="5"/>
        <v>35</v>
      </c>
      <c r="AQ4" s="49">
        <f t="shared" si="5"/>
        <v>36</v>
      </c>
      <c r="AR4" s="49">
        <f t="shared" si="5"/>
        <v>37</v>
      </c>
      <c r="AS4" s="49">
        <f t="shared" si="5"/>
        <v>38</v>
      </c>
      <c r="AT4" s="49">
        <f t="shared" si="5"/>
        <v>39</v>
      </c>
      <c r="AU4" s="49">
        <f t="shared" si="5"/>
        <v>40</v>
      </c>
      <c r="AV4" s="49">
        <f t="shared" si="5"/>
        <v>41</v>
      </c>
      <c r="AW4" s="49">
        <f t="shared" si="5"/>
        <v>42</v>
      </c>
      <c r="AX4" s="49">
        <f t="shared" si="5"/>
        <v>43</v>
      </c>
      <c r="AY4" s="49">
        <f t="shared" si="5"/>
        <v>44</v>
      </c>
      <c r="AZ4" s="49">
        <f t="shared" si="5"/>
        <v>45</v>
      </c>
      <c r="BA4" s="49">
        <f t="shared" si="5"/>
        <v>46</v>
      </c>
      <c r="BB4" s="49">
        <f t="shared" si="5"/>
        <v>47</v>
      </c>
      <c r="BC4" s="49">
        <f t="shared" si="5"/>
        <v>48</v>
      </c>
      <c r="BD4" s="49">
        <f t="shared" si="5"/>
        <v>49</v>
      </c>
      <c r="BE4" s="49">
        <f t="shared" si="5"/>
        <v>50</v>
      </c>
      <c r="BF4" s="49">
        <f t="shared" si="5"/>
        <v>51</v>
      </c>
      <c r="BG4" s="49">
        <f t="shared" si="5"/>
        <v>52</v>
      </c>
      <c r="BH4" s="49">
        <f t="shared" si="5"/>
        <v>53</v>
      </c>
      <c r="BI4" s="49">
        <f t="shared" si="5"/>
        <v>54</v>
      </c>
      <c r="BJ4" s="49">
        <f t="shared" si="5"/>
        <v>55</v>
      </c>
      <c r="BK4" s="49">
        <f t="shared" si="5"/>
        <v>56</v>
      </c>
      <c r="BL4" s="73"/>
      <c r="BM4" s="73"/>
      <c r="BN4" s="74">
        <v>44237</v>
      </c>
      <c r="BO4" s="74">
        <v>44264</v>
      </c>
      <c r="BP4" s="74">
        <v>44298</v>
      </c>
      <c r="BQ4" s="74">
        <v>44327</v>
      </c>
      <c r="BR4" s="74">
        <v>44358</v>
      </c>
      <c r="BS4" s="74">
        <v>44389</v>
      </c>
      <c r="BT4" s="74">
        <v>44418</v>
      </c>
      <c r="BU4" s="74">
        <v>44449</v>
      </c>
      <c r="BV4" s="74">
        <v>44480</v>
      </c>
      <c r="BW4" s="74">
        <v>44511</v>
      </c>
      <c r="BX4" s="74">
        <v>44539</v>
      </c>
      <c r="BY4" s="74">
        <v>44572</v>
      </c>
      <c r="BZ4" s="74">
        <v>44601</v>
      </c>
      <c r="CA4" s="74">
        <v>44630</v>
      </c>
      <c r="CB4" s="74">
        <v>44662</v>
      </c>
      <c r="CC4" s="74">
        <v>44691</v>
      </c>
      <c r="CD4" s="74">
        <v>44721</v>
      </c>
      <c r="CE4" s="74">
        <v>44753</v>
      </c>
      <c r="CF4" s="74">
        <v>44782</v>
      </c>
      <c r="CG4" s="74">
        <v>44816</v>
      </c>
      <c r="CH4" s="74">
        <v>44845</v>
      </c>
      <c r="CI4" s="74">
        <v>44875</v>
      </c>
      <c r="CJ4" s="74">
        <v>44904</v>
      </c>
      <c r="CK4" s="74">
        <v>44936</v>
      </c>
      <c r="CL4" s="74">
        <v>44966</v>
      </c>
      <c r="CM4" s="74">
        <v>44994</v>
      </c>
      <c r="CN4" s="74">
        <v>45028</v>
      </c>
      <c r="CO4" s="74">
        <v>45056</v>
      </c>
      <c r="CP4" s="74">
        <v>45089</v>
      </c>
      <c r="CQ4" s="74">
        <v>45118</v>
      </c>
      <c r="CR4" s="74">
        <v>45147</v>
      </c>
      <c r="CS4" s="74">
        <v>45181</v>
      </c>
      <c r="CT4" s="74">
        <v>45209</v>
      </c>
      <c r="CU4" s="74">
        <v>45240</v>
      </c>
      <c r="CV4" s="74">
        <v>45271</v>
      </c>
      <c r="CW4" s="74">
        <v>45301</v>
      </c>
      <c r="CX4" s="74">
        <v>45331</v>
      </c>
      <c r="CY4" s="74">
        <v>45362</v>
      </c>
      <c r="CZ4" s="74">
        <v>45391</v>
      </c>
      <c r="DA4" s="74">
        <v>45422</v>
      </c>
      <c r="DB4" s="74">
        <v>45454</v>
      </c>
      <c r="DC4" s="74">
        <v>45488</v>
      </c>
      <c r="DD4" s="74">
        <v>45513</v>
      </c>
      <c r="DE4" s="95"/>
      <c r="DF4" s="52">
        <v>1</v>
      </c>
      <c r="DG4" s="53">
        <v>7.4999999999999997E-3</v>
      </c>
      <c r="DH4" s="53">
        <v>0.01</v>
      </c>
    </row>
    <row r="5" spans="1:112" x14ac:dyDescent="0.3">
      <c r="A5" s="44">
        <v>43800</v>
      </c>
      <c r="B5" s="3">
        <v>124635322.41000016</v>
      </c>
      <c r="C5" s="69">
        <f>(_xlfn.DAYS('Capa Final'!$C$3,'Razões de Garantia'!A5)/30)-1</f>
        <v>55.8</v>
      </c>
      <c r="D5" s="69" t="str">
        <f t="shared" ref="D5:D16" si="6">IF(C5&gt;8,"Sim","Não")</f>
        <v>Sim</v>
      </c>
      <c r="E5" s="43"/>
      <c r="F5" s="37" t="s">
        <v>60</v>
      </c>
      <c r="G5" s="20">
        <v>0</v>
      </c>
      <c r="H5" s="20">
        <v>0</v>
      </c>
      <c r="I5" s="20">
        <v>0</v>
      </c>
      <c r="J5" s="20">
        <v>0</v>
      </c>
      <c r="K5" s="20">
        <v>7279.6173760000001</v>
      </c>
      <c r="L5" s="20">
        <v>7377.1438129999997</v>
      </c>
      <c r="M5" s="20">
        <v>127144.59774599998</v>
      </c>
      <c r="N5" s="20">
        <v>179305.63584500001</v>
      </c>
      <c r="O5" s="20">
        <v>277109.97358500003</v>
      </c>
      <c r="P5" s="20">
        <v>685227.77392900002</v>
      </c>
      <c r="Q5" s="20">
        <v>604219.86928100011</v>
      </c>
      <c r="R5" s="20">
        <v>654451.8700880002</v>
      </c>
      <c r="S5" s="20">
        <v>682056.72880299995</v>
      </c>
      <c r="T5" s="20">
        <v>594742.37344199989</v>
      </c>
      <c r="U5" s="20">
        <v>582261.36466400011</v>
      </c>
      <c r="V5" s="20">
        <v>297557.63797099999</v>
      </c>
      <c r="W5" s="20">
        <v>314138.93461399997</v>
      </c>
      <c r="X5" s="20">
        <v>604337.55873499997</v>
      </c>
      <c r="Y5" s="20">
        <v>612071.80251799989</v>
      </c>
      <c r="Z5" s="20">
        <v>617276.65879899997</v>
      </c>
      <c r="AA5" s="20">
        <v>648429.93629500002</v>
      </c>
      <c r="AB5" s="20">
        <v>701239.914597</v>
      </c>
      <c r="AC5" s="20">
        <v>708488.86802699999</v>
      </c>
      <c r="AD5" s="20">
        <v>777181.917136</v>
      </c>
      <c r="AE5" s="20">
        <v>780158.72339099995</v>
      </c>
      <c r="AF5" s="20">
        <v>781420.88482900022</v>
      </c>
      <c r="AG5" s="20">
        <v>782119.32675000012</v>
      </c>
      <c r="AH5" s="20">
        <v>782598.21312700026</v>
      </c>
      <c r="AI5" s="20">
        <v>793009.65132600022</v>
      </c>
      <c r="AJ5" s="20">
        <v>802283.54484100011</v>
      </c>
      <c r="AK5" s="20">
        <v>802399.33230899996</v>
      </c>
      <c r="AL5" s="20">
        <v>802599.92054600012</v>
      </c>
      <c r="AM5" s="20">
        <v>817716.62451100023</v>
      </c>
      <c r="AN5" s="20">
        <v>836364.93918900006</v>
      </c>
      <c r="AO5" s="20">
        <v>839314.38736099994</v>
      </c>
      <c r="AP5" s="20">
        <v>843410.85284100007</v>
      </c>
      <c r="AQ5" s="20">
        <v>850271.92843300011</v>
      </c>
      <c r="AR5" s="20">
        <v>852857.74570899992</v>
      </c>
      <c r="AS5" s="20">
        <v>851918.10730599996</v>
      </c>
      <c r="AT5" s="20">
        <v>862815.61540200002</v>
      </c>
      <c r="AU5" s="20">
        <v>864200.61473399983</v>
      </c>
      <c r="AV5" s="20">
        <v>881212.55691499996</v>
      </c>
      <c r="AW5" s="20">
        <v>863393.36382899992</v>
      </c>
      <c r="AX5" s="20">
        <v>861645.97150699992</v>
      </c>
      <c r="AY5" s="20">
        <v>855840.19551899994</v>
      </c>
      <c r="AZ5" s="20">
        <v>870003.92053799983</v>
      </c>
      <c r="BA5" s="20">
        <v>871759.02275100001</v>
      </c>
      <c r="BB5" s="20">
        <v>861513.15709400014</v>
      </c>
      <c r="BC5" s="20">
        <v>861683.85498300008</v>
      </c>
      <c r="BD5" s="20">
        <v>861304.67831400014</v>
      </c>
      <c r="BE5" s="20">
        <v>859057.38680299988</v>
      </c>
      <c r="BF5" s="20">
        <v>856467.57007499994</v>
      </c>
      <c r="BG5" s="20">
        <v>855619.51369099983</v>
      </c>
      <c r="BH5" s="20">
        <v>857713.59136399999</v>
      </c>
      <c r="BI5" s="20">
        <v>855084.58544900012</v>
      </c>
      <c r="BJ5" s="20">
        <v>852017.9046339998</v>
      </c>
      <c r="BK5" s="20">
        <f>SUM('Capa Final'!$C$37:$C$38)+SUM('Capa Final'!$C$46:$C$47)</f>
        <v>856486.52654800005</v>
      </c>
      <c r="BL5" s="20"/>
      <c r="BM5" s="38" t="s">
        <v>177</v>
      </c>
      <c r="BN5" s="20">
        <f>U6+U15+U24+U33+U42+U51+U60</f>
        <v>320668.64416699996</v>
      </c>
      <c r="BO5" s="20">
        <f>V6+V15+V24+V33+V42+V51+V60+V69</f>
        <v>250731.07251400003</v>
      </c>
      <c r="BP5" s="20">
        <f>W6+W15+W24+W33+W42+W51+W60+W69+W78</f>
        <v>1341038.3369740001</v>
      </c>
      <c r="BQ5" s="20">
        <f>X6+X15+X24+X33+X42+X51+X60+X69+X78+X87</f>
        <v>1498867.1788479998</v>
      </c>
      <c r="BR5" s="20">
        <f>Y6+Y15+Y24+Y33+Y42+Y51+Y60+Y69+Y78+Y87+Y96</f>
        <v>1862368.5810830002</v>
      </c>
      <c r="BS5" s="20">
        <f>Z6+Z15+Z24+Z33+Z42+Z51+Z60+Z69+Z78+Z87+Z96+Z105</f>
        <v>1661974.8797579999</v>
      </c>
      <c r="BT5" s="20">
        <f t="shared" ref="BT5:DD5" si="7">AA6+AA15+AA24+AA33+AA42+AA51+AA60+AA69+AA78+AA87+AA96+AA105+AA114</f>
        <v>3354751.1847930001</v>
      </c>
      <c r="BU5" s="20">
        <f t="shared" si="7"/>
        <v>2138008.7625599997</v>
      </c>
      <c r="BV5" s="20">
        <f t="shared" si="7"/>
        <v>1799977.3733440002</v>
      </c>
      <c r="BW5" s="20">
        <f t="shared" si="7"/>
        <v>2137182.3154779999</v>
      </c>
      <c r="BX5" s="20">
        <f t="shared" si="7"/>
        <v>1256482.1290470001</v>
      </c>
      <c r="BY5" s="20">
        <f t="shared" si="7"/>
        <v>1227886.762506</v>
      </c>
      <c r="BZ5" s="20">
        <f t="shared" si="7"/>
        <v>1350405.9052700002</v>
      </c>
      <c r="CA5" s="20">
        <f t="shared" si="7"/>
        <v>991176.22347900004</v>
      </c>
      <c r="CB5" s="20">
        <f t="shared" si="7"/>
        <v>951026.37112900009</v>
      </c>
      <c r="CC5" s="20">
        <f t="shared" si="7"/>
        <v>1247335.071767</v>
      </c>
      <c r="CD5" s="20">
        <f t="shared" si="7"/>
        <v>801214.25869599998</v>
      </c>
      <c r="CE5" s="20">
        <f t="shared" si="7"/>
        <v>799373.37436100002</v>
      </c>
      <c r="CF5" s="20">
        <f t="shared" si="7"/>
        <v>1306261.3744880001</v>
      </c>
      <c r="CG5" s="20">
        <f t="shared" si="7"/>
        <v>869096.86458100006</v>
      </c>
      <c r="CH5" s="20">
        <f t="shared" si="7"/>
        <v>911255.75852300005</v>
      </c>
      <c r="CI5" s="20">
        <f t="shared" si="7"/>
        <v>361014.90022199997</v>
      </c>
      <c r="CJ5" s="20">
        <f t="shared" si="7"/>
        <v>699757.51509400003</v>
      </c>
      <c r="CK5" s="20">
        <f t="shared" si="7"/>
        <v>925022.49587800005</v>
      </c>
      <c r="CL5" s="20">
        <f t="shared" si="7"/>
        <v>705853.20497199998</v>
      </c>
      <c r="CM5" s="20">
        <f t="shared" si="7"/>
        <v>474960.72356999997</v>
      </c>
      <c r="CN5" s="20">
        <f t="shared" si="7"/>
        <v>475957.78966500011</v>
      </c>
      <c r="CO5" s="20">
        <f t="shared" si="7"/>
        <v>377404.98641600006</v>
      </c>
      <c r="CP5" s="20">
        <f t="shared" si="7"/>
        <v>414389.81759200001</v>
      </c>
      <c r="CQ5" s="20">
        <f t="shared" si="7"/>
        <v>765557.97734700004</v>
      </c>
      <c r="CR5" s="20">
        <f t="shared" si="7"/>
        <v>432938.117753</v>
      </c>
      <c r="CS5" s="20">
        <f t="shared" si="7"/>
        <v>561132.89704200008</v>
      </c>
      <c r="CT5" s="20">
        <f t="shared" si="7"/>
        <v>451988.55549200001</v>
      </c>
      <c r="CU5" s="20">
        <f t="shared" si="7"/>
        <v>396067.75929100002</v>
      </c>
      <c r="CV5" s="20">
        <f t="shared" si="7"/>
        <v>407073.18984799995</v>
      </c>
      <c r="CW5" s="20">
        <f t="shared" si="7"/>
        <v>342938.22045900003</v>
      </c>
      <c r="CX5" s="20">
        <f t="shared" si="7"/>
        <v>276009.55703700002</v>
      </c>
      <c r="CY5" s="20">
        <f t="shared" si="7"/>
        <v>286258.52648100001</v>
      </c>
      <c r="CZ5" s="20">
        <f t="shared" si="7"/>
        <v>614448.80699900002</v>
      </c>
      <c r="DA5" s="20">
        <f t="shared" si="7"/>
        <v>330421.04815700004</v>
      </c>
      <c r="DB5" s="20">
        <f t="shared" si="7"/>
        <v>232371.28608999995</v>
      </c>
      <c r="DC5" s="20">
        <f t="shared" si="7"/>
        <v>190713.00534899998</v>
      </c>
      <c r="DD5" s="20">
        <f t="shared" si="7"/>
        <v>578144.46230399993</v>
      </c>
      <c r="DE5" s="20"/>
      <c r="DF5" s="52">
        <v>2</v>
      </c>
      <c r="DG5" s="53">
        <v>7.4999999999999997E-3</v>
      </c>
      <c r="DH5" s="53">
        <v>0.01</v>
      </c>
    </row>
    <row r="6" spans="1:112" x14ac:dyDescent="0.3">
      <c r="A6" s="44">
        <v>43831</v>
      </c>
      <c r="B6" s="3">
        <v>103189240.17000008</v>
      </c>
      <c r="C6" s="69">
        <f>(_xlfn.DAYS('Capa Final'!$C$3,'Razões de Garantia'!A6)/30)-1</f>
        <v>54.766666666666666</v>
      </c>
      <c r="D6" s="69" t="str">
        <f t="shared" si="6"/>
        <v>Sim</v>
      </c>
      <c r="E6" s="43"/>
      <c r="F6" s="37" t="s">
        <v>62</v>
      </c>
      <c r="G6" s="20">
        <v>0</v>
      </c>
      <c r="H6" s="20">
        <v>0</v>
      </c>
      <c r="I6" s="20">
        <v>0</v>
      </c>
      <c r="J6" s="20">
        <v>0</v>
      </c>
      <c r="K6" s="20">
        <v>7279.6173760000001</v>
      </c>
      <c r="L6" s="20">
        <v>0</v>
      </c>
      <c r="M6" s="20">
        <v>119676.52780499999</v>
      </c>
      <c r="N6" s="20">
        <v>50314.863569000001</v>
      </c>
      <c r="O6" s="20">
        <v>95394.139836000002</v>
      </c>
      <c r="P6" s="20">
        <v>247102.51132100003</v>
      </c>
      <c r="Q6" s="20">
        <v>63234.646450000007</v>
      </c>
      <c r="R6" s="20">
        <v>53912.020878000003</v>
      </c>
      <c r="S6" s="20">
        <v>59314.778476</v>
      </c>
      <c r="T6" s="20">
        <v>35188.702135</v>
      </c>
      <c r="U6" s="20">
        <v>30161.094970999999</v>
      </c>
      <c r="V6" s="20">
        <v>0</v>
      </c>
      <c r="W6" s="20">
        <v>11379.465536</v>
      </c>
      <c r="X6" s="20">
        <v>10971.429655999998</v>
      </c>
      <c r="Y6" s="20">
        <v>8159.9187409999995</v>
      </c>
      <c r="Z6" s="20">
        <v>3184.7942969999999</v>
      </c>
      <c r="AA6" s="20">
        <v>34992.611111999999</v>
      </c>
      <c r="AB6" s="20">
        <v>29320.912836</v>
      </c>
      <c r="AC6" s="20">
        <v>0</v>
      </c>
      <c r="AD6" s="20">
        <v>25367.797389999992</v>
      </c>
      <c r="AE6" s="20">
        <v>0</v>
      </c>
      <c r="AF6" s="20">
        <v>22871.988238999998</v>
      </c>
      <c r="AG6" s="20">
        <v>41346.795312000002</v>
      </c>
      <c r="AH6" s="20">
        <v>40569.887375000006</v>
      </c>
      <c r="AI6" s="20">
        <v>49914.956888999994</v>
      </c>
      <c r="AJ6" s="20">
        <v>48469.976837000002</v>
      </c>
      <c r="AK6" s="20">
        <v>38799.720765999999</v>
      </c>
      <c r="AL6" s="20">
        <v>38374.368011000006</v>
      </c>
      <c r="AM6" s="20">
        <v>52943.261685999998</v>
      </c>
      <c r="AN6" s="20">
        <v>49829.888073000002</v>
      </c>
      <c r="AO6" s="20">
        <v>39651.166831000002</v>
      </c>
      <c r="AP6" s="20">
        <v>40278.900588999997</v>
      </c>
      <c r="AQ6" s="20">
        <v>35081.651354000001</v>
      </c>
      <c r="AR6" s="20">
        <v>37775.583294000004</v>
      </c>
      <c r="AS6" s="20">
        <v>33711.501763</v>
      </c>
      <c r="AT6" s="20">
        <v>33711.501763</v>
      </c>
      <c r="AU6" s="20">
        <v>45192.001407000003</v>
      </c>
      <c r="AV6" s="20">
        <v>31584.657432</v>
      </c>
      <c r="AW6" s="20">
        <v>30888.592876000002</v>
      </c>
      <c r="AX6" s="20">
        <v>30132.222656999998</v>
      </c>
      <c r="AY6" s="20">
        <v>35349.265832000005</v>
      </c>
      <c r="AZ6" s="20">
        <v>33124.101107000002</v>
      </c>
      <c r="BA6" s="20">
        <v>16520.854457000001</v>
      </c>
      <c r="BB6" s="20">
        <v>12227.659960000001</v>
      </c>
      <c r="BC6" s="20">
        <v>14046.713223999999</v>
      </c>
      <c r="BD6" s="20">
        <v>13243.219693000001</v>
      </c>
      <c r="BE6" s="20">
        <v>11118.848910000001</v>
      </c>
      <c r="BF6" s="20">
        <v>10738.351000000001</v>
      </c>
      <c r="BG6" s="20">
        <v>12135.932667999999</v>
      </c>
      <c r="BH6" s="20">
        <v>15006.503751</v>
      </c>
      <c r="BI6" s="20">
        <v>10123.226219</v>
      </c>
      <c r="BJ6" s="20">
        <v>9136.9752939999998</v>
      </c>
      <c r="BK6" s="20">
        <f>'Capa Final'!$C$37+'Capa Final'!$C$46</f>
        <v>16725.934140999998</v>
      </c>
      <c r="BL6" s="20"/>
      <c r="BM6" s="38" t="s">
        <v>178</v>
      </c>
      <c r="BN6" s="20">
        <v>258854600.16</v>
      </c>
      <c r="BO6" s="20">
        <v>276666536.63</v>
      </c>
      <c r="BP6" s="20">
        <v>340605076.26999998</v>
      </c>
      <c r="BQ6" s="20">
        <v>534095993.26996452</v>
      </c>
      <c r="BR6" s="20">
        <v>641520194.49852157</v>
      </c>
      <c r="BS6" s="20">
        <v>731957639.70347869</v>
      </c>
      <c r="BT6" s="20">
        <v>692651836.25301754</v>
      </c>
      <c r="BU6" s="20">
        <v>632286018.95792949</v>
      </c>
      <c r="BV6" s="20">
        <v>561543827.23952401</v>
      </c>
      <c r="BW6" s="20">
        <v>492625722.73133183</v>
      </c>
      <c r="BX6" s="20">
        <v>436877562.51072329</v>
      </c>
      <c r="BY6" s="20">
        <v>387724191.16031766</v>
      </c>
      <c r="BZ6" s="20">
        <v>356848780.04299706</v>
      </c>
      <c r="CA6" s="20">
        <v>333336028.03410596</v>
      </c>
      <c r="CB6" s="20">
        <v>322333213.14798307</v>
      </c>
      <c r="CC6" s="20">
        <v>314777321.35609931</v>
      </c>
      <c r="CD6" s="20">
        <v>307736343.09950012</v>
      </c>
      <c r="CE6" s="20">
        <v>300649038.51759779</v>
      </c>
      <c r="CF6" s="20">
        <v>291587057.56152797</v>
      </c>
      <c r="CG6" s="20">
        <v>281072020.94402742</v>
      </c>
      <c r="CH6" s="20">
        <v>271266015.99371743</v>
      </c>
      <c r="CI6" s="20">
        <v>261861599.64884424</v>
      </c>
      <c r="CJ6" s="20">
        <v>251848174.23589024</v>
      </c>
      <c r="CK6" s="20">
        <v>242960409.63805017</v>
      </c>
      <c r="CL6" s="20">
        <v>242960409.63805017</v>
      </c>
      <c r="CM6" s="20">
        <v>236592761.51949146</v>
      </c>
      <c r="CN6" s="20">
        <v>224156277.73652673</v>
      </c>
      <c r="CO6" s="20">
        <v>218565596.88214469</v>
      </c>
      <c r="CP6" s="20">
        <v>212810835.05893371</v>
      </c>
      <c r="CQ6" s="20">
        <v>207439593.89491519</v>
      </c>
      <c r="CR6" s="20">
        <v>201762078.57824117</v>
      </c>
      <c r="CS6" s="20">
        <v>193907383.40529197</v>
      </c>
      <c r="CT6" s="20">
        <v>179517555.31827399</v>
      </c>
      <c r="CU6" s="20">
        <v>179517555.31827399</v>
      </c>
      <c r="CV6" s="20">
        <v>172420885.36658111</v>
      </c>
      <c r="CW6" s="20">
        <v>165034493.60209578</v>
      </c>
      <c r="CX6" s="20">
        <v>155420458.88963193</v>
      </c>
      <c r="CY6" s="20">
        <v>148862503.14337689</v>
      </c>
      <c r="CZ6" s="20">
        <v>143068835.97012186</v>
      </c>
      <c r="DA6" s="20">
        <v>137291881.30868918</v>
      </c>
      <c r="DB6" s="20">
        <v>132105526.26141305</v>
      </c>
      <c r="DC6" s="20">
        <v>126599100.65495802</v>
      </c>
      <c r="DD6" s="20">
        <f>SUM('Capa Final'!$C$26:$O$26)</f>
        <v>119924498.67739995</v>
      </c>
      <c r="DE6" s="20"/>
      <c r="DF6" s="52">
        <v>3</v>
      </c>
      <c r="DG6" s="53">
        <v>7.4999999999999997E-3</v>
      </c>
      <c r="DH6" s="53">
        <v>0.01</v>
      </c>
    </row>
    <row r="7" spans="1:112" x14ac:dyDescent="0.3">
      <c r="A7" s="47">
        <v>43862</v>
      </c>
      <c r="B7" s="12">
        <v>94394904.259999782</v>
      </c>
      <c r="C7" s="69">
        <f>(_xlfn.DAYS('Capa Final'!$C$3,'Razões de Garantia'!A7)/30)-1</f>
        <v>53.733333333333334</v>
      </c>
      <c r="D7" s="69" t="str">
        <f t="shared" si="6"/>
        <v>Sim</v>
      </c>
      <c r="E7" s="43"/>
      <c r="F7" s="37" t="s">
        <v>90</v>
      </c>
      <c r="G7" s="46">
        <v>0</v>
      </c>
      <c r="H7" s="46">
        <v>0</v>
      </c>
      <c r="I7" s="46">
        <v>0</v>
      </c>
      <c r="J7" s="46">
        <v>0</v>
      </c>
      <c r="K7" s="46">
        <v>1.8701742097081026E-4</v>
      </c>
      <c r="L7" s="46">
        <v>1.8952292940375954E-4</v>
      </c>
      <c r="M7" s="46">
        <v>3.2664154628816045E-3</v>
      </c>
      <c r="N7" s="46">
        <v>4.6064615554957944E-3</v>
      </c>
      <c r="O7" s="46">
        <v>7.1191094130873805E-3</v>
      </c>
      <c r="P7" s="46">
        <v>1.7603882792008297E-2</v>
      </c>
      <c r="Q7" s="46">
        <v>1.5522744646552251E-2</v>
      </c>
      <c r="R7" s="46">
        <v>1.6813232697765013E-2</v>
      </c>
      <c r="S7" s="46">
        <v>1.7522416878263742E-2</v>
      </c>
      <c r="T7" s="46">
        <v>1.527926250490632E-2</v>
      </c>
      <c r="U7" s="46">
        <v>1.495861844461944E-2</v>
      </c>
      <c r="V7" s="46">
        <v>7.6444212888123171E-3</v>
      </c>
      <c r="W7" s="46">
        <v>8.0704040258651449E-3</v>
      </c>
      <c r="X7" s="46">
        <f t="shared" ref="X7:AC7" si="8">X5/$B$4</f>
        <v>1.5525768154111188E-2</v>
      </c>
      <c r="Y7" s="46">
        <f t="shared" si="8"/>
        <v>1.5724465180444593E-2</v>
      </c>
      <c r="Z7" s="46">
        <f t="shared" si="8"/>
        <v>1.5858180834430132E-2</v>
      </c>
      <c r="AA7" s="46">
        <f t="shared" si="8"/>
        <v>1.6658525867851558E-2</v>
      </c>
      <c r="AB7" s="46">
        <f t="shared" si="8"/>
        <v>1.8015243595369178E-2</v>
      </c>
      <c r="AC7" s="46">
        <f t="shared" si="8"/>
        <v>1.8201473242504977E-2</v>
      </c>
      <c r="AD7" s="46">
        <f t="shared" ref="AD7:AE7" si="9">AD5/$B$4</f>
        <v>1.996623589683633E-2</v>
      </c>
      <c r="AE7" s="46">
        <f t="shared" si="9"/>
        <v>2.0042711705904988E-2</v>
      </c>
      <c r="AF7" s="46">
        <f t="shared" ref="AF7:AG7" si="10">AF5/$B$4</f>
        <v>2.0075137335548908E-2</v>
      </c>
      <c r="AG7" s="46">
        <f t="shared" si="10"/>
        <v>2.0093080697131886E-2</v>
      </c>
      <c r="AH7" s="46">
        <f t="shared" ref="AH7:AI7" si="11">AH5/$B$4</f>
        <v>2.0105383554622706E-2</v>
      </c>
      <c r="AI7" s="46">
        <f t="shared" si="11"/>
        <v>2.0372859195168506E-2</v>
      </c>
      <c r="AJ7" s="46">
        <f t="shared" ref="AJ7:AK7" si="12">AJ5/$B$4</f>
        <v>2.0611110679820879E-2</v>
      </c>
      <c r="AK7" s="46">
        <f t="shared" si="12"/>
        <v>2.061408532430116E-2</v>
      </c>
      <c r="AL7" s="46">
        <f t="shared" ref="AL7:AM7" si="13">AL5/$B$4</f>
        <v>2.0619238547722563E-2</v>
      </c>
      <c r="AM7" s="46">
        <f t="shared" si="13"/>
        <v>2.1007595083937514E-2</v>
      </c>
      <c r="AN7" s="46">
        <f t="shared" ref="AN7:AO7" si="14">AN5/$B$4</f>
        <v>2.1486680664455755E-2</v>
      </c>
      <c r="AO7" s="46">
        <f t="shared" si="14"/>
        <v>2.1562453629149346E-2</v>
      </c>
      <c r="AP7" s="46">
        <f t="shared" ref="AP7:AQ7" si="15">AP5/$B$4</f>
        <v>2.1667694106717761E-2</v>
      </c>
      <c r="AQ7" s="46">
        <f t="shared" si="15"/>
        <v>2.1843958956369335E-2</v>
      </c>
      <c r="AR7" s="46">
        <f t="shared" ref="AR7:AS7" si="16">AR5/$B$4</f>
        <v>2.1910390041010346E-2</v>
      </c>
      <c r="AS7" s="46">
        <f t="shared" si="16"/>
        <v>2.1886250207596363E-2</v>
      </c>
      <c r="AT7" s="46">
        <f t="shared" ref="AT7:AU7" si="17">AT5/$B$4</f>
        <v>2.2166213254258896E-2</v>
      </c>
      <c r="AU7" s="46">
        <f t="shared" si="17"/>
        <v>2.220179465775008E-2</v>
      </c>
      <c r="AV7" s="46">
        <f t="shared" ref="AV7:AW7" si="18">AV5/$B$4</f>
        <v>2.2638840918297275E-2</v>
      </c>
      <c r="AW7" s="46">
        <f t="shared" si="18"/>
        <v>2.2181055932823799E-2</v>
      </c>
      <c r="AX7" s="46">
        <f t="shared" ref="AX7:AY7" si="19">AX5/$B$4</f>
        <v>2.2136164451773979E-2</v>
      </c>
      <c r="AY7" s="46">
        <f t="shared" si="19"/>
        <v>2.1987010836147187E-2</v>
      </c>
      <c r="AZ7" s="46">
        <f t="shared" ref="AZ7:BD7" si="20">AZ5/$B$4</f>
        <v>2.2350884812975431E-2</v>
      </c>
      <c r="BA7" s="46">
        <f t="shared" si="20"/>
        <v>2.2395974365415044E-2</v>
      </c>
      <c r="BB7" s="46">
        <f t="shared" si="20"/>
        <v>2.2132752375602385E-2</v>
      </c>
      <c r="BC7" s="46">
        <f t="shared" si="20"/>
        <v>2.2137137699351842E-2</v>
      </c>
      <c r="BD7" s="46">
        <f t="shared" si="20"/>
        <v>2.21273964397408E-2</v>
      </c>
      <c r="BE7" s="46">
        <f t="shared" ref="BE7:BJ7" si="21">BE5/$B$4</f>
        <v>2.2069662270367767E-2</v>
      </c>
      <c r="BF7" s="46">
        <f t="shared" si="21"/>
        <v>2.2003128437579463E-2</v>
      </c>
      <c r="BG7" s="46">
        <f t="shared" si="21"/>
        <v>2.1981341397192364E-2</v>
      </c>
      <c r="BH7" s="46">
        <f t="shared" si="21"/>
        <v>2.203513941781474E-2</v>
      </c>
      <c r="BI7" s="46">
        <f t="shared" si="21"/>
        <v>2.1967598793006457E-2</v>
      </c>
      <c r="BJ7" s="46">
        <f t="shared" si="21"/>
        <v>2.1888814056482686E-2</v>
      </c>
      <c r="BK7" s="46">
        <f t="shared" ref="BK7" si="22">BK5/$B$4</f>
        <v>2.2003615439918744E-2</v>
      </c>
      <c r="BL7" s="46"/>
      <c r="BM7" s="38" t="s">
        <v>91</v>
      </c>
      <c r="BN7" s="46">
        <f t="shared" ref="BN7" si="23">(1-(1-BN5/BN6)^12)</f>
        <v>1.4764711927873653E-2</v>
      </c>
      <c r="BO7" s="46">
        <f t="shared" ref="BO7:BT7" si="24">(1-(1-BO5/BO6)^12)</f>
        <v>1.082104523660643E-2</v>
      </c>
      <c r="BP7" s="46">
        <f t="shared" si="24"/>
        <v>4.6236878011417071E-2</v>
      </c>
      <c r="BQ7" s="46">
        <f t="shared" si="24"/>
        <v>3.3161392236441434E-2</v>
      </c>
      <c r="BR7" s="46">
        <f t="shared" si="24"/>
        <v>3.428578062092591E-2</v>
      </c>
      <c r="BS7" s="46">
        <f t="shared" si="24"/>
        <v>2.6909360975854502E-2</v>
      </c>
      <c r="BT7" s="46">
        <f t="shared" si="24"/>
        <v>5.659662741787741E-2</v>
      </c>
      <c r="BU7" s="46">
        <f t="shared" ref="BU7:BV7" si="25">(1-(1-BU5/BU6)^12)</f>
        <v>3.9830548046030145E-2</v>
      </c>
      <c r="BV7" s="46">
        <f t="shared" si="25"/>
        <v>3.7793969442344255E-2</v>
      </c>
      <c r="BW7" s="46">
        <f t="shared" ref="BW7:BX7" si="26">(1-(1-BW5/BW6)^12)</f>
        <v>5.0835773711730758E-2</v>
      </c>
      <c r="BX7" s="46">
        <f t="shared" si="26"/>
        <v>3.3971881281353977E-2</v>
      </c>
      <c r="BY7" s="46">
        <f t="shared" ref="BY7:BZ7" si="27">(1-(1-BY5/BY6)^12)</f>
        <v>3.7347897462907564E-2</v>
      </c>
      <c r="BZ7" s="46">
        <f t="shared" si="27"/>
        <v>4.4477694615236318E-2</v>
      </c>
      <c r="CA7" s="46">
        <f t="shared" ref="CA7:CB7" si="28">(1-(1-CA5/CA6)^12)</f>
        <v>3.510424691080849E-2</v>
      </c>
      <c r="CB7" s="46">
        <f t="shared" si="28"/>
        <v>3.4836413193008009E-2</v>
      </c>
      <c r="CC7" s="46">
        <f t="shared" ref="CC7:CD7" si="29">(1-(1-CC5/CC6)^12)</f>
        <v>4.6528366076194705E-2</v>
      </c>
      <c r="CD7" s="46">
        <f t="shared" si="29"/>
        <v>3.0799357450306375E-2</v>
      </c>
      <c r="CE7" s="46">
        <f t="shared" ref="CE7:CF7" si="30">(1-(1-CE5/CE6)^12)</f>
        <v>3.1443440938323852E-2</v>
      </c>
      <c r="CF7" s="46">
        <f t="shared" si="30"/>
        <v>5.2453031607581746E-2</v>
      </c>
      <c r="CG7" s="46">
        <f t="shared" ref="CG7" si="31">(1-(1-CG5/CG6)^12)</f>
        <v>3.6480382823760316E-2</v>
      </c>
      <c r="CH7" s="46">
        <f t="shared" ref="CH7:CM7" si="32">(1-(1-CH5/CH6)^12)</f>
        <v>3.9574725948084644E-2</v>
      </c>
      <c r="CI7" s="46">
        <f t="shared" si="32"/>
        <v>1.6418903275551289E-2</v>
      </c>
      <c r="CJ7" s="46">
        <f t="shared" si="32"/>
        <v>3.2837043702224289E-2</v>
      </c>
      <c r="CK7" s="46">
        <f t="shared" si="32"/>
        <v>4.4742901155400916E-2</v>
      </c>
      <c r="CL7" s="46">
        <f t="shared" si="32"/>
        <v>3.4310928187888945E-2</v>
      </c>
      <c r="CM7" s="46">
        <f t="shared" si="32"/>
        <v>2.382582559565094E-2</v>
      </c>
      <c r="CN7" s="46">
        <f t="shared" ref="CN7:CO7" si="33">(1-(1-CN5/CN6)^12)</f>
        <v>2.5184495170583077E-2</v>
      </c>
      <c r="CO7" s="46">
        <f t="shared" si="33"/>
        <v>2.0525168254304504E-2</v>
      </c>
      <c r="CP7" s="46">
        <f t="shared" ref="CP7:CQ7" si="34">(1-(1-CP5/CP6)^12)</f>
        <v>2.3118024015591931E-2</v>
      </c>
      <c r="CQ7" s="46">
        <f t="shared" si="34"/>
        <v>4.339818035967824E-2</v>
      </c>
      <c r="CR7" s="46">
        <f t="shared" ref="CR7" si="35">(1-(1-CR5/CR6)^12)</f>
        <v>2.5447697607448583E-2</v>
      </c>
      <c r="CS7" s="46">
        <f t="shared" ref="CS7:CW7" si="36">(1-(1-CS5/CS6)^12)</f>
        <v>3.4178429958103496E-2</v>
      </c>
      <c r="CT7" s="46">
        <f t="shared" si="36"/>
        <v>2.9798648268083427E-2</v>
      </c>
      <c r="CU7" s="46">
        <f t="shared" si="36"/>
        <v>2.6156559979684357E-2</v>
      </c>
      <c r="CV7" s="46">
        <f t="shared" si="36"/>
        <v>2.796612587875158E-2</v>
      </c>
      <c r="CW7" s="46">
        <f t="shared" si="36"/>
        <v>2.4652725615431303E-2</v>
      </c>
      <c r="CX7" s="46">
        <f t="shared" ref="CX7:DD7" si="37">(1-(1-CX5/CX6)^12)</f>
        <v>2.1103751245951097E-2</v>
      </c>
      <c r="CY7" s="46">
        <f t="shared" si="37"/>
        <v>2.2833173401054396E-2</v>
      </c>
      <c r="CZ7" s="46">
        <f t="shared" si="37"/>
        <v>5.0337212263371844E-2</v>
      </c>
      <c r="DA7" s="46">
        <f t="shared" si="37"/>
        <v>2.8501222416248306E-2</v>
      </c>
      <c r="DB7" s="46">
        <f t="shared" si="37"/>
        <v>2.0904775276165743E-2</v>
      </c>
      <c r="DC7" s="46">
        <f t="shared" si="37"/>
        <v>1.7928163711221634E-2</v>
      </c>
      <c r="DD7" s="46">
        <f t="shared" si="37"/>
        <v>5.6341315425322391E-2</v>
      </c>
      <c r="DE7" s="46"/>
      <c r="DF7" s="52">
        <v>4</v>
      </c>
      <c r="DG7" s="53">
        <v>7.4999999999999997E-3</v>
      </c>
      <c r="DH7" s="53">
        <v>0.01</v>
      </c>
    </row>
    <row r="8" spans="1:112" x14ac:dyDescent="0.3">
      <c r="A8" s="47">
        <v>43891</v>
      </c>
      <c r="B8" s="12">
        <v>58594601.409999996</v>
      </c>
      <c r="C8" s="69">
        <f>(_xlfn.DAYS('Capa Final'!$C$3,'Razões de Garantia'!A8)/30)-1</f>
        <v>52.766666666666666</v>
      </c>
      <c r="D8" s="69" t="str">
        <f t="shared" si="6"/>
        <v>Sim</v>
      </c>
      <c r="E8" s="43"/>
      <c r="F8" s="37" t="s">
        <v>134</v>
      </c>
      <c r="G8" s="46" t="s">
        <v>122</v>
      </c>
      <c r="H8" s="46" t="str">
        <f t="shared" ref="H8:AM8" si="38">IF(H7&gt;VLOOKUP(H4,$DF$3:$DH$75,2,0),"Gatilho atingido","Gatilho não atingido")</f>
        <v>Gatilho não atingido</v>
      </c>
      <c r="I8" s="46" t="str">
        <f t="shared" si="38"/>
        <v>Gatilho não atingido</v>
      </c>
      <c r="J8" s="46" t="str">
        <f t="shared" si="38"/>
        <v>Gatilho não atingido</v>
      </c>
      <c r="K8" s="46" t="str">
        <f t="shared" si="38"/>
        <v>Gatilho não atingido</v>
      </c>
      <c r="L8" s="46" t="str">
        <f t="shared" si="38"/>
        <v>Gatilho não atingido</v>
      </c>
      <c r="M8" s="46" t="str">
        <f t="shared" si="38"/>
        <v>Gatilho não atingido</v>
      </c>
      <c r="N8" s="46" t="str">
        <f t="shared" si="38"/>
        <v>Gatilho não atingido</v>
      </c>
      <c r="O8" s="46" t="str">
        <f t="shared" si="38"/>
        <v>Gatilho não atingido</v>
      </c>
      <c r="P8" s="46" t="str">
        <f t="shared" si="38"/>
        <v>Gatilho não atingido</v>
      </c>
      <c r="Q8" s="46" t="str">
        <f t="shared" si="38"/>
        <v>Gatilho não atingido</v>
      </c>
      <c r="R8" s="46" t="str">
        <f t="shared" si="38"/>
        <v>Gatilho não atingido</v>
      </c>
      <c r="S8" s="46" t="str">
        <f t="shared" si="38"/>
        <v>Gatilho não atingido</v>
      </c>
      <c r="T8" s="46" t="str">
        <f t="shared" si="38"/>
        <v>Gatilho não atingido</v>
      </c>
      <c r="U8" s="46" t="str">
        <f t="shared" si="38"/>
        <v>Gatilho não atingido</v>
      </c>
      <c r="V8" s="46" t="str">
        <f t="shared" si="38"/>
        <v>Gatilho não atingido</v>
      </c>
      <c r="W8" s="46" t="str">
        <f t="shared" si="38"/>
        <v>Gatilho não atingido</v>
      </c>
      <c r="X8" s="46" t="str">
        <f t="shared" si="38"/>
        <v>Gatilho não atingido</v>
      </c>
      <c r="Y8" s="46" t="str">
        <f t="shared" si="38"/>
        <v>Gatilho não atingido</v>
      </c>
      <c r="Z8" s="46" t="str">
        <f t="shared" si="38"/>
        <v>Gatilho não atingido</v>
      </c>
      <c r="AA8" s="46" t="str">
        <f t="shared" si="38"/>
        <v>Gatilho não atingido</v>
      </c>
      <c r="AB8" s="46" t="str">
        <f t="shared" si="38"/>
        <v>Gatilho não atingido</v>
      </c>
      <c r="AC8" s="46" t="str">
        <f t="shared" si="38"/>
        <v>Gatilho não atingido</v>
      </c>
      <c r="AD8" s="46" t="str">
        <f t="shared" si="38"/>
        <v>Gatilho não atingido</v>
      </c>
      <c r="AE8" s="46" t="str">
        <f t="shared" si="38"/>
        <v>Gatilho não atingido</v>
      </c>
      <c r="AF8" s="46" t="str">
        <f t="shared" si="38"/>
        <v>Gatilho não atingido</v>
      </c>
      <c r="AG8" s="46" t="str">
        <f t="shared" si="38"/>
        <v>Gatilho não atingido</v>
      </c>
      <c r="AH8" s="46" t="str">
        <f t="shared" si="38"/>
        <v>Gatilho não atingido</v>
      </c>
      <c r="AI8" s="46" t="str">
        <f t="shared" si="38"/>
        <v>Gatilho não atingido</v>
      </c>
      <c r="AJ8" s="46" t="str">
        <f t="shared" si="38"/>
        <v>Gatilho não atingido</v>
      </c>
      <c r="AK8" s="46" t="str">
        <f t="shared" si="38"/>
        <v>Gatilho não atingido</v>
      </c>
      <c r="AL8" s="46" t="str">
        <f t="shared" si="38"/>
        <v>Gatilho não atingido</v>
      </c>
      <c r="AM8" s="46" t="str">
        <f t="shared" si="38"/>
        <v>Gatilho não atingido</v>
      </c>
      <c r="AN8" s="46" t="str">
        <f t="shared" ref="AN8:BK8" si="39">IF(AN7&gt;VLOOKUP(AN4,$DF$3:$DH$75,2,0),"Gatilho atingido","Gatilho não atingido")</f>
        <v>Gatilho não atingido</v>
      </c>
      <c r="AO8" s="46" t="str">
        <f t="shared" si="39"/>
        <v>Gatilho não atingido</v>
      </c>
      <c r="AP8" s="46" t="str">
        <f t="shared" si="39"/>
        <v>Gatilho não atingido</v>
      </c>
      <c r="AQ8" s="46" t="str">
        <f t="shared" si="39"/>
        <v>Gatilho não atingido</v>
      </c>
      <c r="AR8" s="46" t="str">
        <f t="shared" si="39"/>
        <v>Gatilho não atingido</v>
      </c>
      <c r="AS8" s="46" t="str">
        <f t="shared" si="39"/>
        <v>Gatilho não atingido</v>
      </c>
      <c r="AT8" s="46" t="str">
        <f t="shared" si="39"/>
        <v>Gatilho não atingido</v>
      </c>
      <c r="AU8" s="46" t="str">
        <f t="shared" si="39"/>
        <v>Gatilho não atingido</v>
      </c>
      <c r="AV8" s="46" t="str">
        <f t="shared" si="39"/>
        <v>Gatilho não atingido</v>
      </c>
      <c r="AW8" s="46" t="str">
        <f t="shared" si="39"/>
        <v>Gatilho não atingido</v>
      </c>
      <c r="AX8" s="46" t="str">
        <f t="shared" si="39"/>
        <v>Gatilho não atingido</v>
      </c>
      <c r="AY8" s="46" t="str">
        <f t="shared" si="39"/>
        <v>Gatilho não atingido</v>
      </c>
      <c r="AZ8" s="46" t="str">
        <f t="shared" si="39"/>
        <v>Gatilho não atingido</v>
      </c>
      <c r="BA8" s="46" t="str">
        <f t="shared" si="39"/>
        <v>Gatilho não atingido</v>
      </c>
      <c r="BB8" s="46" t="str">
        <f t="shared" si="39"/>
        <v>Gatilho não atingido</v>
      </c>
      <c r="BC8" s="46" t="str">
        <f t="shared" si="39"/>
        <v>Gatilho não atingido</v>
      </c>
      <c r="BD8" s="46" t="str">
        <f t="shared" si="39"/>
        <v>Gatilho não atingido</v>
      </c>
      <c r="BE8" s="46" t="str">
        <f t="shared" si="39"/>
        <v>Gatilho não atingido</v>
      </c>
      <c r="BF8" s="46" t="str">
        <f t="shared" si="39"/>
        <v>Gatilho não atingido</v>
      </c>
      <c r="BG8" s="46" t="str">
        <f t="shared" si="39"/>
        <v>Gatilho não atingido</v>
      </c>
      <c r="BH8" s="46" t="str">
        <f t="shared" si="39"/>
        <v>Gatilho não atingido</v>
      </c>
      <c r="BI8" s="46" t="str">
        <f t="shared" si="39"/>
        <v>Gatilho não atingido</v>
      </c>
      <c r="BJ8" s="46" t="str">
        <f t="shared" si="39"/>
        <v>Gatilho não atingido</v>
      </c>
      <c r="BK8" s="46" t="str">
        <f t="shared" si="39"/>
        <v>Gatilho não atingido</v>
      </c>
      <c r="BL8" s="46"/>
      <c r="BM8" s="37" t="s">
        <v>120</v>
      </c>
      <c r="BN8" s="46" t="s">
        <v>122</v>
      </c>
      <c r="BO8" s="46" t="s">
        <v>122</v>
      </c>
      <c r="BP8" s="46" t="s">
        <v>122</v>
      </c>
      <c r="BQ8" s="46">
        <f t="shared" ref="BQ8:CK8" si="40">AVERAGE(BO7:BQ7)</f>
        <v>3.0073105161488312E-2</v>
      </c>
      <c r="BR8" s="46">
        <f t="shared" si="40"/>
        <v>3.7894683622928138E-2</v>
      </c>
      <c r="BS8" s="46">
        <f t="shared" si="40"/>
        <v>3.1452177944407279E-2</v>
      </c>
      <c r="BT8" s="46">
        <f t="shared" si="40"/>
        <v>3.9263923004885938E-2</v>
      </c>
      <c r="BU8" s="46">
        <f t="shared" si="40"/>
        <v>4.1112178813254019E-2</v>
      </c>
      <c r="BV8" s="46">
        <f t="shared" si="40"/>
        <v>4.474038163541727E-2</v>
      </c>
      <c r="BW8" s="46">
        <f t="shared" si="40"/>
        <v>4.2820097066701722E-2</v>
      </c>
      <c r="BX8" s="46">
        <f t="shared" si="40"/>
        <v>4.0867208145142997E-2</v>
      </c>
      <c r="BY8" s="46">
        <f t="shared" si="40"/>
        <v>4.0718517485330764E-2</v>
      </c>
      <c r="BZ8" s="46">
        <f t="shared" si="40"/>
        <v>3.8599157786499284E-2</v>
      </c>
      <c r="CA8" s="46">
        <f t="shared" si="40"/>
        <v>3.897661299631746E-2</v>
      </c>
      <c r="CB8" s="46">
        <f t="shared" si="40"/>
        <v>3.8139451573017603E-2</v>
      </c>
      <c r="CC8" s="46">
        <f t="shared" si="40"/>
        <v>3.8823008726670404E-2</v>
      </c>
      <c r="CD8" s="46">
        <f t="shared" si="40"/>
        <v>3.7388045573169694E-2</v>
      </c>
      <c r="CE8" s="46">
        <f t="shared" si="40"/>
        <v>3.6257054821608313E-2</v>
      </c>
      <c r="CF8" s="46">
        <f t="shared" si="40"/>
        <v>3.823194333207066E-2</v>
      </c>
      <c r="CG8" s="46">
        <f t="shared" si="40"/>
        <v>4.0125618456555302E-2</v>
      </c>
      <c r="CH8" s="46">
        <f t="shared" si="40"/>
        <v>4.2836046793142235E-2</v>
      </c>
      <c r="CI8" s="46">
        <f t="shared" si="40"/>
        <v>3.0824670682465416E-2</v>
      </c>
      <c r="CJ8" s="46">
        <f t="shared" si="40"/>
        <v>2.9610224308620075E-2</v>
      </c>
      <c r="CK8" s="46">
        <f t="shared" si="40"/>
        <v>3.1332949377725496E-2</v>
      </c>
      <c r="CL8" s="46">
        <f t="shared" ref="CL8:CU8" si="41">AVERAGE(CJ7:CL7)</f>
        <v>3.729695768183805E-2</v>
      </c>
      <c r="CM8" s="46">
        <f t="shared" si="41"/>
        <v>3.4293218312980267E-2</v>
      </c>
      <c r="CN8" s="46">
        <f t="shared" si="41"/>
        <v>2.7773749651374319E-2</v>
      </c>
      <c r="CO8" s="46">
        <f t="shared" si="41"/>
        <v>2.3178496340179506E-2</v>
      </c>
      <c r="CP8" s="46">
        <f t="shared" si="41"/>
        <v>2.2942562480159839E-2</v>
      </c>
      <c r="CQ8" s="46">
        <f t="shared" si="41"/>
        <v>2.9013790876524892E-2</v>
      </c>
      <c r="CR8" s="46">
        <f t="shared" si="41"/>
        <v>3.0654633994239584E-2</v>
      </c>
      <c r="CS8" s="46">
        <f t="shared" si="41"/>
        <v>3.4341435975076773E-2</v>
      </c>
      <c r="CT8" s="46">
        <f t="shared" si="41"/>
        <v>2.9808258611211835E-2</v>
      </c>
      <c r="CU8" s="46">
        <f t="shared" si="41"/>
        <v>3.0044546068623761E-2</v>
      </c>
      <c r="CV8" s="46">
        <f t="shared" ref="CV8:DD8" si="42">AVERAGE(CT7:CV7)</f>
        <v>2.797377804217312E-2</v>
      </c>
      <c r="CW8" s="46">
        <f t="shared" si="42"/>
        <v>2.6258470491289081E-2</v>
      </c>
      <c r="CX8" s="46">
        <f t="shared" si="42"/>
        <v>2.4574200913377992E-2</v>
      </c>
      <c r="CY8" s="46">
        <f t="shared" si="42"/>
        <v>2.2863216754145599E-2</v>
      </c>
      <c r="CZ8" s="46">
        <f t="shared" si="42"/>
        <v>3.1424712303459112E-2</v>
      </c>
      <c r="DA8" s="46">
        <f t="shared" si="42"/>
        <v>3.3890536026891516E-2</v>
      </c>
      <c r="DB8" s="46">
        <f t="shared" si="42"/>
        <v>3.3247736651928629E-2</v>
      </c>
      <c r="DC8" s="46">
        <f t="shared" si="42"/>
        <v>2.244472046787856E-2</v>
      </c>
      <c r="DD8" s="46">
        <f t="shared" si="42"/>
        <v>3.1724751470903256E-2</v>
      </c>
      <c r="DE8" s="45"/>
      <c r="DF8" s="52">
        <v>5</v>
      </c>
      <c r="DG8" s="53">
        <v>9.7999999999999997E-3</v>
      </c>
      <c r="DH8" s="53">
        <v>1.2800000000000001E-2</v>
      </c>
    </row>
    <row r="9" spans="1:112" x14ac:dyDescent="0.3">
      <c r="A9" s="47">
        <v>43922</v>
      </c>
      <c r="B9" s="12">
        <v>35443379.209999986</v>
      </c>
      <c r="C9" s="69">
        <f>(_xlfn.DAYS('Capa Final'!$C$3,'Razões de Garantia'!A9)/30)-1</f>
        <v>51.733333333333334</v>
      </c>
      <c r="D9" s="69" t="str">
        <f t="shared" si="6"/>
        <v>Sim</v>
      </c>
      <c r="E9" s="43"/>
      <c r="F9" s="37" t="s">
        <v>139</v>
      </c>
      <c r="G9" s="46" t="s">
        <v>122</v>
      </c>
      <c r="H9" s="46" t="str">
        <f t="shared" ref="H9:AM9" si="43">IF(H7&gt;VLOOKUP(H4,$DF$3:$DH$75,3,0),"Gatilho atingido","Gatilho não atingido")</f>
        <v>Gatilho não atingido</v>
      </c>
      <c r="I9" s="46" t="str">
        <f t="shared" si="43"/>
        <v>Gatilho não atingido</v>
      </c>
      <c r="J9" s="46" t="str">
        <f t="shared" si="43"/>
        <v>Gatilho não atingido</v>
      </c>
      <c r="K9" s="46" t="str">
        <f t="shared" si="43"/>
        <v>Gatilho não atingido</v>
      </c>
      <c r="L9" s="46" t="str">
        <f t="shared" si="43"/>
        <v>Gatilho não atingido</v>
      </c>
      <c r="M9" s="46" t="str">
        <f t="shared" si="43"/>
        <v>Gatilho não atingido</v>
      </c>
      <c r="N9" s="46" t="str">
        <f t="shared" si="43"/>
        <v>Gatilho não atingido</v>
      </c>
      <c r="O9" s="46" t="str">
        <f t="shared" si="43"/>
        <v>Gatilho não atingido</v>
      </c>
      <c r="P9" s="46" t="str">
        <f t="shared" si="43"/>
        <v>Gatilho não atingido</v>
      </c>
      <c r="Q9" s="46" t="str">
        <f t="shared" si="43"/>
        <v>Gatilho não atingido</v>
      </c>
      <c r="R9" s="46" t="str">
        <f t="shared" si="43"/>
        <v>Gatilho não atingido</v>
      </c>
      <c r="S9" s="46" t="str">
        <f t="shared" si="43"/>
        <v>Gatilho não atingido</v>
      </c>
      <c r="T9" s="46" t="str">
        <f t="shared" si="43"/>
        <v>Gatilho não atingido</v>
      </c>
      <c r="U9" s="46" t="str">
        <f t="shared" si="43"/>
        <v>Gatilho não atingido</v>
      </c>
      <c r="V9" s="46" t="str">
        <f t="shared" si="43"/>
        <v>Gatilho não atingido</v>
      </c>
      <c r="W9" s="46" t="str">
        <f t="shared" si="43"/>
        <v>Gatilho não atingido</v>
      </c>
      <c r="X9" s="46" t="str">
        <f t="shared" si="43"/>
        <v>Gatilho não atingido</v>
      </c>
      <c r="Y9" s="46" t="str">
        <f t="shared" si="43"/>
        <v>Gatilho não atingido</v>
      </c>
      <c r="Z9" s="46" t="str">
        <f t="shared" si="43"/>
        <v>Gatilho não atingido</v>
      </c>
      <c r="AA9" s="46" t="str">
        <f t="shared" si="43"/>
        <v>Gatilho não atingido</v>
      </c>
      <c r="AB9" s="46" t="str">
        <f t="shared" si="43"/>
        <v>Gatilho não atingido</v>
      </c>
      <c r="AC9" s="46" t="str">
        <f t="shared" si="43"/>
        <v>Gatilho não atingido</v>
      </c>
      <c r="AD9" s="46" t="str">
        <f t="shared" si="43"/>
        <v>Gatilho não atingido</v>
      </c>
      <c r="AE9" s="46" t="str">
        <f t="shared" si="43"/>
        <v>Gatilho não atingido</v>
      </c>
      <c r="AF9" s="46" t="str">
        <f t="shared" si="43"/>
        <v>Gatilho não atingido</v>
      </c>
      <c r="AG9" s="46" t="str">
        <f t="shared" si="43"/>
        <v>Gatilho não atingido</v>
      </c>
      <c r="AH9" s="46" t="str">
        <f t="shared" si="43"/>
        <v>Gatilho não atingido</v>
      </c>
      <c r="AI9" s="46" t="str">
        <f t="shared" si="43"/>
        <v>Gatilho não atingido</v>
      </c>
      <c r="AJ9" s="46" t="str">
        <f t="shared" si="43"/>
        <v>Gatilho não atingido</v>
      </c>
      <c r="AK9" s="46" t="str">
        <f t="shared" si="43"/>
        <v>Gatilho não atingido</v>
      </c>
      <c r="AL9" s="46" t="str">
        <f t="shared" si="43"/>
        <v>Gatilho não atingido</v>
      </c>
      <c r="AM9" s="46" t="str">
        <f t="shared" si="43"/>
        <v>Gatilho não atingido</v>
      </c>
      <c r="AN9" s="46" t="str">
        <f t="shared" ref="AN9:BK9" si="44">IF(AN7&gt;VLOOKUP(AN4,$DF$3:$DH$75,3,0),"Gatilho atingido","Gatilho não atingido")</f>
        <v>Gatilho não atingido</v>
      </c>
      <c r="AO9" s="46" t="str">
        <f t="shared" si="44"/>
        <v>Gatilho não atingido</v>
      </c>
      <c r="AP9" s="46" t="str">
        <f t="shared" si="44"/>
        <v>Gatilho não atingido</v>
      </c>
      <c r="AQ9" s="46" t="str">
        <f t="shared" si="44"/>
        <v>Gatilho não atingido</v>
      </c>
      <c r="AR9" s="46" t="str">
        <f t="shared" si="44"/>
        <v>Gatilho não atingido</v>
      </c>
      <c r="AS9" s="46" t="str">
        <f t="shared" si="44"/>
        <v>Gatilho não atingido</v>
      </c>
      <c r="AT9" s="46" t="str">
        <f t="shared" si="44"/>
        <v>Gatilho não atingido</v>
      </c>
      <c r="AU9" s="46" t="str">
        <f t="shared" si="44"/>
        <v>Gatilho não atingido</v>
      </c>
      <c r="AV9" s="46" t="str">
        <f t="shared" si="44"/>
        <v>Gatilho não atingido</v>
      </c>
      <c r="AW9" s="46" t="str">
        <f t="shared" si="44"/>
        <v>Gatilho não atingido</v>
      </c>
      <c r="AX9" s="46" t="str">
        <f t="shared" si="44"/>
        <v>Gatilho não atingido</v>
      </c>
      <c r="AY9" s="46" t="str">
        <f t="shared" si="44"/>
        <v>Gatilho não atingido</v>
      </c>
      <c r="AZ9" s="46" t="str">
        <f t="shared" si="44"/>
        <v>Gatilho não atingido</v>
      </c>
      <c r="BA9" s="46" t="str">
        <f t="shared" si="44"/>
        <v>Gatilho não atingido</v>
      </c>
      <c r="BB9" s="46" t="str">
        <f t="shared" si="44"/>
        <v>Gatilho não atingido</v>
      </c>
      <c r="BC9" s="46" t="str">
        <f t="shared" si="44"/>
        <v>Gatilho não atingido</v>
      </c>
      <c r="BD9" s="46" t="str">
        <f t="shared" si="44"/>
        <v>Gatilho não atingido</v>
      </c>
      <c r="BE9" s="46" t="str">
        <f t="shared" si="44"/>
        <v>Gatilho não atingido</v>
      </c>
      <c r="BF9" s="46" t="str">
        <f t="shared" si="44"/>
        <v>Gatilho não atingido</v>
      </c>
      <c r="BG9" s="46" t="str">
        <f t="shared" si="44"/>
        <v>Gatilho não atingido</v>
      </c>
      <c r="BH9" s="46" t="str">
        <f t="shared" si="44"/>
        <v>Gatilho não atingido</v>
      </c>
      <c r="BI9" s="46" t="str">
        <f t="shared" si="44"/>
        <v>Gatilho não atingido</v>
      </c>
      <c r="BJ9" s="46" t="str">
        <f t="shared" si="44"/>
        <v>Gatilho não atingido</v>
      </c>
      <c r="BK9" s="46" t="str">
        <f t="shared" si="44"/>
        <v>Gatilho não atingido</v>
      </c>
      <c r="BL9" s="46"/>
      <c r="BM9" s="37" t="s">
        <v>131</v>
      </c>
      <c r="BN9" s="46" t="s">
        <v>122</v>
      </c>
      <c r="BO9" s="46" t="s">
        <v>122</v>
      </c>
      <c r="BP9" s="46" t="s">
        <v>122</v>
      </c>
      <c r="BQ9" s="46" t="str">
        <f>IF('Razões de Garantia'!BQ8&gt;=5.25%,"Gatilho atingido","Gatilho não atingido")</f>
        <v>Gatilho não atingido</v>
      </c>
      <c r="BR9" s="46" t="str">
        <f>IF('Razões de Garantia'!BR8&gt;=5.25%,"Gatilho atingido","Gatilho não atingido")</f>
        <v>Gatilho não atingido</v>
      </c>
      <c r="BS9" s="46" t="str">
        <f>IF('Razões de Garantia'!BS8&gt;=5.25%,"Gatilho atingido","Gatilho não atingido")</f>
        <v>Gatilho não atingido</v>
      </c>
      <c r="BT9" s="46" t="str">
        <f>IF('Razões de Garantia'!BT8&gt;=5.25%,"Gatilho atingido","Gatilho não atingido")</f>
        <v>Gatilho não atingido</v>
      </c>
      <c r="BU9" s="46" t="str">
        <f>IF('Razões de Garantia'!BU8&gt;=5.25%,"Gatilho atingido","Gatilho não atingido")</f>
        <v>Gatilho não atingido</v>
      </c>
      <c r="BV9" s="46" t="str">
        <f>IF('Razões de Garantia'!BV8&gt;=5.25%,"Gatilho atingido","Gatilho não atingido")</f>
        <v>Gatilho não atingido</v>
      </c>
      <c r="BW9" s="46" t="str">
        <f>IF('Razões de Garantia'!BW8&gt;=5.25%,"Gatilho atingido","Gatilho não atingido")</f>
        <v>Gatilho não atingido</v>
      </c>
      <c r="BX9" s="46" t="str">
        <f>IF('Razões de Garantia'!BX8&gt;=5.25%,"Gatilho atingido","Gatilho não atingido")</f>
        <v>Gatilho não atingido</v>
      </c>
      <c r="BY9" s="46" t="str">
        <f>IF('Razões de Garantia'!BY8&gt;=5.25%,"Gatilho atingido","Gatilho não atingido")</f>
        <v>Gatilho não atingido</v>
      </c>
      <c r="BZ9" s="46" t="str">
        <f>IF('Razões de Garantia'!BZ8&gt;=5.25%,"Gatilho atingido","Gatilho não atingido")</f>
        <v>Gatilho não atingido</v>
      </c>
      <c r="CA9" s="46" t="str">
        <f>IF('Razões de Garantia'!CA8&gt;=5.25%,"Gatilho atingido","Gatilho não atingido")</f>
        <v>Gatilho não atingido</v>
      </c>
      <c r="CB9" s="46" t="str">
        <f>IF('Razões de Garantia'!CB8&gt;=5.25%,"Gatilho atingido","Gatilho não atingido")</f>
        <v>Gatilho não atingido</v>
      </c>
      <c r="CC9" s="46" t="str">
        <f>IF('Razões de Garantia'!CC8&gt;=5.25%,"Gatilho atingido","Gatilho não atingido")</f>
        <v>Gatilho não atingido</v>
      </c>
      <c r="CD9" s="46" t="str">
        <f>IF('Razões de Garantia'!CD8&gt;=5.25%,"Gatilho atingido","Gatilho não atingido")</f>
        <v>Gatilho não atingido</v>
      </c>
      <c r="CE9" s="46" t="str">
        <f>IF('Razões de Garantia'!CE8&gt;=5.25%,"Gatilho atingido","Gatilho não atingido")</f>
        <v>Gatilho não atingido</v>
      </c>
      <c r="CF9" s="46" t="str">
        <f>IF('Razões de Garantia'!CF8&gt;=5.25%,"Gatilho atingido","Gatilho não atingido")</f>
        <v>Gatilho não atingido</v>
      </c>
      <c r="CG9" s="46" t="str">
        <f>IF('Razões de Garantia'!CG8&gt;=5.25%,"Gatilho atingido","Gatilho não atingido")</f>
        <v>Gatilho não atingido</v>
      </c>
      <c r="CH9" s="46" t="str">
        <f>IF('Razões de Garantia'!CH8&gt;=5.25%,"Gatilho atingido","Gatilho não atingido")</f>
        <v>Gatilho não atingido</v>
      </c>
      <c r="CI9" s="46" t="str">
        <f>IF('Razões de Garantia'!CI8&gt;=5.25%,"Gatilho atingido","Gatilho não atingido")</f>
        <v>Gatilho não atingido</v>
      </c>
      <c r="CJ9" s="46" t="str">
        <f>IF('Razões de Garantia'!CJ8&gt;=5.25%,"Gatilho atingido","Gatilho não atingido")</f>
        <v>Gatilho não atingido</v>
      </c>
      <c r="CK9" s="46" t="str">
        <f>IF('Razões de Garantia'!CK8&gt;=5.25%,"Gatilho atingido","Gatilho não atingido")</f>
        <v>Gatilho não atingido</v>
      </c>
      <c r="CL9" s="46" t="str">
        <f>IF('Razões de Garantia'!CL8&gt;=5.25%,"Gatilho atingido","Gatilho não atingido")</f>
        <v>Gatilho não atingido</v>
      </c>
      <c r="CM9" s="46" t="str">
        <f>IF('Razões de Garantia'!CM8&gt;=5.25%,"Gatilho atingido","Gatilho não atingido")</f>
        <v>Gatilho não atingido</v>
      </c>
      <c r="CN9" s="46" t="str">
        <f>IF('Razões de Garantia'!CN8&gt;=5.25%,"Gatilho atingido","Gatilho não atingido")</f>
        <v>Gatilho não atingido</v>
      </c>
      <c r="CO9" s="46" t="str">
        <f>IF('Razões de Garantia'!CO8&gt;=5.25%,"Gatilho atingido","Gatilho não atingido")</f>
        <v>Gatilho não atingido</v>
      </c>
      <c r="CP9" s="46" t="str">
        <f>IF('Razões de Garantia'!CP8&gt;=5.25%,"Gatilho atingido","Gatilho não atingido")</f>
        <v>Gatilho não atingido</v>
      </c>
      <c r="CQ9" s="46" t="str">
        <f>IF('Razões de Garantia'!CQ8&gt;=5.25%,"Gatilho atingido","Gatilho não atingido")</f>
        <v>Gatilho não atingido</v>
      </c>
      <c r="CR9" s="46" t="str">
        <f>IF('Razões de Garantia'!CR8&gt;=5.25%,"Gatilho atingido","Gatilho não atingido")</f>
        <v>Gatilho não atingido</v>
      </c>
      <c r="CS9" s="46" t="str">
        <f>IF('Razões de Garantia'!CS8&gt;=5.25%,"Gatilho atingido","Gatilho não atingido")</f>
        <v>Gatilho não atingido</v>
      </c>
      <c r="CT9" s="46" t="str">
        <f>IF('Razões de Garantia'!CT8&gt;=5.25%,"Gatilho atingido","Gatilho não atingido")</f>
        <v>Gatilho não atingido</v>
      </c>
      <c r="CU9" s="46" t="str">
        <f>IF('Razões de Garantia'!CU8&gt;=5.25%,"Gatilho atingido","Gatilho não atingido")</f>
        <v>Gatilho não atingido</v>
      </c>
      <c r="CV9" s="46" t="str">
        <f>IF('Razões de Garantia'!CV8&gt;=5.25%,"Gatilho atingido","Gatilho não atingido")</f>
        <v>Gatilho não atingido</v>
      </c>
      <c r="CW9" s="46" t="str">
        <f>IF('Razões de Garantia'!CW8&gt;=5.25%,"Gatilho atingido","Gatilho não atingido")</f>
        <v>Gatilho não atingido</v>
      </c>
      <c r="CX9" s="46" t="str">
        <f>IF('Razões de Garantia'!CX8&gt;=5.25%,"Gatilho atingido","Gatilho não atingido")</f>
        <v>Gatilho não atingido</v>
      </c>
      <c r="CY9" s="46" t="str">
        <f>IF('Razões de Garantia'!CY8&gt;=5.25%,"Gatilho atingido","Gatilho não atingido")</f>
        <v>Gatilho não atingido</v>
      </c>
      <c r="CZ9" s="46" t="str">
        <f>IF('Razões de Garantia'!CZ8&gt;=5.25%,"Gatilho atingido","Gatilho não atingido")</f>
        <v>Gatilho não atingido</v>
      </c>
      <c r="DA9" s="46" t="str">
        <f>IF('Razões de Garantia'!DA8&gt;=5.25%,"Gatilho atingido","Gatilho não atingido")</f>
        <v>Gatilho não atingido</v>
      </c>
      <c r="DB9" s="46" t="str">
        <f>IF('Razões de Garantia'!DB8&gt;=5.25%,"Gatilho atingido","Gatilho não atingido")</f>
        <v>Gatilho não atingido</v>
      </c>
      <c r="DC9" s="46" t="str">
        <f>IF('Razões de Garantia'!DC8&gt;=5.25%,"Gatilho atingido","Gatilho não atingido")</f>
        <v>Gatilho não atingido</v>
      </c>
      <c r="DD9" s="46" t="str">
        <f>IF('Razões de Garantia'!DD8&gt;=5.25%,"Gatilho atingido","Gatilho não atingido")</f>
        <v>Gatilho não atingido</v>
      </c>
      <c r="DE9" s="45"/>
      <c r="DF9" s="52">
        <v>6</v>
      </c>
      <c r="DG9" s="53">
        <v>1.2E-2</v>
      </c>
      <c r="DH9" s="53">
        <v>1.5599999999999999E-2</v>
      </c>
    </row>
    <row r="10" spans="1:112" x14ac:dyDescent="0.3">
      <c r="A10" s="47">
        <v>43952</v>
      </c>
      <c r="B10" s="12">
        <v>114959987.07000007</v>
      </c>
      <c r="C10" s="69">
        <f>(_xlfn.DAYS('Capa Final'!$C$3,'Razões de Garantia'!A10)/30)-1</f>
        <v>50.733333333333334</v>
      </c>
      <c r="D10" s="69" t="str">
        <f t="shared" si="6"/>
        <v>Sim</v>
      </c>
      <c r="E10" s="43"/>
      <c r="F10" s="13"/>
      <c r="G10" s="20"/>
      <c r="H10" s="20"/>
      <c r="BM10" s="37" t="s">
        <v>132</v>
      </c>
      <c r="BN10" s="46" t="s">
        <v>122</v>
      </c>
      <c r="BO10" s="46" t="s">
        <v>122</v>
      </c>
      <c r="BP10" s="46" t="s">
        <v>122</v>
      </c>
      <c r="BQ10" s="46" t="str">
        <f>IF('Razões de Garantia'!BQ8&gt;=6.5%,"Gatilho atingido","Gatilho não atingido")</f>
        <v>Gatilho não atingido</v>
      </c>
      <c r="BR10" s="46" t="str">
        <f>IF('Razões de Garantia'!BR8&gt;=6.5%,"Gatilho atingido","Gatilho não atingido")</f>
        <v>Gatilho não atingido</v>
      </c>
      <c r="BS10" s="46" t="str">
        <f>IF('Razões de Garantia'!BS8&gt;=6.5%,"Gatilho atingido","Gatilho não atingido")</f>
        <v>Gatilho não atingido</v>
      </c>
      <c r="BT10" s="46" t="str">
        <f>IF('Razões de Garantia'!BT8&gt;=6.5%,"Gatilho atingido","Gatilho não atingido")</f>
        <v>Gatilho não atingido</v>
      </c>
      <c r="BU10" s="46" t="str">
        <f>IF('Razões de Garantia'!BU8&gt;=6.5%,"Gatilho atingido","Gatilho não atingido")</f>
        <v>Gatilho não atingido</v>
      </c>
      <c r="BV10" s="46" t="str">
        <f>IF('Razões de Garantia'!BV8&gt;=6.5%,"Gatilho atingido","Gatilho não atingido")</f>
        <v>Gatilho não atingido</v>
      </c>
      <c r="BW10" s="46" t="str">
        <f>IF('Razões de Garantia'!BW8&gt;=6.5%,"Gatilho atingido","Gatilho não atingido")</f>
        <v>Gatilho não atingido</v>
      </c>
      <c r="BX10" s="46" t="str">
        <f>IF('Razões de Garantia'!BX8&gt;=6.5%,"Gatilho atingido","Gatilho não atingido")</f>
        <v>Gatilho não atingido</v>
      </c>
      <c r="BY10" s="46" t="str">
        <f>IF('Razões de Garantia'!BY8&gt;=6.5%,"Gatilho atingido","Gatilho não atingido")</f>
        <v>Gatilho não atingido</v>
      </c>
      <c r="BZ10" s="46" t="str">
        <f>IF('Razões de Garantia'!BZ8&gt;=6.5%,"Gatilho atingido","Gatilho não atingido")</f>
        <v>Gatilho não atingido</v>
      </c>
      <c r="CA10" s="46" t="str">
        <f>IF('Razões de Garantia'!CA8&gt;=6.5%,"Gatilho atingido","Gatilho não atingido")</f>
        <v>Gatilho não atingido</v>
      </c>
      <c r="CB10" s="46" t="str">
        <f>IF('Razões de Garantia'!CB8&gt;=6.5%,"Gatilho atingido","Gatilho não atingido")</f>
        <v>Gatilho não atingido</v>
      </c>
      <c r="CC10" s="46" t="str">
        <f>IF('Razões de Garantia'!CC8&gt;=6.5%,"Gatilho atingido","Gatilho não atingido")</f>
        <v>Gatilho não atingido</v>
      </c>
      <c r="CD10" s="46" t="str">
        <f>IF('Razões de Garantia'!CD8&gt;=6.5%,"Gatilho atingido","Gatilho não atingido")</f>
        <v>Gatilho não atingido</v>
      </c>
      <c r="CE10" s="46" t="str">
        <f>IF('Razões de Garantia'!CE8&gt;=6.5%,"Gatilho atingido","Gatilho não atingido")</f>
        <v>Gatilho não atingido</v>
      </c>
      <c r="CF10" s="46" t="str">
        <f>IF('Razões de Garantia'!CF8&gt;=6.5%,"Gatilho atingido","Gatilho não atingido")</f>
        <v>Gatilho não atingido</v>
      </c>
      <c r="CG10" s="46" t="str">
        <f>IF('Razões de Garantia'!CG8&gt;=6.5%,"Gatilho atingido","Gatilho não atingido")</f>
        <v>Gatilho não atingido</v>
      </c>
      <c r="CH10" s="46" t="str">
        <f>IF('Razões de Garantia'!CH8&gt;=6.5%,"Gatilho atingido","Gatilho não atingido")</f>
        <v>Gatilho não atingido</v>
      </c>
      <c r="CI10" s="46" t="str">
        <f>IF('Razões de Garantia'!CI8&gt;=6.5%,"Gatilho atingido","Gatilho não atingido")</f>
        <v>Gatilho não atingido</v>
      </c>
      <c r="CJ10" s="46" t="str">
        <f>IF('Razões de Garantia'!CJ8&gt;=6.5%,"Gatilho atingido","Gatilho não atingido")</f>
        <v>Gatilho não atingido</v>
      </c>
      <c r="CK10" s="46" t="str">
        <f>IF('Razões de Garantia'!CK8&gt;=6.5%,"Gatilho atingido","Gatilho não atingido")</f>
        <v>Gatilho não atingido</v>
      </c>
      <c r="CL10" s="46" t="str">
        <f>IF('Razões de Garantia'!CL8&gt;=6.5%,"Gatilho atingido","Gatilho não atingido")</f>
        <v>Gatilho não atingido</v>
      </c>
      <c r="CM10" s="46" t="str">
        <f>IF('Razões de Garantia'!CM8&gt;=6.5%,"Gatilho atingido","Gatilho não atingido")</f>
        <v>Gatilho não atingido</v>
      </c>
      <c r="CN10" s="46" t="str">
        <f>IF('Razões de Garantia'!CN8&gt;=6.5%,"Gatilho atingido","Gatilho não atingido")</f>
        <v>Gatilho não atingido</v>
      </c>
      <c r="CO10" s="46" t="str">
        <f>IF('Razões de Garantia'!CO8&gt;=6.5%,"Gatilho atingido","Gatilho não atingido")</f>
        <v>Gatilho não atingido</v>
      </c>
      <c r="CP10" s="46" t="str">
        <f>IF('Razões de Garantia'!CP8&gt;=6.5%,"Gatilho atingido","Gatilho não atingido")</f>
        <v>Gatilho não atingido</v>
      </c>
      <c r="CQ10" s="46" t="str">
        <f>IF('Razões de Garantia'!CQ8&gt;=6.5%,"Gatilho atingido","Gatilho não atingido")</f>
        <v>Gatilho não atingido</v>
      </c>
      <c r="CR10" s="46" t="str">
        <f>IF('Razões de Garantia'!CR8&gt;=6.5%,"Gatilho atingido","Gatilho não atingido")</f>
        <v>Gatilho não atingido</v>
      </c>
      <c r="CS10" s="46" t="str">
        <f>IF('Razões de Garantia'!CS8&gt;=6.5%,"Gatilho atingido","Gatilho não atingido")</f>
        <v>Gatilho não atingido</v>
      </c>
      <c r="CT10" s="46" t="str">
        <f>IF('Razões de Garantia'!CT8&gt;=6.5%,"Gatilho atingido","Gatilho não atingido")</f>
        <v>Gatilho não atingido</v>
      </c>
      <c r="CU10" s="46" t="str">
        <f>IF('Razões de Garantia'!CU8&gt;=6.5%,"Gatilho atingido","Gatilho não atingido")</f>
        <v>Gatilho não atingido</v>
      </c>
      <c r="CV10" s="46" t="str">
        <f>IF('Razões de Garantia'!CV8&gt;=6.5%,"Gatilho atingido","Gatilho não atingido")</f>
        <v>Gatilho não atingido</v>
      </c>
      <c r="CW10" s="46" t="str">
        <f>IF('Razões de Garantia'!CW8&gt;=6.5%,"Gatilho atingido","Gatilho não atingido")</f>
        <v>Gatilho não atingido</v>
      </c>
      <c r="CX10" s="46" t="str">
        <f>IF('Razões de Garantia'!CX8&gt;=6.5%,"Gatilho atingido","Gatilho não atingido")</f>
        <v>Gatilho não atingido</v>
      </c>
      <c r="CY10" s="46" t="str">
        <f>IF('Razões de Garantia'!CY8&gt;=6.5%,"Gatilho atingido","Gatilho não atingido")</f>
        <v>Gatilho não atingido</v>
      </c>
      <c r="CZ10" s="46" t="str">
        <f>IF('Razões de Garantia'!CZ8&gt;=6.5%,"Gatilho atingido","Gatilho não atingido")</f>
        <v>Gatilho não atingido</v>
      </c>
      <c r="DA10" s="46" t="str">
        <f>IF('Razões de Garantia'!DA8&gt;=6.5%,"Gatilho atingido","Gatilho não atingido")</f>
        <v>Gatilho não atingido</v>
      </c>
      <c r="DB10" s="46" t="str">
        <f>IF('Razões de Garantia'!DB8&gt;=6.5%,"Gatilho atingido","Gatilho não atingido")</f>
        <v>Gatilho não atingido</v>
      </c>
      <c r="DC10" s="46" t="str">
        <f>IF('Razões de Garantia'!DC8&gt;=6.5%,"Gatilho atingido","Gatilho não atingido")</f>
        <v>Gatilho não atingido</v>
      </c>
      <c r="DD10" s="46" t="str">
        <f>IF('Razões de Garantia'!DD8&gt;=6.5%,"Gatilho atingido","Gatilho não atingido")</f>
        <v>Gatilho não atingido</v>
      </c>
      <c r="DE10" s="45"/>
      <c r="DF10" s="52">
        <v>7</v>
      </c>
      <c r="DG10" s="53">
        <v>1.43E-2</v>
      </c>
      <c r="DH10" s="53">
        <v>1.84E-2</v>
      </c>
    </row>
    <row r="11" spans="1:112" x14ac:dyDescent="0.3">
      <c r="A11" s="47">
        <v>43983</v>
      </c>
      <c r="B11" s="12">
        <v>77416359.170000106</v>
      </c>
      <c r="C11" s="69">
        <f>(_xlfn.DAYS('Capa Final'!$C$3,'Razões de Garantia'!A11)/30)-1</f>
        <v>49.7</v>
      </c>
      <c r="D11" s="69" t="str">
        <f t="shared" si="6"/>
        <v>Sim</v>
      </c>
      <c r="E11" s="43"/>
      <c r="F11" s="13"/>
      <c r="G11" s="102" t="s">
        <v>116</v>
      </c>
      <c r="H11" s="102"/>
      <c r="I11" s="102"/>
      <c r="J11" s="102"/>
      <c r="K11" s="102"/>
      <c r="L11" s="102"/>
      <c r="M11" s="102"/>
      <c r="N11" s="102"/>
      <c r="O11" s="102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71"/>
      <c r="BM11" s="37" t="s">
        <v>133</v>
      </c>
      <c r="BN11" s="46" t="s">
        <v>122</v>
      </c>
      <c r="BO11" s="46" t="s">
        <v>122</v>
      </c>
      <c r="BP11" s="46" t="s">
        <v>122</v>
      </c>
      <c r="BQ11" s="46" t="str">
        <f>IF('Razões de Garantia'!BQ8&gt;=8%,"Gatilho atingido","Gatilho não atingido")</f>
        <v>Gatilho não atingido</v>
      </c>
      <c r="BR11" s="46" t="str">
        <f>IF('Razões de Garantia'!BR8&gt;=8%,"Gatilho atingido","Gatilho não atingido")</f>
        <v>Gatilho não atingido</v>
      </c>
      <c r="BS11" s="46" t="str">
        <f>IF('Razões de Garantia'!BS8&gt;=8%,"Gatilho atingido","Gatilho não atingido")</f>
        <v>Gatilho não atingido</v>
      </c>
      <c r="BT11" s="46" t="str">
        <f>IF('Razões de Garantia'!BT8&gt;=8%,"Gatilho atingido","Gatilho não atingido")</f>
        <v>Gatilho não atingido</v>
      </c>
      <c r="BU11" s="46" t="str">
        <f>IF('Razões de Garantia'!BU8&gt;=8%,"Gatilho atingido","Gatilho não atingido")</f>
        <v>Gatilho não atingido</v>
      </c>
      <c r="BV11" s="46" t="str">
        <f>IF('Razões de Garantia'!BV8&gt;=8%,"Gatilho atingido","Gatilho não atingido")</f>
        <v>Gatilho não atingido</v>
      </c>
      <c r="BW11" s="46" t="str">
        <f>IF('Razões de Garantia'!BW8&gt;=8%,"Gatilho atingido","Gatilho não atingido")</f>
        <v>Gatilho não atingido</v>
      </c>
      <c r="BX11" s="46" t="str">
        <f>IF('Razões de Garantia'!BX8&gt;=8%,"Gatilho atingido","Gatilho não atingido")</f>
        <v>Gatilho não atingido</v>
      </c>
      <c r="BY11" s="46" t="str">
        <f>IF('Razões de Garantia'!BY8&gt;=8%,"Gatilho atingido","Gatilho não atingido")</f>
        <v>Gatilho não atingido</v>
      </c>
      <c r="BZ11" s="46" t="str">
        <f>IF('Razões de Garantia'!BZ8&gt;=8%,"Gatilho atingido","Gatilho não atingido")</f>
        <v>Gatilho não atingido</v>
      </c>
      <c r="CA11" s="46" t="str">
        <f>IF('Razões de Garantia'!CA8&gt;=8%,"Gatilho atingido","Gatilho não atingido")</f>
        <v>Gatilho não atingido</v>
      </c>
      <c r="CB11" s="46" t="str">
        <f>IF('Razões de Garantia'!CB8&gt;=8%,"Gatilho atingido","Gatilho não atingido")</f>
        <v>Gatilho não atingido</v>
      </c>
      <c r="CC11" s="46" t="str">
        <f>IF('Razões de Garantia'!CC8&gt;=8%,"Gatilho atingido","Gatilho não atingido")</f>
        <v>Gatilho não atingido</v>
      </c>
      <c r="CD11" s="46" t="str">
        <f>IF('Razões de Garantia'!CD8&gt;=8%,"Gatilho atingido","Gatilho não atingido")</f>
        <v>Gatilho não atingido</v>
      </c>
      <c r="CE11" s="46" t="str">
        <f>IF('Razões de Garantia'!CE8&gt;=8%,"Gatilho atingido","Gatilho não atingido")</f>
        <v>Gatilho não atingido</v>
      </c>
      <c r="CF11" s="46" t="str">
        <f>IF('Razões de Garantia'!CF8&gt;=8%,"Gatilho atingido","Gatilho não atingido")</f>
        <v>Gatilho não atingido</v>
      </c>
      <c r="CG11" s="46" t="str">
        <f>IF('Razões de Garantia'!CG8&gt;=8%,"Gatilho atingido","Gatilho não atingido")</f>
        <v>Gatilho não atingido</v>
      </c>
      <c r="CH11" s="46" t="str">
        <f>IF('Razões de Garantia'!CH8&gt;=8%,"Gatilho atingido","Gatilho não atingido")</f>
        <v>Gatilho não atingido</v>
      </c>
      <c r="CI11" s="46" t="str">
        <f>IF('Razões de Garantia'!CI8&gt;=8%,"Gatilho atingido","Gatilho não atingido")</f>
        <v>Gatilho não atingido</v>
      </c>
      <c r="CJ11" s="46" t="str">
        <f>IF('Razões de Garantia'!CJ8&gt;=8%,"Gatilho atingido","Gatilho não atingido")</f>
        <v>Gatilho não atingido</v>
      </c>
      <c r="CK11" s="46" t="str">
        <f>IF('Razões de Garantia'!CK8&gt;=8%,"Gatilho atingido","Gatilho não atingido")</f>
        <v>Gatilho não atingido</v>
      </c>
      <c r="CL11" s="46" t="str">
        <f>IF('Razões de Garantia'!CL8&gt;=8%,"Gatilho atingido","Gatilho não atingido")</f>
        <v>Gatilho não atingido</v>
      </c>
      <c r="CM11" s="46" t="str">
        <f>IF('Razões de Garantia'!CM8&gt;=8%,"Gatilho atingido","Gatilho não atingido")</f>
        <v>Gatilho não atingido</v>
      </c>
      <c r="CN11" s="46" t="str">
        <f>IF('Razões de Garantia'!CN8&gt;=8%,"Gatilho atingido","Gatilho não atingido")</f>
        <v>Gatilho não atingido</v>
      </c>
      <c r="CO11" s="46" t="str">
        <f>IF('Razões de Garantia'!CO8&gt;=8%,"Gatilho atingido","Gatilho não atingido")</f>
        <v>Gatilho não atingido</v>
      </c>
      <c r="CP11" s="46" t="str">
        <f>IF('Razões de Garantia'!CP8&gt;=8%,"Gatilho atingido","Gatilho não atingido")</f>
        <v>Gatilho não atingido</v>
      </c>
      <c r="CQ11" s="46" t="str">
        <f>IF('Razões de Garantia'!CQ8&gt;=8%,"Gatilho atingido","Gatilho não atingido")</f>
        <v>Gatilho não atingido</v>
      </c>
      <c r="CR11" s="46" t="str">
        <f>IF('Razões de Garantia'!CR8&gt;=8%,"Gatilho atingido","Gatilho não atingido")</f>
        <v>Gatilho não atingido</v>
      </c>
      <c r="CS11" s="46" t="str">
        <f>IF('Razões de Garantia'!CS8&gt;=8%,"Gatilho atingido","Gatilho não atingido")</f>
        <v>Gatilho não atingido</v>
      </c>
      <c r="CT11" s="46" t="str">
        <f>IF('Razões de Garantia'!CT8&gt;=8%,"Gatilho atingido","Gatilho não atingido")</f>
        <v>Gatilho não atingido</v>
      </c>
      <c r="CU11" s="46" t="str">
        <f>IF('Razões de Garantia'!CU8&gt;=8%,"Gatilho atingido","Gatilho não atingido")</f>
        <v>Gatilho não atingido</v>
      </c>
      <c r="CV11" s="46" t="str">
        <f>IF('Razões de Garantia'!CV8&gt;=8%,"Gatilho atingido","Gatilho não atingido")</f>
        <v>Gatilho não atingido</v>
      </c>
      <c r="CW11" s="46" t="str">
        <f>IF('Razões de Garantia'!CW8&gt;=8%,"Gatilho atingido","Gatilho não atingido")</f>
        <v>Gatilho não atingido</v>
      </c>
      <c r="CX11" s="46" t="str">
        <f>IF('Razões de Garantia'!CX8&gt;=8%,"Gatilho atingido","Gatilho não atingido")</f>
        <v>Gatilho não atingido</v>
      </c>
      <c r="CY11" s="46" t="str">
        <f>IF('Razões de Garantia'!CY8&gt;=8%,"Gatilho atingido","Gatilho não atingido")</f>
        <v>Gatilho não atingido</v>
      </c>
      <c r="CZ11" s="46" t="str">
        <f>IF('Razões de Garantia'!CZ8&gt;=8%,"Gatilho atingido","Gatilho não atingido")</f>
        <v>Gatilho não atingido</v>
      </c>
      <c r="DA11" s="46" t="str">
        <f>IF('Razões de Garantia'!DA8&gt;=8%,"Gatilho atingido","Gatilho não atingido")</f>
        <v>Gatilho não atingido</v>
      </c>
      <c r="DB11" s="46" t="str">
        <f>IF('Razões de Garantia'!DB8&gt;=8%,"Gatilho atingido","Gatilho não atingido")</f>
        <v>Gatilho não atingido</v>
      </c>
      <c r="DC11" s="46" t="str">
        <f>IF('Razões de Garantia'!DC8&gt;=8%,"Gatilho atingido","Gatilho não atingido")</f>
        <v>Gatilho não atingido</v>
      </c>
      <c r="DD11" s="46" t="str">
        <f>IF('Razões de Garantia'!DD8&gt;=8%,"Gatilho atingido","Gatilho não atingido")</f>
        <v>Gatilho não atingido</v>
      </c>
      <c r="DE11" s="45"/>
      <c r="DF11" s="52">
        <v>8</v>
      </c>
      <c r="DG11" s="53">
        <v>1.6500000000000001E-2</v>
      </c>
      <c r="DH11" s="53">
        <v>2.12E-2</v>
      </c>
    </row>
    <row r="12" spans="1:112" x14ac:dyDescent="0.3">
      <c r="A12" s="47">
        <v>44013</v>
      </c>
      <c r="B12" s="12">
        <v>135156210.66000074</v>
      </c>
      <c r="C12" s="69">
        <f>(_xlfn.DAYS('Capa Final'!$C$3,'Razões de Garantia'!A12)/30)-1</f>
        <v>48.7</v>
      </c>
      <c r="D12" s="69" t="str">
        <f t="shared" si="6"/>
        <v>Sim</v>
      </c>
      <c r="E12" s="43"/>
      <c r="F12" s="37" t="s">
        <v>121</v>
      </c>
      <c r="G12" s="38">
        <v>43770</v>
      </c>
      <c r="H12" s="38">
        <f t="shared" ref="H12:O12" si="45">EDATE(G12,1)</f>
        <v>43800</v>
      </c>
      <c r="I12" s="38">
        <f t="shared" si="45"/>
        <v>43831</v>
      </c>
      <c r="J12" s="38">
        <f t="shared" si="45"/>
        <v>43862</v>
      </c>
      <c r="K12" s="38">
        <f t="shared" si="45"/>
        <v>43891</v>
      </c>
      <c r="L12" s="38">
        <f t="shared" si="45"/>
        <v>43922</v>
      </c>
      <c r="M12" s="38">
        <f t="shared" si="45"/>
        <v>43952</v>
      </c>
      <c r="N12" s="38">
        <f t="shared" si="45"/>
        <v>43983</v>
      </c>
      <c r="O12" s="38">
        <f t="shared" si="45"/>
        <v>44013</v>
      </c>
      <c r="P12" s="38">
        <f t="shared" ref="P12:U12" si="46">EDATE(O12,1)</f>
        <v>44044</v>
      </c>
      <c r="Q12" s="38">
        <f t="shared" si="46"/>
        <v>44075</v>
      </c>
      <c r="R12" s="38">
        <f t="shared" si="46"/>
        <v>44105</v>
      </c>
      <c r="S12" s="38">
        <f t="shared" si="46"/>
        <v>44136</v>
      </c>
      <c r="T12" s="38">
        <f t="shared" si="46"/>
        <v>44166</v>
      </c>
      <c r="U12" s="38">
        <f t="shared" si="46"/>
        <v>44197</v>
      </c>
      <c r="V12" s="38">
        <f t="shared" ref="V12:BK12" si="47">EDATE(U12,1)</f>
        <v>44228</v>
      </c>
      <c r="W12" s="38">
        <f t="shared" si="47"/>
        <v>44256</v>
      </c>
      <c r="X12" s="38">
        <f t="shared" si="47"/>
        <v>44287</v>
      </c>
      <c r="Y12" s="38">
        <f t="shared" si="47"/>
        <v>44317</v>
      </c>
      <c r="Z12" s="38">
        <f t="shared" si="47"/>
        <v>44348</v>
      </c>
      <c r="AA12" s="38">
        <f t="shared" si="47"/>
        <v>44378</v>
      </c>
      <c r="AB12" s="38">
        <f t="shared" si="47"/>
        <v>44409</v>
      </c>
      <c r="AC12" s="38">
        <f t="shared" si="47"/>
        <v>44440</v>
      </c>
      <c r="AD12" s="38">
        <f t="shared" si="47"/>
        <v>44470</v>
      </c>
      <c r="AE12" s="38">
        <f t="shared" si="47"/>
        <v>44501</v>
      </c>
      <c r="AF12" s="38">
        <f t="shared" si="47"/>
        <v>44531</v>
      </c>
      <c r="AG12" s="38">
        <f t="shared" si="47"/>
        <v>44562</v>
      </c>
      <c r="AH12" s="38">
        <f t="shared" si="47"/>
        <v>44593</v>
      </c>
      <c r="AI12" s="38">
        <f t="shared" si="47"/>
        <v>44621</v>
      </c>
      <c r="AJ12" s="38">
        <f t="shared" si="47"/>
        <v>44652</v>
      </c>
      <c r="AK12" s="38">
        <f t="shared" si="47"/>
        <v>44682</v>
      </c>
      <c r="AL12" s="38">
        <f t="shared" si="47"/>
        <v>44713</v>
      </c>
      <c r="AM12" s="38">
        <f t="shared" si="47"/>
        <v>44743</v>
      </c>
      <c r="AN12" s="38">
        <f t="shared" si="47"/>
        <v>44774</v>
      </c>
      <c r="AO12" s="38">
        <f t="shared" si="47"/>
        <v>44805</v>
      </c>
      <c r="AP12" s="38">
        <f t="shared" si="47"/>
        <v>44835</v>
      </c>
      <c r="AQ12" s="38">
        <f t="shared" si="47"/>
        <v>44866</v>
      </c>
      <c r="AR12" s="38">
        <f t="shared" si="47"/>
        <v>44896</v>
      </c>
      <c r="AS12" s="38">
        <f t="shared" si="47"/>
        <v>44927</v>
      </c>
      <c r="AT12" s="38">
        <f t="shared" si="47"/>
        <v>44958</v>
      </c>
      <c r="AU12" s="38">
        <f t="shared" si="47"/>
        <v>44986</v>
      </c>
      <c r="AV12" s="38">
        <f t="shared" si="47"/>
        <v>45017</v>
      </c>
      <c r="AW12" s="38">
        <f t="shared" si="47"/>
        <v>45047</v>
      </c>
      <c r="AX12" s="38">
        <f t="shared" si="47"/>
        <v>45078</v>
      </c>
      <c r="AY12" s="38">
        <f t="shared" si="47"/>
        <v>45108</v>
      </c>
      <c r="AZ12" s="38">
        <f t="shared" si="47"/>
        <v>45139</v>
      </c>
      <c r="BA12" s="38">
        <f t="shared" si="47"/>
        <v>45170</v>
      </c>
      <c r="BB12" s="38">
        <f t="shared" si="47"/>
        <v>45200</v>
      </c>
      <c r="BC12" s="38">
        <f t="shared" si="47"/>
        <v>45231</v>
      </c>
      <c r="BD12" s="38">
        <f t="shared" si="47"/>
        <v>45261</v>
      </c>
      <c r="BE12" s="38">
        <f t="shared" si="47"/>
        <v>45292</v>
      </c>
      <c r="BF12" s="38">
        <f t="shared" si="47"/>
        <v>45323</v>
      </c>
      <c r="BG12" s="38">
        <f t="shared" si="47"/>
        <v>45352</v>
      </c>
      <c r="BH12" s="38">
        <f t="shared" si="47"/>
        <v>45383</v>
      </c>
      <c r="BI12" s="38">
        <f t="shared" si="47"/>
        <v>45413</v>
      </c>
      <c r="BJ12" s="38">
        <f t="shared" si="47"/>
        <v>45444</v>
      </c>
      <c r="BK12" s="38">
        <f t="shared" si="47"/>
        <v>45474</v>
      </c>
      <c r="BL12" s="43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52">
        <v>9</v>
      </c>
      <c r="DG12" s="53">
        <v>1.8800000000000001E-2</v>
      </c>
      <c r="DH12" s="53">
        <v>2.4E-2</v>
      </c>
    </row>
    <row r="13" spans="1:112" x14ac:dyDescent="0.3">
      <c r="A13" s="47">
        <v>44044</v>
      </c>
      <c r="B13" s="12">
        <v>282086747.22000003</v>
      </c>
      <c r="C13" s="69">
        <f>(_xlfn.DAYS('Capa Final'!$C$3,'Razões de Garantia'!A13)/30)-1</f>
        <v>47.666666666666664</v>
      </c>
      <c r="D13" s="69" t="str">
        <f t="shared" si="6"/>
        <v>Sim</v>
      </c>
      <c r="E13" s="43"/>
      <c r="F13" s="37" t="s">
        <v>130</v>
      </c>
      <c r="G13" s="50" t="s">
        <v>122</v>
      </c>
      <c r="H13" s="49">
        <v>0</v>
      </c>
      <c r="I13" s="49">
        <f>H13+1</f>
        <v>1</v>
      </c>
      <c r="J13" s="49">
        <f t="shared" ref="J13:O13" si="48">I13+1</f>
        <v>2</v>
      </c>
      <c r="K13" s="49">
        <f t="shared" si="48"/>
        <v>3</v>
      </c>
      <c r="L13" s="49">
        <f t="shared" si="48"/>
        <v>4</v>
      </c>
      <c r="M13" s="49">
        <f t="shared" si="48"/>
        <v>5</v>
      </c>
      <c r="N13" s="49">
        <f t="shared" si="48"/>
        <v>6</v>
      </c>
      <c r="O13" s="49">
        <f t="shared" si="48"/>
        <v>7</v>
      </c>
      <c r="P13" s="49">
        <f t="shared" ref="P13:U13" si="49">O13+1</f>
        <v>8</v>
      </c>
      <c r="Q13" s="49">
        <f t="shared" si="49"/>
        <v>9</v>
      </c>
      <c r="R13" s="49">
        <f t="shared" si="49"/>
        <v>10</v>
      </c>
      <c r="S13" s="49">
        <f t="shared" si="49"/>
        <v>11</v>
      </c>
      <c r="T13" s="49">
        <f t="shared" si="49"/>
        <v>12</v>
      </c>
      <c r="U13" s="49">
        <f t="shared" si="49"/>
        <v>13</v>
      </c>
      <c r="V13" s="49">
        <f t="shared" ref="V13:BK13" si="50">U13+1</f>
        <v>14</v>
      </c>
      <c r="W13" s="49">
        <f t="shared" si="50"/>
        <v>15</v>
      </c>
      <c r="X13" s="49">
        <f t="shared" si="50"/>
        <v>16</v>
      </c>
      <c r="Y13" s="49">
        <f t="shared" si="50"/>
        <v>17</v>
      </c>
      <c r="Z13" s="49">
        <f t="shared" si="50"/>
        <v>18</v>
      </c>
      <c r="AA13" s="49">
        <f t="shared" si="50"/>
        <v>19</v>
      </c>
      <c r="AB13" s="49">
        <f t="shared" si="50"/>
        <v>20</v>
      </c>
      <c r="AC13" s="49">
        <f t="shared" si="50"/>
        <v>21</v>
      </c>
      <c r="AD13" s="49">
        <f t="shared" si="50"/>
        <v>22</v>
      </c>
      <c r="AE13" s="49">
        <f t="shared" si="50"/>
        <v>23</v>
      </c>
      <c r="AF13" s="49">
        <f t="shared" si="50"/>
        <v>24</v>
      </c>
      <c r="AG13" s="49">
        <f t="shared" si="50"/>
        <v>25</v>
      </c>
      <c r="AH13" s="49">
        <f t="shared" si="50"/>
        <v>26</v>
      </c>
      <c r="AI13" s="49">
        <f t="shared" si="50"/>
        <v>27</v>
      </c>
      <c r="AJ13" s="49">
        <f t="shared" si="50"/>
        <v>28</v>
      </c>
      <c r="AK13" s="49">
        <f t="shared" si="50"/>
        <v>29</v>
      </c>
      <c r="AL13" s="49">
        <f t="shared" si="50"/>
        <v>30</v>
      </c>
      <c r="AM13" s="49">
        <f t="shared" si="50"/>
        <v>31</v>
      </c>
      <c r="AN13" s="49">
        <f t="shared" si="50"/>
        <v>32</v>
      </c>
      <c r="AO13" s="49">
        <f t="shared" si="50"/>
        <v>33</v>
      </c>
      <c r="AP13" s="49">
        <f t="shared" si="50"/>
        <v>34</v>
      </c>
      <c r="AQ13" s="49">
        <f t="shared" si="50"/>
        <v>35</v>
      </c>
      <c r="AR13" s="49">
        <f t="shared" si="50"/>
        <v>36</v>
      </c>
      <c r="AS13" s="49">
        <f t="shared" si="50"/>
        <v>37</v>
      </c>
      <c r="AT13" s="49">
        <f t="shared" si="50"/>
        <v>38</v>
      </c>
      <c r="AU13" s="49">
        <f t="shared" si="50"/>
        <v>39</v>
      </c>
      <c r="AV13" s="49">
        <f t="shared" si="50"/>
        <v>40</v>
      </c>
      <c r="AW13" s="49">
        <f t="shared" si="50"/>
        <v>41</v>
      </c>
      <c r="AX13" s="49">
        <f t="shared" si="50"/>
        <v>42</v>
      </c>
      <c r="AY13" s="49">
        <f t="shared" si="50"/>
        <v>43</v>
      </c>
      <c r="AZ13" s="49">
        <f t="shared" si="50"/>
        <v>44</v>
      </c>
      <c r="BA13" s="49">
        <f t="shared" si="50"/>
        <v>45</v>
      </c>
      <c r="BB13" s="49">
        <f t="shared" si="50"/>
        <v>46</v>
      </c>
      <c r="BC13" s="49">
        <f t="shared" si="50"/>
        <v>47</v>
      </c>
      <c r="BD13" s="49">
        <f t="shared" si="50"/>
        <v>48</v>
      </c>
      <c r="BE13" s="49">
        <f t="shared" si="50"/>
        <v>49</v>
      </c>
      <c r="BF13" s="49">
        <f t="shared" si="50"/>
        <v>50</v>
      </c>
      <c r="BG13" s="49">
        <f t="shared" si="50"/>
        <v>51</v>
      </c>
      <c r="BH13" s="49">
        <f t="shared" si="50"/>
        <v>52</v>
      </c>
      <c r="BI13" s="49">
        <f t="shared" si="50"/>
        <v>53</v>
      </c>
      <c r="BJ13" s="49">
        <f t="shared" si="50"/>
        <v>54</v>
      </c>
      <c r="BK13" s="49">
        <f t="shared" si="50"/>
        <v>55</v>
      </c>
      <c r="BL13" s="73"/>
      <c r="DF13" s="52">
        <v>10</v>
      </c>
      <c r="DG13" s="53">
        <v>2.1000000000000001E-2</v>
      </c>
      <c r="DH13" s="53">
        <v>2.6800000000000001E-2</v>
      </c>
    </row>
    <row r="14" spans="1:112" x14ac:dyDescent="0.3">
      <c r="A14" s="47">
        <v>44075</v>
      </c>
      <c r="B14" s="12">
        <v>126463923.41</v>
      </c>
      <c r="C14" s="69">
        <f>(_xlfn.DAYS('Capa Final'!$C$3,'Razões de Garantia'!A14)/30)-1</f>
        <v>46.633333333333333</v>
      </c>
      <c r="D14" s="69" t="str">
        <f t="shared" si="6"/>
        <v>Sim</v>
      </c>
      <c r="E14" s="43"/>
      <c r="F14" s="37" t="s">
        <v>60</v>
      </c>
      <c r="G14" s="20" t="s">
        <v>122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4537.2661330000001</v>
      </c>
      <c r="N14" s="20">
        <v>83143.671518000003</v>
      </c>
      <c r="O14" s="20">
        <v>266568.809978</v>
      </c>
      <c r="P14" s="20">
        <v>1455363.9789129999</v>
      </c>
      <c r="Q14" s="20">
        <v>1105754.2990490003</v>
      </c>
      <c r="R14" s="20">
        <v>1355175.5275619992</v>
      </c>
      <c r="S14" s="20">
        <v>1516734.181746</v>
      </c>
      <c r="T14" s="20">
        <v>1309760.4259260001</v>
      </c>
      <c r="U14" s="20">
        <v>1297146.5013449998</v>
      </c>
      <c r="V14" s="20">
        <v>731375.01968000014</v>
      </c>
      <c r="W14" s="20">
        <v>860625.82806799968</v>
      </c>
      <c r="X14" s="20">
        <v>1485768.126892</v>
      </c>
      <c r="Y14" s="20">
        <v>1582971.7890219996</v>
      </c>
      <c r="Z14" s="20">
        <v>1616326.1191309998</v>
      </c>
      <c r="AA14" s="20">
        <v>1697090.1040159995</v>
      </c>
      <c r="AB14" s="20">
        <v>1757513.8703739992</v>
      </c>
      <c r="AC14" s="20">
        <v>1809680.1003240002</v>
      </c>
      <c r="AD14" s="20">
        <v>1869106.0595059996</v>
      </c>
      <c r="AE14" s="20">
        <v>1900639.858734</v>
      </c>
      <c r="AF14" s="20">
        <v>1934345.7346430002</v>
      </c>
      <c r="AG14" s="20">
        <v>1946764.6954299996</v>
      </c>
      <c r="AH14" s="20">
        <v>2018867.0240839999</v>
      </c>
      <c r="AI14" s="20">
        <v>2023500.4446390001</v>
      </c>
      <c r="AJ14" s="20">
        <v>2041724.9207649995</v>
      </c>
      <c r="AK14" s="20">
        <v>2062819.6360630002</v>
      </c>
      <c r="AL14" s="20">
        <v>2084342.3586769993</v>
      </c>
      <c r="AM14" s="20">
        <v>2095732.8370649996</v>
      </c>
      <c r="AN14" s="20">
        <v>2080207.7136929997</v>
      </c>
      <c r="AO14" s="20">
        <v>2092927.7357509993</v>
      </c>
      <c r="AP14" s="20">
        <v>2102402.1743629999</v>
      </c>
      <c r="AQ14" s="20">
        <v>2117397.0356779993</v>
      </c>
      <c r="AR14" s="20">
        <v>2113100.7944360003</v>
      </c>
      <c r="AS14" s="20">
        <v>2138198.7933780001</v>
      </c>
      <c r="AT14" s="20">
        <v>2141152.1633810005</v>
      </c>
      <c r="AU14" s="20">
        <v>2143279.4933879999</v>
      </c>
      <c r="AV14" s="20">
        <v>2156116.725261</v>
      </c>
      <c r="AW14" s="20">
        <v>2155816.9568910003</v>
      </c>
      <c r="AX14" s="20">
        <v>2169249.9462279999</v>
      </c>
      <c r="AY14" s="20">
        <v>2189161.1715750005</v>
      </c>
      <c r="AZ14" s="20">
        <v>2195188.6334589999</v>
      </c>
      <c r="BA14" s="20">
        <v>2221959.6770500005</v>
      </c>
      <c r="BB14" s="20">
        <v>2220204.7089210004</v>
      </c>
      <c r="BC14" s="20">
        <v>2229225.4010070004</v>
      </c>
      <c r="BD14" s="20">
        <v>2229062.9920110004</v>
      </c>
      <c r="BE14" s="20">
        <v>2224639.5261570006</v>
      </c>
      <c r="BF14" s="20">
        <v>2229503.8405730007</v>
      </c>
      <c r="BG14" s="20">
        <v>2229250.6638110001</v>
      </c>
      <c r="BH14" s="20">
        <v>2227821.388367</v>
      </c>
      <c r="BI14" s="20">
        <v>2221593.6290790001</v>
      </c>
      <c r="BJ14" s="20">
        <v>2214739.3574879998</v>
      </c>
      <c r="BK14" s="20">
        <f>SUM('Capa Final'!$D$37:$D$38)+SUM('Capa Final'!$D$46:$D$47)</f>
        <v>2209828.0551579995</v>
      </c>
      <c r="BL14" s="20"/>
      <c r="DF14" s="52">
        <v>11</v>
      </c>
      <c r="DG14" s="53">
        <v>2.3300000000000001E-2</v>
      </c>
      <c r="DH14" s="53">
        <v>2.9600000000000001E-2</v>
      </c>
    </row>
    <row r="15" spans="1:112" x14ac:dyDescent="0.3">
      <c r="A15" s="47">
        <v>44105</v>
      </c>
      <c r="B15" s="12">
        <v>123980627</v>
      </c>
      <c r="C15" s="69">
        <f>(_xlfn.DAYS('Capa Final'!$C$3,'Razões de Garantia'!A15)/30)-1</f>
        <v>45.633333333333333</v>
      </c>
      <c r="D15" s="69" t="str">
        <f t="shared" si="6"/>
        <v>Sim</v>
      </c>
      <c r="E15" s="43"/>
      <c r="F15" s="37" t="s">
        <v>62</v>
      </c>
      <c r="G15" s="20" t="s">
        <v>122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4537.2661330000001</v>
      </c>
      <c r="N15" s="20">
        <v>78554.438853</v>
      </c>
      <c r="O15" s="20">
        <v>186933.84046999997</v>
      </c>
      <c r="P15" s="20">
        <v>885491.84289299999</v>
      </c>
      <c r="Q15" s="20">
        <v>194095.72858699996</v>
      </c>
      <c r="R15" s="20">
        <v>263815.86610600009</v>
      </c>
      <c r="S15" s="20">
        <v>205967.02602099994</v>
      </c>
      <c r="T15" s="20">
        <v>48426.953802000004</v>
      </c>
      <c r="U15" s="20">
        <v>36734.016131000004</v>
      </c>
      <c r="V15" s="20">
        <v>30055.543598</v>
      </c>
      <c r="W15" s="20">
        <v>118696.02898699998</v>
      </c>
      <c r="X15" s="20">
        <v>50229.980903999996</v>
      </c>
      <c r="Y15" s="20">
        <v>62766.554663000003</v>
      </c>
      <c r="Z15" s="20">
        <v>24026.968853999999</v>
      </c>
      <c r="AA15" s="20">
        <v>89375.011165999997</v>
      </c>
      <c r="AB15" s="20">
        <v>61582.364351000011</v>
      </c>
      <c r="AC15" s="20">
        <v>44765.065302000003</v>
      </c>
      <c r="AD15" s="20">
        <v>44738.162325999998</v>
      </c>
      <c r="AE15" s="20">
        <v>29948.269371000002</v>
      </c>
      <c r="AF15" s="20">
        <v>25694.850631000001</v>
      </c>
      <c r="AG15" s="20">
        <v>7655.2893280000008</v>
      </c>
      <c r="AH15" s="20">
        <v>58384.843502999996</v>
      </c>
      <c r="AI15" s="20">
        <v>0</v>
      </c>
      <c r="AJ15" s="20">
        <v>14544.611181</v>
      </c>
      <c r="AK15" s="20">
        <v>28709.627737000003</v>
      </c>
      <c r="AL15" s="20">
        <v>18079.772749</v>
      </c>
      <c r="AM15" s="20">
        <v>14961.686394</v>
      </c>
      <c r="AN15" s="20">
        <v>14910.175497999999</v>
      </c>
      <c r="AO15" s="20">
        <v>2570.7231670000006</v>
      </c>
      <c r="AP15" s="20">
        <v>8101.9323730000006</v>
      </c>
      <c r="AQ15" s="20">
        <v>8884.9951430000001</v>
      </c>
      <c r="AR15" s="20">
        <v>10121.000897</v>
      </c>
      <c r="AS15" s="20">
        <v>23557.07403</v>
      </c>
      <c r="AT15" s="20">
        <v>3000.2257789999994</v>
      </c>
      <c r="AU15" s="20">
        <v>14391.870929999997</v>
      </c>
      <c r="AV15" s="20">
        <v>6879.925808</v>
      </c>
      <c r="AW15" s="20">
        <v>1031.321854</v>
      </c>
      <c r="AX15" s="20">
        <v>7210.4604810000001</v>
      </c>
      <c r="AY15" s="20">
        <v>12560.694052000001</v>
      </c>
      <c r="AZ15" s="20">
        <v>3515.669746</v>
      </c>
      <c r="BA15" s="20">
        <v>33032.539499999999</v>
      </c>
      <c r="BB15" s="20">
        <v>4779.2676229999997</v>
      </c>
      <c r="BC15" s="20">
        <v>16022.724259000001</v>
      </c>
      <c r="BD15" s="20">
        <v>7041.0550490000005</v>
      </c>
      <c r="BE15" s="20">
        <v>0</v>
      </c>
      <c r="BF15" s="20">
        <v>14681.518678</v>
      </c>
      <c r="BG15" s="20">
        <v>4898.8828960000001</v>
      </c>
      <c r="BH15" s="20">
        <v>4536.3915669999997</v>
      </c>
      <c r="BI15" s="20">
        <v>833.11345500000016</v>
      </c>
      <c r="BJ15" s="20">
        <v>0</v>
      </c>
      <c r="BK15" s="20">
        <f>'Capa Final'!$D$37+'Capa Final'!$D$46</f>
        <v>3083.9227860000001</v>
      </c>
      <c r="BL15" s="20"/>
      <c r="DF15" s="52">
        <v>12</v>
      </c>
      <c r="DG15" s="53">
        <v>2.5499999999999998E-2</v>
      </c>
      <c r="DH15" s="53">
        <v>3.2399999999999998E-2</v>
      </c>
    </row>
    <row r="16" spans="1:112" x14ac:dyDescent="0.3">
      <c r="A16" s="47">
        <v>44136</v>
      </c>
      <c r="B16" s="12">
        <v>25876262</v>
      </c>
      <c r="C16" s="69">
        <f>(_xlfn.DAYS('Capa Final'!$C$3,'Razões de Garantia'!A16)/30)-1</f>
        <v>44.6</v>
      </c>
      <c r="D16" s="69" t="str">
        <f t="shared" si="6"/>
        <v>Sim</v>
      </c>
      <c r="E16" s="43"/>
      <c r="F16" s="37" t="s">
        <v>90</v>
      </c>
      <c r="G16" s="46" t="s">
        <v>122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3.640433582764135E-5</v>
      </c>
      <c r="N16" s="46">
        <v>6.6709557058384074E-4</v>
      </c>
      <c r="O16" s="46">
        <v>2.1387902307589469E-3</v>
      </c>
      <c r="P16" s="46">
        <v>1.1676978490298575E-2</v>
      </c>
      <c r="Q16" s="46">
        <v>8.8719175083570023E-3</v>
      </c>
      <c r="R16" s="46">
        <v>1.0873125702712236E-2</v>
      </c>
      <c r="S16" s="46">
        <v>1.2169376645543175E-2</v>
      </c>
      <c r="T16" s="46">
        <v>1.0508741828559758E-2</v>
      </c>
      <c r="U16" s="46">
        <v>1.0407535169507634E-2</v>
      </c>
      <c r="V16" s="46">
        <v>5.8681199321173978E-3</v>
      </c>
      <c r="W16" s="46">
        <v>6.905151857648238E-3</v>
      </c>
      <c r="X16" s="46">
        <f t="shared" ref="X16:AC16" si="51">X14/$B$5</f>
        <v>1.1920923363959533E-2</v>
      </c>
      <c r="Y16" s="46">
        <f t="shared" si="51"/>
        <v>1.2700827970859321E-2</v>
      </c>
      <c r="Z16" s="46">
        <f t="shared" si="51"/>
        <v>1.2968443358407947E-2</v>
      </c>
      <c r="AA16" s="46">
        <f t="shared" si="51"/>
        <v>1.3616445733042312E-2</v>
      </c>
      <c r="AB16" s="46">
        <f t="shared" si="51"/>
        <v>1.4101250242627723E-2</v>
      </c>
      <c r="AC16" s="46">
        <f t="shared" si="51"/>
        <v>1.4519801171379647E-2</v>
      </c>
      <c r="AD16" s="46">
        <f t="shared" ref="AD16" si="52">AD14/$B$5</f>
        <v>1.4996599867230185E-2</v>
      </c>
      <c r="AE16" s="46">
        <f t="shared" ref="AE16:AJ16" si="53">AE14/$B$5</f>
        <v>1.5249608393370686E-2</v>
      </c>
      <c r="AF16" s="46">
        <f t="shared" si="53"/>
        <v>1.5520044376182375E-2</v>
      </c>
      <c r="AG16" s="46">
        <f t="shared" si="53"/>
        <v>1.5619686761237119E-2</v>
      </c>
      <c r="AH16" s="46">
        <f t="shared" si="53"/>
        <v>1.6198193136956297E-2</v>
      </c>
      <c r="AI16" s="46">
        <f t="shared" si="53"/>
        <v>1.6235368958909549E-2</v>
      </c>
      <c r="AJ16" s="46">
        <f t="shared" si="53"/>
        <v>1.638159136018074E-2</v>
      </c>
      <c r="AK16" s="46">
        <f t="shared" ref="AK16:AL16" si="54">AK14/$B$5</f>
        <v>1.655084286039837E-2</v>
      </c>
      <c r="AL16" s="46">
        <f t="shared" si="54"/>
        <v>1.6723528437791898E-2</v>
      </c>
      <c r="AM16" s="46">
        <f t="shared" ref="AM16:AN16" si="55">AM14/$B$5</f>
        <v>1.6814918889292717E-2</v>
      </c>
      <c r="AN16" s="46">
        <f t="shared" si="55"/>
        <v>1.6690354495573507E-2</v>
      </c>
      <c r="AO16" s="46">
        <f t="shared" ref="AO16:AP16" si="56">AO14/$B$5</f>
        <v>1.6792412417934843E-2</v>
      </c>
      <c r="AP16" s="46">
        <f t="shared" si="56"/>
        <v>1.6868429701228205E-2</v>
      </c>
      <c r="AQ16" s="46">
        <f t="shared" ref="AQ16:AR16" si="57">AQ14/$B$5</f>
        <v>1.6988739586299727E-2</v>
      </c>
      <c r="AR16" s="46">
        <f t="shared" si="57"/>
        <v>1.6954269091427769E-2</v>
      </c>
      <c r="AS16" s="46">
        <f t="shared" ref="AS16:AT16" si="58">AS14/$B$5</f>
        <v>1.7155640568282761E-2</v>
      </c>
      <c r="AT16" s="46">
        <f t="shared" si="58"/>
        <v>1.7179336659775064E-2</v>
      </c>
      <c r="AU16" s="46">
        <f t="shared" ref="AU16:AV16" si="59">AU14/$B$5</f>
        <v>1.7196405095639508E-2</v>
      </c>
      <c r="AV16" s="46">
        <f t="shared" si="59"/>
        <v>1.7299403440127845E-2</v>
      </c>
      <c r="AW16" s="46">
        <f t="shared" ref="AW16:AX16" si="60">AW14/$B$5</f>
        <v>1.7296998276293041E-2</v>
      </c>
      <c r="AX16" s="46">
        <f t="shared" si="60"/>
        <v>1.7404776625778995E-2</v>
      </c>
      <c r="AY16" s="46">
        <f t="shared" ref="AY16:AZ16" si="61">AY14/$B$5</f>
        <v>1.7564532503663282E-2</v>
      </c>
      <c r="AZ16" s="46">
        <f t="shared" si="61"/>
        <v>1.7612893287488045E-2</v>
      </c>
      <c r="BA16" s="46">
        <f t="shared" ref="BA16:BB16" si="62">BA14/$B$5</f>
        <v>1.7827688283588224E-2</v>
      </c>
      <c r="BB16" s="46">
        <f t="shared" si="62"/>
        <v>1.7813607458866423E-2</v>
      </c>
      <c r="BC16" s="46">
        <f t="shared" ref="BC16:BD16" si="63">BC14/$B$5</f>
        <v>1.7885984148809309E-2</v>
      </c>
      <c r="BD16" s="46">
        <f t="shared" si="63"/>
        <v>1.7884681075227442E-2</v>
      </c>
      <c r="BE16" s="46">
        <f t="shared" ref="BE16:BF16" si="64">BE14/$B$5</f>
        <v>1.7849189805429554E-2</v>
      </c>
      <c r="BF16" s="46">
        <f t="shared" si="64"/>
        <v>1.7888218182954815E-2</v>
      </c>
      <c r="BG16" s="46">
        <f t="shared" ref="BG16:BH16" si="65">BG14/$B$5</f>
        <v>1.7886186842584324E-2</v>
      </c>
      <c r="BH16" s="46">
        <f t="shared" si="65"/>
        <v>1.7874719183044775E-2</v>
      </c>
      <c r="BI16" s="46">
        <f t="shared" ref="BI16:BJ16" si="66">BI14/$B$5</f>
        <v>1.7824751331495331E-2</v>
      </c>
      <c r="BJ16" s="46">
        <f t="shared" si="66"/>
        <v>1.7769756716337577E-2</v>
      </c>
      <c r="BK16" s="46">
        <f t="shared" ref="BK16" si="67">BK14/$B$5</f>
        <v>1.7730351335623402E-2</v>
      </c>
      <c r="BL16" s="46"/>
      <c r="DF16" s="52">
        <v>13</v>
      </c>
      <c r="DG16" s="53">
        <v>2.7799999999999998E-2</v>
      </c>
      <c r="DH16" s="53">
        <v>3.5200000000000002E-2</v>
      </c>
    </row>
    <row r="17" spans="2:112" x14ac:dyDescent="0.3">
      <c r="B17" s="42"/>
      <c r="C17" s="77"/>
      <c r="D17" s="42"/>
      <c r="E17" s="43"/>
      <c r="F17" s="37" t="s">
        <v>134</v>
      </c>
      <c r="G17" s="46" t="s">
        <v>122</v>
      </c>
      <c r="H17" s="46" t="s">
        <v>122</v>
      </c>
      <c r="I17" s="46" t="str">
        <f t="shared" ref="I17:AN17" si="68">IF(I16&gt;VLOOKUP(I13,$DF$3:$DH$75,2,0),"Gatilho atingido","Gatilho não atingido")</f>
        <v>Gatilho não atingido</v>
      </c>
      <c r="J17" s="46" t="str">
        <f t="shared" si="68"/>
        <v>Gatilho não atingido</v>
      </c>
      <c r="K17" s="46" t="str">
        <f t="shared" si="68"/>
        <v>Gatilho não atingido</v>
      </c>
      <c r="L17" s="46" t="str">
        <f t="shared" si="68"/>
        <v>Gatilho não atingido</v>
      </c>
      <c r="M17" s="46" t="str">
        <f t="shared" si="68"/>
        <v>Gatilho não atingido</v>
      </c>
      <c r="N17" s="46" t="str">
        <f t="shared" si="68"/>
        <v>Gatilho não atingido</v>
      </c>
      <c r="O17" s="46" t="str">
        <f t="shared" si="68"/>
        <v>Gatilho não atingido</v>
      </c>
      <c r="P17" s="46" t="str">
        <f t="shared" si="68"/>
        <v>Gatilho não atingido</v>
      </c>
      <c r="Q17" s="46" t="str">
        <f t="shared" si="68"/>
        <v>Gatilho não atingido</v>
      </c>
      <c r="R17" s="46" t="str">
        <f t="shared" si="68"/>
        <v>Gatilho não atingido</v>
      </c>
      <c r="S17" s="46" t="str">
        <f t="shared" si="68"/>
        <v>Gatilho não atingido</v>
      </c>
      <c r="T17" s="46" t="str">
        <f t="shared" si="68"/>
        <v>Gatilho não atingido</v>
      </c>
      <c r="U17" s="46" t="str">
        <f t="shared" si="68"/>
        <v>Gatilho não atingido</v>
      </c>
      <c r="V17" s="46" t="str">
        <f t="shared" si="68"/>
        <v>Gatilho não atingido</v>
      </c>
      <c r="W17" s="46" t="str">
        <f t="shared" si="68"/>
        <v>Gatilho não atingido</v>
      </c>
      <c r="X17" s="46" t="str">
        <f t="shared" si="68"/>
        <v>Gatilho não atingido</v>
      </c>
      <c r="Y17" s="46" t="str">
        <f t="shared" si="68"/>
        <v>Gatilho não atingido</v>
      </c>
      <c r="Z17" s="46" t="str">
        <f t="shared" si="68"/>
        <v>Gatilho não atingido</v>
      </c>
      <c r="AA17" s="46" t="str">
        <f t="shared" si="68"/>
        <v>Gatilho não atingido</v>
      </c>
      <c r="AB17" s="46" t="str">
        <f t="shared" si="68"/>
        <v>Gatilho não atingido</v>
      </c>
      <c r="AC17" s="46" t="str">
        <f t="shared" si="68"/>
        <v>Gatilho não atingido</v>
      </c>
      <c r="AD17" s="46" t="str">
        <f t="shared" si="68"/>
        <v>Gatilho não atingido</v>
      </c>
      <c r="AE17" s="46" t="str">
        <f t="shared" si="68"/>
        <v>Gatilho não atingido</v>
      </c>
      <c r="AF17" s="46" t="str">
        <f t="shared" si="68"/>
        <v>Gatilho não atingido</v>
      </c>
      <c r="AG17" s="46" t="str">
        <f t="shared" si="68"/>
        <v>Gatilho não atingido</v>
      </c>
      <c r="AH17" s="46" t="str">
        <f t="shared" si="68"/>
        <v>Gatilho não atingido</v>
      </c>
      <c r="AI17" s="46" t="str">
        <f t="shared" si="68"/>
        <v>Gatilho não atingido</v>
      </c>
      <c r="AJ17" s="46" t="str">
        <f t="shared" si="68"/>
        <v>Gatilho não atingido</v>
      </c>
      <c r="AK17" s="46" t="str">
        <f t="shared" si="68"/>
        <v>Gatilho não atingido</v>
      </c>
      <c r="AL17" s="46" t="str">
        <f t="shared" si="68"/>
        <v>Gatilho não atingido</v>
      </c>
      <c r="AM17" s="46" t="str">
        <f t="shared" si="68"/>
        <v>Gatilho não atingido</v>
      </c>
      <c r="AN17" s="46" t="str">
        <f t="shared" si="68"/>
        <v>Gatilho não atingido</v>
      </c>
      <c r="AO17" s="46" t="str">
        <f t="shared" ref="AO17:BK17" si="69">IF(AO16&gt;VLOOKUP(AO13,$DF$3:$DH$75,2,0),"Gatilho atingido","Gatilho não atingido")</f>
        <v>Gatilho não atingido</v>
      </c>
      <c r="AP17" s="46" t="str">
        <f t="shared" si="69"/>
        <v>Gatilho não atingido</v>
      </c>
      <c r="AQ17" s="46" t="str">
        <f t="shared" si="69"/>
        <v>Gatilho não atingido</v>
      </c>
      <c r="AR17" s="46" t="str">
        <f t="shared" si="69"/>
        <v>Gatilho não atingido</v>
      </c>
      <c r="AS17" s="46" t="str">
        <f t="shared" si="69"/>
        <v>Gatilho não atingido</v>
      </c>
      <c r="AT17" s="46" t="str">
        <f t="shared" si="69"/>
        <v>Gatilho não atingido</v>
      </c>
      <c r="AU17" s="46" t="str">
        <f t="shared" si="69"/>
        <v>Gatilho não atingido</v>
      </c>
      <c r="AV17" s="46" t="str">
        <f t="shared" si="69"/>
        <v>Gatilho não atingido</v>
      </c>
      <c r="AW17" s="46" t="str">
        <f t="shared" si="69"/>
        <v>Gatilho não atingido</v>
      </c>
      <c r="AX17" s="46" t="str">
        <f t="shared" si="69"/>
        <v>Gatilho não atingido</v>
      </c>
      <c r="AY17" s="46" t="str">
        <f t="shared" si="69"/>
        <v>Gatilho não atingido</v>
      </c>
      <c r="AZ17" s="46" t="str">
        <f t="shared" si="69"/>
        <v>Gatilho não atingido</v>
      </c>
      <c r="BA17" s="46" t="str">
        <f t="shared" si="69"/>
        <v>Gatilho não atingido</v>
      </c>
      <c r="BB17" s="46" t="str">
        <f t="shared" si="69"/>
        <v>Gatilho não atingido</v>
      </c>
      <c r="BC17" s="46" t="str">
        <f t="shared" si="69"/>
        <v>Gatilho não atingido</v>
      </c>
      <c r="BD17" s="46" t="str">
        <f t="shared" si="69"/>
        <v>Gatilho não atingido</v>
      </c>
      <c r="BE17" s="46" t="str">
        <f t="shared" si="69"/>
        <v>Gatilho não atingido</v>
      </c>
      <c r="BF17" s="46" t="str">
        <f t="shared" si="69"/>
        <v>Gatilho não atingido</v>
      </c>
      <c r="BG17" s="46" t="str">
        <f t="shared" si="69"/>
        <v>Gatilho não atingido</v>
      </c>
      <c r="BH17" s="46" t="str">
        <f t="shared" si="69"/>
        <v>Gatilho não atingido</v>
      </c>
      <c r="BI17" s="46" t="str">
        <f t="shared" si="69"/>
        <v>Gatilho não atingido</v>
      </c>
      <c r="BJ17" s="46" t="str">
        <f t="shared" si="69"/>
        <v>Gatilho não atingido</v>
      </c>
      <c r="BK17" s="46" t="str">
        <f t="shared" si="69"/>
        <v>Gatilho não atingido</v>
      </c>
      <c r="BL17" s="46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52">
        <v>14</v>
      </c>
      <c r="DG17" s="53">
        <v>0.03</v>
      </c>
      <c r="DH17" s="53">
        <v>3.7999999999999999E-2</v>
      </c>
    </row>
    <row r="18" spans="2:112" x14ac:dyDescent="0.3">
      <c r="B18" s="42"/>
      <c r="C18" s="77"/>
      <c r="D18" s="42"/>
      <c r="E18" s="43"/>
      <c r="F18" s="37" t="s">
        <v>139</v>
      </c>
      <c r="G18" s="46" t="s">
        <v>122</v>
      </c>
      <c r="H18" s="46" t="s">
        <v>122</v>
      </c>
      <c r="I18" s="46" t="str">
        <f t="shared" ref="I18:AN18" si="70">IF(I16&gt;VLOOKUP(I13,$DF$3:$DH$75,3,0),"Gatilho atingido","Gatilho não atingido")</f>
        <v>Gatilho não atingido</v>
      </c>
      <c r="J18" s="46" t="str">
        <f t="shared" si="70"/>
        <v>Gatilho não atingido</v>
      </c>
      <c r="K18" s="46" t="str">
        <f t="shared" si="70"/>
        <v>Gatilho não atingido</v>
      </c>
      <c r="L18" s="46" t="str">
        <f t="shared" si="70"/>
        <v>Gatilho não atingido</v>
      </c>
      <c r="M18" s="46" t="str">
        <f t="shared" si="70"/>
        <v>Gatilho não atingido</v>
      </c>
      <c r="N18" s="46" t="str">
        <f t="shared" si="70"/>
        <v>Gatilho não atingido</v>
      </c>
      <c r="O18" s="46" t="str">
        <f t="shared" si="70"/>
        <v>Gatilho não atingido</v>
      </c>
      <c r="P18" s="46" t="str">
        <f t="shared" si="70"/>
        <v>Gatilho não atingido</v>
      </c>
      <c r="Q18" s="46" t="str">
        <f t="shared" si="70"/>
        <v>Gatilho não atingido</v>
      </c>
      <c r="R18" s="46" t="str">
        <f t="shared" si="70"/>
        <v>Gatilho não atingido</v>
      </c>
      <c r="S18" s="46" t="str">
        <f t="shared" si="70"/>
        <v>Gatilho não atingido</v>
      </c>
      <c r="T18" s="46" t="str">
        <f t="shared" si="70"/>
        <v>Gatilho não atingido</v>
      </c>
      <c r="U18" s="46" t="str">
        <f t="shared" si="70"/>
        <v>Gatilho não atingido</v>
      </c>
      <c r="V18" s="46" t="str">
        <f t="shared" si="70"/>
        <v>Gatilho não atingido</v>
      </c>
      <c r="W18" s="46" t="str">
        <f t="shared" si="70"/>
        <v>Gatilho não atingido</v>
      </c>
      <c r="X18" s="46" t="str">
        <f t="shared" si="70"/>
        <v>Gatilho não atingido</v>
      </c>
      <c r="Y18" s="46" t="str">
        <f t="shared" si="70"/>
        <v>Gatilho não atingido</v>
      </c>
      <c r="Z18" s="46" t="str">
        <f t="shared" si="70"/>
        <v>Gatilho não atingido</v>
      </c>
      <c r="AA18" s="46" t="str">
        <f t="shared" si="70"/>
        <v>Gatilho não atingido</v>
      </c>
      <c r="AB18" s="46" t="str">
        <f t="shared" si="70"/>
        <v>Gatilho não atingido</v>
      </c>
      <c r="AC18" s="46" t="str">
        <f t="shared" si="70"/>
        <v>Gatilho não atingido</v>
      </c>
      <c r="AD18" s="46" t="str">
        <f t="shared" si="70"/>
        <v>Gatilho não atingido</v>
      </c>
      <c r="AE18" s="46" t="str">
        <f t="shared" si="70"/>
        <v>Gatilho não atingido</v>
      </c>
      <c r="AF18" s="46" t="str">
        <f t="shared" si="70"/>
        <v>Gatilho não atingido</v>
      </c>
      <c r="AG18" s="46" t="str">
        <f t="shared" si="70"/>
        <v>Gatilho não atingido</v>
      </c>
      <c r="AH18" s="46" t="str">
        <f t="shared" si="70"/>
        <v>Gatilho não atingido</v>
      </c>
      <c r="AI18" s="46" t="str">
        <f t="shared" si="70"/>
        <v>Gatilho não atingido</v>
      </c>
      <c r="AJ18" s="46" t="str">
        <f t="shared" si="70"/>
        <v>Gatilho não atingido</v>
      </c>
      <c r="AK18" s="46" t="str">
        <f t="shared" si="70"/>
        <v>Gatilho não atingido</v>
      </c>
      <c r="AL18" s="46" t="str">
        <f t="shared" si="70"/>
        <v>Gatilho não atingido</v>
      </c>
      <c r="AM18" s="46" t="str">
        <f t="shared" si="70"/>
        <v>Gatilho não atingido</v>
      </c>
      <c r="AN18" s="46" t="str">
        <f t="shared" si="70"/>
        <v>Gatilho não atingido</v>
      </c>
      <c r="AO18" s="46" t="str">
        <f t="shared" ref="AO18:BK18" si="71">IF(AO16&gt;VLOOKUP(AO13,$DF$3:$DH$75,3,0),"Gatilho atingido","Gatilho não atingido")</f>
        <v>Gatilho não atingido</v>
      </c>
      <c r="AP18" s="46" t="str">
        <f t="shared" si="71"/>
        <v>Gatilho não atingido</v>
      </c>
      <c r="AQ18" s="46" t="str">
        <f t="shared" si="71"/>
        <v>Gatilho não atingido</v>
      </c>
      <c r="AR18" s="46" t="str">
        <f t="shared" si="71"/>
        <v>Gatilho não atingido</v>
      </c>
      <c r="AS18" s="46" t="str">
        <f t="shared" si="71"/>
        <v>Gatilho não atingido</v>
      </c>
      <c r="AT18" s="46" t="str">
        <f t="shared" si="71"/>
        <v>Gatilho não atingido</v>
      </c>
      <c r="AU18" s="46" t="str">
        <f t="shared" si="71"/>
        <v>Gatilho não atingido</v>
      </c>
      <c r="AV18" s="46" t="str">
        <f t="shared" si="71"/>
        <v>Gatilho não atingido</v>
      </c>
      <c r="AW18" s="46" t="str">
        <f t="shared" si="71"/>
        <v>Gatilho não atingido</v>
      </c>
      <c r="AX18" s="46" t="str">
        <f t="shared" si="71"/>
        <v>Gatilho não atingido</v>
      </c>
      <c r="AY18" s="46" t="str">
        <f t="shared" si="71"/>
        <v>Gatilho não atingido</v>
      </c>
      <c r="AZ18" s="46" t="str">
        <f t="shared" si="71"/>
        <v>Gatilho não atingido</v>
      </c>
      <c r="BA18" s="46" t="str">
        <f t="shared" si="71"/>
        <v>Gatilho não atingido</v>
      </c>
      <c r="BB18" s="46" t="str">
        <f t="shared" si="71"/>
        <v>Gatilho não atingido</v>
      </c>
      <c r="BC18" s="46" t="str">
        <f t="shared" si="71"/>
        <v>Gatilho não atingido</v>
      </c>
      <c r="BD18" s="46" t="str">
        <f t="shared" si="71"/>
        <v>Gatilho não atingido</v>
      </c>
      <c r="BE18" s="46" t="str">
        <f t="shared" si="71"/>
        <v>Gatilho não atingido</v>
      </c>
      <c r="BF18" s="46" t="str">
        <f t="shared" si="71"/>
        <v>Gatilho não atingido</v>
      </c>
      <c r="BG18" s="46" t="str">
        <f t="shared" si="71"/>
        <v>Gatilho não atingido</v>
      </c>
      <c r="BH18" s="46" t="str">
        <f t="shared" si="71"/>
        <v>Gatilho não atingido</v>
      </c>
      <c r="BI18" s="46" t="str">
        <f t="shared" si="71"/>
        <v>Gatilho não atingido</v>
      </c>
      <c r="BJ18" s="46" t="str">
        <f t="shared" si="71"/>
        <v>Gatilho não atingido</v>
      </c>
      <c r="BK18" s="46" t="str">
        <f t="shared" si="71"/>
        <v>Gatilho não atingido</v>
      </c>
      <c r="BL18" s="46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52">
        <v>15</v>
      </c>
      <c r="DG18" s="53">
        <v>3.1699999999999999E-2</v>
      </c>
      <c r="DH18" s="53">
        <v>4.0599999999999997E-2</v>
      </c>
    </row>
    <row r="19" spans="2:112" x14ac:dyDescent="0.3">
      <c r="B19" s="42"/>
      <c r="C19" s="77"/>
      <c r="D19" s="42"/>
      <c r="E19" s="43"/>
      <c r="F19" s="13"/>
      <c r="G19" s="20"/>
      <c r="H19" s="20"/>
      <c r="BI19" s="98"/>
      <c r="BJ19" s="98"/>
      <c r="BK19" s="98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52">
        <v>16</v>
      </c>
      <c r="DG19" s="53">
        <v>3.39E-2</v>
      </c>
      <c r="DH19" s="53">
        <v>4.36E-2</v>
      </c>
    </row>
    <row r="20" spans="2:112" x14ac:dyDescent="0.3">
      <c r="B20" s="42"/>
      <c r="C20" s="77"/>
      <c r="D20" s="42"/>
      <c r="E20" s="43"/>
      <c r="F20" s="13"/>
      <c r="G20" s="102" t="s">
        <v>116</v>
      </c>
      <c r="H20" s="102"/>
      <c r="I20" s="102"/>
      <c r="J20" s="102"/>
      <c r="K20" s="102"/>
      <c r="L20" s="102"/>
      <c r="M20" s="102"/>
      <c r="N20" s="102"/>
      <c r="O20" s="102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71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52">
        <v>17</v>
      </c>
      <c r="DG20" s="53">
        <v>3.5999999999999997E-2</v>
      </c>
      <c r="DH20" s="53">
        <v>4.6399999999999997E-2</v>
      </c>
    </row>
    <row r="21" spans="2:112" x14ac:dyDescent="0.3">
      <c r="B21" s="42"/>
      <c r="C21" s="77"/>
      <c r="D21" s="42"/>
      <c r="E21" s="43"/>
      <c r="F21" s="37" t="s">
        <v>123</v>
      </c>
      <c r="G21" s="38">
        <v>43770</v>
      </c>
      <c r="H21" s="38">
        <f t="shared" ref="H21:O21" si="72">EDATE(G21,1)</f>
        <v>43800</v>
      </c>
      <c r="I21" s="38">
        <f t="shared" si="72"/>
        <v>43831</v>
      </c>
      <c r="J21" s="38">
        <f t="shared" si="72"/>
        <v>43862</v>
      </c>
      <c r="K21" s="38">
        <f t="shared" si="72"/>
        <v>43891</v>
      </c>
      <c r="L21" s="38">
        <f t="shared" si="72"/>
        <v>43922</v>
      </c>
      <c r="M21" s="38">
        <f t="shared" si="72"/>
        <v>43952</v>
      </c>
      <c r="N21" s="38">
        <f t="shared" si="72"/>
        <v>43983</v>
      </c>
      <c r="O21" s="38">
        <f t="shared" si="72"/>
        <v>44013</v>
      </c>
      <c r="P21" s="38">
        <f t="shared" ref="P21:U21" si="73">EDATE(O21,1)</f>
        <v>44044</v>
      </c>
      <c r="Q21" s="38">
        <f t="shared" si="73"/>
        <v>44075</v>
      </c>
      <c r="R21" s="38">
        <f t="shared" si="73"/>
        <v>44105</v>
      </c>
      <c r="S21" s="38">
        <f t="shared" si="73"/>
        <v>44136</v>
      </c>
      <c r="T21" s="38">
        <f t="shared" si="73"/>
        <v>44166</v>
      </c>
      <c r="U21" s="38">
        <f t="shared" si="73"/>
        <v>44197</v>
      </c>
      <c r="V21" s="38">
        <f t="shared" ref="V21:BK21" si="74">EDATE(U21,1)</f>
        <v>44228</v>
      </c>
      <c r="W21" s="38">
        <f t="shared" si="74"/>
        <v>44256</v>
      </c>
      <c r="X21" s="38">
        <f t="shared" si="74"/>
        <v>44287</v>
      </c>
      <c r="Y21" s="38">
        <f t="shared" si="74"/>
        <v>44317</v>
      </c>
      <c r="Z21" s="38">
        <f t="shared" si="74"/>
        <v>44348</v>
      </c>
      <c r="AA21" s="38">
        <f t="shared" si="74"/>
        <v>44378</v>
      </c>
      <c r="AB21" s="38">
        <f t="shared" si="74"/>
        <v>44409</v>
      </c>
      <c r="AC21" s="38">
        <f t="shared" si="74"/>
        <v>44440</v>
      </c>
      <c r="AD21" s="38">
        <f t="shared" si="74"/>
        <v>44470</v>
      </c>
      <c r="AE21" s="38">
        <f t="shared" si="74"/>
        <v>44501</v>
      </c>
      <c r="AF21" s="38">
        <f t="shared" si="74"/>
        <v>44531</v>
      </c>
      <c r="AG21" s="38">
        <f t="shared" si="74"/>
        <v>44562</v>
      </c>
      <c r="AH21" s="38">
        <f t="shared" si="74"/>
        <v>44593</v>
      </c>
      <c r="AI21" s="38">
        <f t="shared" si="74"/>
        <v>44621</v>
      </c>
      <c r="AJ21" s="38">
        <f t="shared" si="74"/>
        <v>44652</v>
      </c>
      <c r="AK21" s="38">
        <f t="shared" si="74"/>
        <v>44682</v>
      </c>
      <c r="AL21" s="38">
        <f t="shared" si="74"/>
        <v>44713</v>
      </c>
      <c r="AM21" s="38">
        <f t="shared" si="74"/>
        <v>44743</v>
      </c>
      <c r="AN21" s="38">
        <f t="shared" si="74"/>
        <v>44774</v>
      </c>
      <c r="AO21" s="38">
        <f t="shared" si="74"/>
        <v>44805</v>
      </c>
      <c r="AP21" s="38">
        <f t="shared" si="74"/>
        <v>44835</v>
      </c>
      <c r="AQ21" s="38">
        <f t="shared" si="74"/>
        <v>44866</v>
      </c>
      <c r="AR21" s="38">
        <f t="shared" si="74"/>
        <v>44896</v>
      </c>
      <c r="AS21" s="38">
        <f t="shared" si="74"/>
        <v>44927</v>
      </c>
      <c r="AT21" s="38">
        <f t="shared" si="74"/>
        <v>44958</v>
      </c>
      <c r="AU21" s="38">
        <f t="shared" si="74"/>
        <v>44986</v>
      </c>
      <c r="AV21" s="38">
        <f t="shared" si="74"/>
        <v>45017</v>
      </c>
      <c r="AW21" s="38">
        <f t="shared" si="74"/>
        <v>45047</v>
      </c>
      <c r="AX21" s="38">
        <f t="shared" si="74"/>
        <v>45078</v>
      </c>
      <c r="AY21" s="38">
        <f t="shared" si="74"/>
        <v>45108</v>
      </c>
      <c r="AZ21" s="38">
        <f t="shared" si="74"/>
        <v>45139</v>
      </c>
      <c r="BA21" s="38">
        <f t="shared" si="74"/>
        <v>45170</v>
      </c>
      <c r="BB21" s="38">
        <f t="shared" si="74"/>
        <v>45200</v>
      </c>
      <c r="BC21" s="38">
        <f t="shared" si="74"/>
        <v>45231</v>
      </c>
      <c r="BD21" s="38">
        <f t="shared" si="74"/>
        <v>45261</v>
      </c>
      <c r="BE21" s="38">
        <f t="shared" si="74"/>
        <v>45292</v>
      </c>
      <c r="BF21" s="38">
        <f t="shared" si="74"/>
        <v>45323</v>
      </c>
      <c r="BG21" s="38">
        <f t="shared" si="74"/>
        <v>45352</v>
      </c>
      <c r="BH21" s="38">
        <f t="shared" si="74"/>
        <v>45383</v>
      </c>
      <c r="BI21" s="38">
        <f t="shared" si="74"/>
        <v>45413</v>
      </c>
      <c r="BJ21" s="38">
        <f t="shared" si="74"/>
        <v>45444</v>
      </c>
      <c r="BK21" s="38">
        <f t="shared" si="74"/>
        <v>45474</v>
      </c>
      <c r="BL21" s="43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52">
        <v>18</v>
      </c>
      <c r="DG21" s="53">
        <v>3.7900000000000003E-2</v>
      </c>
      <c r="DH21" s="53">
        <v>4.9000000000000002E-2</v>
      </c>
    </row>
    <row r="22" spans="2:112" x14ac:dyDescent="0.3">
      <c r="B22" s="42"/>
      <c r="C22" s="77"/>
      <c r="D22" s="42"/>
      <c r="E22" s="43"/>
      <c r="F22" s="37" t="s">
        <v>130</v>
      </c>
      <c r="G22" s="50" t="s">
        <v>122</v>
      </c>
      <c r="H22" s="50" t="s">
        <v>122</v>
      </c>
      <c r="I22" s="49">
        <v>0</v>
      </c>
      <c r="J22" s="49">
        <f t="shared" ref="J22:O22" si="75">I22+1</f>
        <v>1</v>
      </c>
      <c r="K22" s="49">
        <f t="shared" si="75"/>
        <v>2</v>
      </c>
      <c r="L22" s="49">
        <f t="shared" si="75"/>
        <v>3</v>
      </c>
      <c r="M22" s="49">
        <f t="shared" si="75"/>
        <v>4</v>
      </c>
      <c r="N22" s="49">
        <f t="shared" si="75"/>
        <v>5</v>
      </c>
      <c r="O22" s="49">
        <f t="shared" si="75"/>
        <v>6</v>
      </c>
      <c r="P22" s="49">
        <f t="shared" ref="P22:U22" si="76">O22+1</f>
        <v>7</v>
      </c>
      <c r="Q22" s="49">
        <f t="shared" si="76"/>
        <v>8</v>
      </c>
      <c r="R22" s="49">
        <f t="shared" si="76"/>
        <v>9</v>
      </c>
      <c r="S22" s="49">
        <f t="shared" si="76"/>
        <v>10</v>
      </c>
      <c r="T22" s="49">
        <f t="shared" si="76"/>
        <v>11</v>
      </c>
      <c r="U22" s="49">
        <f t="shared" si="76"/>
        <v>12</v>
      </c>
      <c r="V22" s="49">
        <f t="shared" ref="V22:BK22" si="77">U22+1</f>
        <v>13</v>
      </c>
      <c r="W22" s="49">
        <f t="shared" si="77"/>
        <v>14</v>
      </c>
      <c r="X22" s="49">
        <f t="shared" si="77"/>
        <v>15</v>
      </c>
      <c r="Y22" s="49">
        <f t="shared" si="77"/>
        <v>16</v>
      </c>
      <c r="Z22" s="49">
        <f t="shared" si="77"/>
        <v>17</v>
      </c>
      <c r="AA22" s="49">
        <f t="shared" si="77"/>
        <v>18</v>
      </c>
      <c r="AB22" s="49">
        <f t="shared" si="77"/>
        <v>19</v>
      </c>
      <c r="AC22" s="49">
        <f t="shared" si="77"/>
        <v>20</v>
      </c>
      <c r="AD22" s="49">
        <f t="shared" si="77"/>
        <v>21</v>
      </c>
      <c r="AE22" s="49">
        <f t="shared" si="77"/>
        <v>22</v>
      </c>
      <c r="AF22" s="49">
        <f t="shared" si="77"/>
        <v>23</v>
      </c>
      <c r="AG22" s="49">
        <f t="shared" si="77"/>
        <v>24</v>
      </c>
      <c r="AH22" s="49">
        <f t="shared" si="77"/>
        <v>25</v>
      </c>
      <c r="AI22" s="49">
        <f t="shared" si="77"/>
        <v>26</v>
      </c>
      <c r="AJ22" s="49">
        <f t="shared" si="77"/>
        <v>27</v>
      </c>
      <c r="AK22" s="49">
        <f t="shared" si="77"/>
        <v>28</v>
      </c>
      <c r="AL22" s="49">
        <f t="shared" si="77"/>
        <v>29</v>
      </c>
      <c r="AM22" s="49">
        <f t="shared" si="77"/>
        <v>30</v>
      </c>
      <c r="AN22" s="49">
        <f t="shared" si="77"/>
        <v>31</v>
      </c>
      <c r="AO22" s="49">
        <f t="shared" si="77"/>
        <v>32</v>
      </c>
      <c r="AP22" s="49">
        <f t="shared" si="77"/>
        <v>33</v>
      </c>
      <c r="AQ22" s="49">
        <f t="shared" si="77"/>
        <v>34</v>
      </c>
      <c r="AR22" s="49">
        <f t="shared" si="77"/>
        <v>35</v>
      </c>
      <c r="AS22" s="49">
        <f t="shared" si="77"/>
        <v>36</v>
      </c>
      <c r="AT22" s="49">
        <f t="shared" si="77"/>
        <v>37</v>
      </c>
      <c r="AU22" s="49">
        <f t="shared" si="77"/>
        <v>38</v>
      </c>
      <c r="AV22" s="49">
        <f t="shared" si="77"/>
        <v>39</v>
      </c>
      <c r="AW22" s="49">
        <f t="shared" si="77"/>
        <v>40</v>
      </c>
      <c r="AX22" s="49">
        <f t="shared" si="77"/>
        <v>41</v>
      </c>
      <c r="AY22" s="49">
        <f t="shared" si="77"/>
        <v>42</v>
      </c>
      <c r="AZ22" s="49">
        <f t="shared" si="77"/>
        <v>43</v>
      </c>
      <c r="BA22" s="49">
        <f t="shared" si="77"/>
        <v>44</v>
      </c>
      <c r="BB22" s="49">
        <f t="shared" si="77"/>
        <v>45</v>
      </c>
      <c r="BC22" s="49">
        <f t="shared" si="77"/>
        <v>46</v>
      </c>
      <c r="BD22" s="49">
        <f t="shared" si="77"/>
        <v>47</v>
      </c>
      <c r="BE22" s="49">
        <f t="shared" si="77"/>
        <v>48</v>
      </c>
      <c r="BF22" s="49">
        <f t="shared" si="77"/>
        <v>49</v>
      </c>
      <c r="BG22" s="49">
        <f t="shared" si="77"/>
        <v>50</v>
      </c>
      <c r="BH22" s="49">
        <f t="shared" si="77"/>
        <v>51</v>
      </c>
      <c r="BI22" s="49">
        <f t="shared" si="77"/>
        <v>52</v>
      </c>
      <c r="BJ22" s="49">
        <f t="shared" si="77"/>
        <v>53</v>
      </c>
      <c r="BK22" s="49">
        <f t="shared" si="77"/>
        <v>54</v>
      </c>
      <c r="BL22" s="73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52">
        <v>19</v>
      </c>
      <c r="DG22" s="53">
        <v>3.9899999999999998E-2</v>
      </c>
      <c r="DH22" s="53">
        <v>5.1700000000000003E-2</v>
      </c>
    </row>
    <row r="23" spans="2:112" x14ac:dyDescent="0.3">
      <c r="B23" s="42"/>
      <c r="C23" s="77"/>
      <c r="D23" s="42"/>
      <c r="E23" s="43"/>
      <c r="F23" s="37" t="s">
        <v>60</v>
      </c>
      <c r="G23" s="20" t="s">
        <v>122</v>
      </c>
      <c r="H23" s="20" t="s">
        <v>122</v>
      </c>
      <c r="I23" s="20">
        <v>0</v>
      </c>
      <c r="J23" s="20">
        <v>0</v>
      </c>
      <c r="K23" s="20">
        <v>0</v>
      </c>
      <c r="L23" s="20">
        <v>0</v>
      </c>
      <c r="M23" s="20">
        <v>58394.049383999998</v>
      </c>
      <c r="N23" s="20">
        <v>69140.082021000009</v>
      </c>
      <c r="O23" s="20">
        <v>260403.57045699999</v>
      </c>
      <c r="P23" s="20">
        <v>1252240.8108529996</v>
      </c>
      <c r="Q23" s="20">
        <v>985747.50742200052</v>
      </c>
      <c r="R23" s="20">
        <v>1177526.1487949996</v>
      </c>
      <c r="S23" s="20">
        <v>1235745.7500860002</v>
      </c>
      <c r="T23" s="20">
        <v>1063774.078947</v>
      </c>
      <c r="U23" s="20">
        <v>1027920.45756</v>
      </c>
      <c r="V23" s="20">
        <v>578451.84237000009</v>
      </c>
      <c r="W23" s="20">
        <v>661305.94366199989</v>
      </c>
      <c r="X23" s="20">
        <v>1213892.4611900002</v>
      </c>
      <c r="Y23" s="20">
        <v>1289146.0532279999</v>
      </c>
      <c r="Z23" s="20">
        <v>1321884.3227289999</v>
      </c>
      <c r="AA23" s="20">
        <v>1433411.9336580003</v>
      </c>
      <c r="AB23" s="20">
        <v>1525121.9178009997</v>
      </c>
      <c r="AC23" s="20">
        <v>1589150.4012099998</v>
      </c>
      <c r="AD23" s="20">
        <v>1606869.7224739995</v>
      </c>
      <c r="AE23" s="20">
        <v>1684415.7940649998</v>
      </c>
      <c r="AF23" s="20">
        <v>1710434.6967529999</v>
      </c>
      <c r="AG23" s="20">
        <v>1751727.3896629999</v>
      </c>
      <c r="AH23" s="20">
        <v>1771739.7259230004</v>
      </c>
      <c r="AI23" s="20">
        <v>1807041.4841909995</v>
      </c>
      <c r="AJ23" s="20">
        <v>1870396.8659189995</v>
      </c>
      <c r="AK23" s="20">
        <v>1884395.7537439996</v>
      </c>
      <c r="AL23" s="20">
        <v>1899444.8998779997</v>
      </c>
      <c r="AM23" s="20">
        <v>1954369.2840490001</v>
      </c>
      <c r="AN23" s="20">
        <v>1954831.0728319997</v>
      </c>
      <c r="AO23" s="20">
        <v>1973629.2565339999</v>
      </c>
      <c r="AP23" s="20">
        <v>1974744.607529999</v>
      </c>
      <c r="AQ23" s="20">
        <v>1992823.3884169993</v>
      </c>
      <c r="AR23" s="20">
        <v>2010408.867759</v>
      </c>
      <c r="AS23" s="20">
        <v>2027608.6412549994</v>
      </c>
      <c r="AT23" s="20">
        <v>2040769.0913770003</v>
      </c>
      <c r="AU23" s="20">
        <v>1987296.7864299996</v>
      </c>
      <c r="AV23" s="20">
        <v>2044893.8370480002</v>
      </c>
      <c r="AW23" s="20">
        <v>1998431.3409269997</v>
      </c>
      <c r="AX23" s="20">
        <v>2011583.830444999</v>
      </c>
      <c r="AY23" s="20">
        <v>2004706.1560769998</v>
      </c>
      <c r="AZ23" s="20">
        <v>2033690.6001019995</v>
      </c>
      <c r="BA23" s="20">
        <v>2038055.9511260001</v>
      </c>
      <c r="BB23" s="20">
        <v>2021628.7250289996</v>
      </c>
      <c r="BC23" s="20">
        <v>2030839.5220079999</v>
      </c>
      <c r="BD23" s="20">
        <v>2028740.6696909994</v>
      </c>
      <c r="BE23" s="20">
        <v>2027700.1101770001</v>
      </c>
      <c r="BF23" s="20">
        <v>2030356.5743129998</v>
      </c>
      <c r="BG23" s="20">
        <v>2056853.3038739995</v>
      </c>
      <c r="BH23" s="20">
        <v>2054176.436852</v>
      </c>
      <c r="BI23" s="20">
        <v>2052397.8412449993</v>
      </c>
      <c r="BJ23" s="20">
        <v>2054664.9684509994</v>
      </c>
      <c r="BK23" s="20">
        <f>SUM('Capa Final'!$E$37:$E$38)+SUM('Capa Final'!$E$46:$E$47)</f>
        <v>2055563.4301379994</v>
      </c>
      <c r="BL23" s="20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52">
        <v>20</v>
      </c>
      <c r="DG23" s="53">
        <v>4.1700000000000001E-2</v>
      </c>
      <c r="DH23" s="53">
        <v>5.4199999999999998E-2</v>
      </c>
    </row>
    <row r="24" spans="2:112" x14ac:dyDescent="0.3">
      <c r="B24" s="42"/>
      <c r="C24" s="77"/>
      <c r="D24" s="42"/>
      <c r="E24" s="43"/>
      <c r="F24" s="37" t="s">
        <v>62</v>
      </c>
      <c r="G24" s="20" t="s">
        <v>122</v>
      </c>
      <c r="H24" s="20" t="s">
        <v>122</v>
      </c>
      <c r="I24" s="20">
        <v>0</v>
      </c>
      <c r="J24" s="20">
        <v>0</v>
      </c>
      <c r="K24" s="20">
        <v>0</v>
      </c>
      <c r="L24" s="20">
        <v>0</v>
      </c>
      <c r="M24" s="20">
        <v>58394.049383999998</v>
      </c>
      <c r="N24" s="20">
        <v>9906.055703</v>
      </c>
      <c r="O24" s="20">
        <v>190346.02318700001</v>
      </c>
      <c r="P24" s="20">
        <v>553383.25110699981</v>
      </c>
      <c r="Q24" s="20">
        <v>145064.70378999997</v>
      </c>
      <c r="R24" s="20">
        <v>219693.51800299998</v>
      </c>
      <c r="S24" s="20">
        <v>128620.55700599999</v>
      </c>
      <c r="T24" s="20">
        <v>115598.97882000002</v>
      </c>
      <c r="U24" s="20">
        <v>41056.629838000001</v>
      </c>
      <c r="V24" s="20">
        <v>9802.6438230000003</v>
      </c>
      <c r="W24" s="20">
        <v>77902.586687000003</v>
      </c>
      <c r="X24" s="20">
        <v>60407.741617999993</v>
      </c>
      <c r="Y24" s="20">
        <v>41983.228846999998</v>
      </c>
      <c r="Z24" s="20">
        <v>28100.779832</v>
      </c>
      <c r="AA24" s="20">
        <v>126374.306251</v>
      </c>
      <c r="AB24" s="20">
        <v>39416.443165000004</v>
      </c>
      <c r="AC24" s="20">
        <v>59356.807314999998</v>
      </c>
      <c r="AD24" s="20">
        <v>0</v>
      </c>
      <c r="AE24" s="20">
        <v>38232.237288999997</v>
      </c>
      <c r="AF24" s="20">
        <v>18880.54278</v>
      </c>
      <c r="AG24" s="20">
        <v>37561.802878999995</v>
      </c>
      <c r="AH24" s="20">
        <v>9330.6683469999989</v>
      </c>
      <c r="AI24" s="20">
        <v>28395.276119000002</v>
      </c>
      <c r="AJ24" s="20">
        <v>53660.624993000005</v>
      </c>
      <c r="AK24" s="20">
        <v>12011.643197000001</v>
      </c>
      <c r="AL24" s="20">
        <v>11040.640782</v>
      </c>
      <c r="AM24" s="20">
        <v>80668.833641000005</v>
      </c>
      <c r="AN24" s="20">
        <v>7733.5908580000014</v>
      </c>
      <c r="AO24" s="20">
        <v>17752.456699000002</v>
      </c>
      <c r="AP24" s="20">
        <v>0</v>
      </c>
      <c r="AQ24" s="20">
        <v>13339.484664</v>
      </c>
      <c r="AR24" s="20">
        <v>19770.502956000004</v>
      </c>
      <c r="AS24" s="20">
        <v>17431.186023000002</v>
      </c>
      <c r="AT24" s="20">
        <v>5190.9880509999994</v>
      </c>
      <c r="AU24" s="20">
        <v>19515.535011</v>
      </c>
      <c r="AV24" s="20">
        <v>274.97489899999999</v>
      </c>
      <c r="AW24" s="20">
        <v>8925.3294910000004</v>
      </c>
      <c r="AX24" s="20">
        <v>15526.829137000001</v>
      </c>
      <c r="AY24" s="20">
        <v>0</v>
      </c>
      <c r="AZ24" s="20">
        <v>32108.475410999999</v>
      </c>
      <c r="BA24" s="20">
        <v>8497.7138379999997</v>
      </c>
      <c r="BB24" s="20">
        <v>10495.835333999999</v>
      </c>
      <c r="BC24" s="20">
        <v>8994.1485150000008</v>
      </c>
      <c r="BD24" s="20">
        <v>1331.6132510000002</v>
      </c>
      <c r="BE24" s="20">
        <v>3546.547071</v>
      </c>
      <c r="BF24" s="20">
        <v>759.49444199999994</v>
      </c>
      <c r="BG24" s="20">
        <v>42856.356161000003</v>
      </c>
      <c r="BH24" s="20">
        <v>9788.7934549999991</v>
      </c>
      <c r="BI24" s="20">
        <v>8949.360564999999</v>
      </c>
      <c r="BJ24" s="20">
        <v>14659.036205</v>
      </c>
      <c r="BK24" s="20">
        <f>'Capa Final'!$E$37+'Capa Final'!$E$46</f>
        <v>13759.324779</v>
      </c>
      <c r="BL24" s="20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52">
        <v>21</v>
      </c>
      <c r="DG24" s="53">
        <v>4.3900000000000002E-2</v>
      </c>
      <c r="DH24" s="53">
        <v>5.7000000000000002E-2</v>
      </c>
    </row>
    <row r="25" spans="2:112" x14ac:dyDescent="0.3">
      <c r="B25" s="42"/>
      <c r="C25" s="77"/>
      <c r="D25" s="42"/>
      <c r="E25" s="43"/>
      <c r="F25" s="37" t="s">
        <v>90</v>
      </c>
      <c r="G25" s="46" t="s">
        <v>122</v>
      </c>
      <c r="H25" s="46" t="s">
        <v>122</v>
      </c>
      <c r="I25" s="46">
        <v>0</v>
      </c>
      <c r="J25" s="46">
        <v>0</v>
      </c>
      <c r="K25" s="46">
        <v>0</v>
      </c>
      <c r="L25" s="46">
        <v>0</v>
      </c>
      <c r="M25" s="46">
        <v>5.6589281293086544E-4</v>
      </c>
      <c r="N25" s="46">
        <v>6.7003189389799303E-4</v>
      </c>
      <c r="O25" s="46">
        <v>2.5235535219369355E-3</v>
      </c>
      <c r="P25" s="46">
        <v>1.213538164240752E-2</v>
      </c>
      <c r="Q25" s="46">
        <v>9.5528129269875587E-3</v>
      </c>
      <c r="R25" s="46">
        <v>1.1411326867559768E-2</v>
      </c>
      <c r="S25" s="46">
        <v>1.1975529115731052E-2</v>
      </c>
      <c r="T25" s="46">
        <v>1.0308963194170975E-2</v>
      </c>
      <c r="U25" s="46">
        <v>9.9615081559525278E-3</v>
      </c>
      <c r="V25" s="46">
        <v>5.6057379763338137E-3</v>
      </c>
      <c r="W25" s="46">
        <v>6.4086715104455195E-3</v>
      </c>
      <c r="X25" s="46">
        <f t="shared" ref="X25:AC25" si="78">X23/$B$6</f>
        <v>1.1763750359922815E-2</v>
      </c>
      <c r="Y25" s="46">
        <f t="shared" si="78"/>
        <v>1.2493027869031541E-2</v>
      </c>
      <c r="Z25" s="46">
        <f t="shared" si="78"/>
        <v>1.2810292241238032E-2</v>
      </c>
      <c r="AA25" s="46">
        <f t="shared" si="78"/>
        <v>1.3891098832557663E-2</v>
      </c>
      <c r="AB25" s="46">
        <f t="shared" si="78"/>
        <v>1.4779854132935017E-2</v>
      </c>
      <c r="AC25" s="46">
        <f t="shared" si="78"/>
        <v>1.5400349867795704E-2</v>
      </c>
      <c r="AD25" s="46">
        <f t="shared" ref="AD25:AE25" si="79">AD23/$B$6</f>
        <v>1.5572066620771187E-2</v>
      </c>
      <c r="AE25" s="46">
        <f t="shared" si="79"/>
        <v>1.6323560395347356E-2</v>
      </c>
      <c r="AF25" s="46">
        <f t="shared" ref="AF25:AG25" si="80">AF23/$B$6</f>
        <v>1.6575707834800685E-2</v>
      </c>
      <c r="AG25" s="46">
        <f t="shared" si="80"/>
        <v>1.6975872550055608E-2</v>
      </c>
      <c r="AH25" s="46">
        <f t="shared" ref="AH25:AI25" si="81">AH23/$B$6</f>
        <v>1.7169810757440711E-2</v>
      </c>
      <c r="AI25" s="46">
        <f t="shared" si="81"/>
        <v>1.7511917727216251E-2</v>
      </c>
      <c r="AJ25" s="46">
        <f t="shared" ref="AJ25:AK25" si="82">AJ23/$B$6</f>
        <v>1.8125890478867725E-2</v>
      </c>
      <c r="AK25" s="46">
        <f t="shared" si="82"/>
        <v>1.8261552761116705E-2</v>
      </c>
      <c r="AL25" s="46">
        <f t="shared" ref="AL25:AM25" si="83">AL23/$B$6</f>
        <v>1.8407393026140532E-2</v>
      </c>
      <c r="AM25" s="46">
        <f t="shared" si="83"/>
        <v>1.8939661546390461E-2</v>
      </c>
      <c r="AN25" s="46">
        <f t="shared" ref="AN25:AO25" si="84">AN23/$B$6</f>
        <v>1.8944136710489341E-2</v>
      </c>
      <c r="AO25" s="46">
        <f t="shared" si="84"/>
        <v>1.9126308646933789E-2</v>
      </c>
      <c r="AP25" s="46">
        <f t="shared" ref="AP25:AQ25" si="85">AP23/$B$6</f>
        <v>1.9137117438569055E-2</v>
      </c>
      <c r="AQ25" s="46">
        <f t="shared" si="85"/>
        <v>1.9312317690622624E-2</v>
      </c>
      <c r="AR25" s="46">
        <f t="shared" ref="AR25:AS25" si="86">AR23/$B$6</f>
        <v>1.948273739051604E-2</v>
      </c>
      <c r="AS25" s="46">
        <f t="shared" si="86"/>
        <v>1.9649419240946021E-2</v>
      </c>
      <c r="AT25" s="46">
        <f t="shared" ref="AT25:AU25" si="87">AT23/$B$6</f>
        <v>1.977695627969463E-2</v>
      </c>
      <c r="AU25" s="46">
        <f t="shared" si="87"/>
        <v>1.9258759761734936E-2</v>
      </c>
      <c r="AV25" s="46">
        <f t="shared" ref="AV25:AW25" si="88">AV23/$B$6</f>
        <v>1.9816928913122346E-2</v>
      </c>
      <c r="AW25" s="46">
        <f t="shared" si="88"/>
        <v>1.9366663981968135E-2</v>
      </c>
      <c r="AX25" s="46">
        <f t="shared" ref="AX25:AY25" si="89">AX23/$B$6</f>
        <v>1.9494123875037711E-2</v>
      </c>
      <c r="AY25" s="46">
        <f t="shared" si="89"/>
        <v>1.9427472794395308E-2</v>
      </c>
      <c r="AZ25" s="46">
        <f t="shared" ref="AZ25:BA25" si="90">AZ23/$B$6</f>
        <v>1.9708359095886131E-2</v>
      </c>
      <c r="BA25" s="46">
        <f t="shared" si="90"/>
        <v>1.9750663419639353E-2</v>
      </c>
      <c r="BB25" s="46">
        <f t="shared" ref="BB25:BC25" si="91">BB23/$B$6</f>
        <v>1.95914682741965E-2</v>
      </c>
      <c r="BC25" s="46">
        <f t="shared" si="91"/>
        <v>1.9680729489453305E-2</v>
      </c>
      <c r="BD25" s="46">
        <f t="shared" ref="BD25:BE25" si="92">BD23/$B$6</f>
        <v>1.9660389652532879E-2</v>
      </c>
      <c r="BE25" s="46">
        <f t="shared" si="92"/>
        <v>1.9650305660129357E-2</v>
      </c>
      <c r="BF25" s="46">
        <f t="shared" ref="BF25:BG25" si="93">BF23/$B$6</f>
        <v>1.96760492757585E-2</v>
      </c>
      <c r="BG25" s="46">
        <f t="shared" si="93"/>
        <v>1.9932827303364355E-2</v>
      </c>
      <c r="BH25" s="46">
        <f t="shared" ref="BH25:BI25" si="94">BH23/$B$6</f>
        <v>1.9906885964736516E-2</v>
      </c>
      <c r="BI25" s="46">
        <f t="shared" si="94"/>
        <v>1.9889649714095747E-2</v>
      </c>
      <c r="BJ25" s="46">
        <f t="shared" ref="BJ25:BK25" si="95">BJ23/$B$6</f>
        <v>1.9911620291670162E-2</v>
      </c>
      <c r="BK25" s="46">
        <f t="shared" si="95"/>
        <v>1.9920327223570424E-2</v>
      </c>
      <c r="BL25" s="46"/>
      <c r="DF25" s="52">
        <v>22</v>
      </c>
      <c r="DG25" s="53">
        <v>4.6100000000000002E-2</v>
      </c>
      <c r="DH25" s="53">
        <v>5.9900000000000002E-2</v>
      </c>
    </row>
    <row r="26" spans="2:112" x14ac:dyDescent="0.3">
      <c r="B26" s="42"/>
      <c r="C26" s="77"/>
      <c r="D26" s="42"/>
      <c r="E26" s="43"/>
      <c r="F26" s="37" t="s">
        <v>134</v>
      </c>
      <c r="G26" s="46" t="s">
        <v>122</v>
      </c>
      <c r="H26" s="46" t="s">
        <v>122</v>
      </c>
      <c r="I26" s="46" t="s">
        <v>122</v>
      </c>
      <c r="J26" s="46" t="str">
        <f t="shared" ref="J26:AO26" si="96">IF(J25&gt;VLOOKUP(J22,$DF$3:$DH$75,2,0),"Gatilho atingido","Gatilho não atingido")</f>
        <v>Gatilho não atingido</v>
      </c>
      <c r="K26" s="46" t="str">
        <f t="shared" si="96"/>
        <v>Gatilho não atingido</v>
      </c>
      <c r="L26" s="46" t="str">
        <f t="shared" si="96"/>
        <v>Gatilho não atingido</v>
      </c>
      <c r="M26" s="46" t="str">
        <f t="shared" si="96"/>
        <v>Gatilho não atingido</v>
      </c>
      <c r="N26" s="46" t="str">
        <f t="shared" si="96"/>
        <v>Gatilho não atingido</v>
      </c>
      <c r="O26" s="46" t="str">
        <f t="shared" si="96"/>
        <v>Gatilho não atingido</v>
      </c>
      <c r="P26" s="46" t="str">
        <f t="shared" si="96"/>
        <v>Gatilho não atingido</v>
      </c>
      <c r="Q26" s="46" t="str">
        <f t="shared" si="96"/>
        <v>Gatilho não atingido</v>
      </c>
      <c r="R26" s="46" t="str">
        <f t="shared" si="96"/>
        <v>Gatilho não atingido</v>
      </c>
      <c r="S26" s="46" t="str">
        <f t="shared" si="96"/>
        <v>Gatilho não atingido</v>
      </c>
      <c r="T26" s="46" t="str">
        <f t="shared" si="96"/>
        <v>Gatilho não atingido</v>
      </c>
      <c r="U26" s="46" t="str">
        <f t="shared" si="96"/>
        <v>Gatilho não atingido</v>
      </c>
      <c r="V26" s="46" t="str">
        <f t="shared" si="96"/>
        <v>Gatilho não atingido</v>
      </c>
      <c r="W26" s="46" t="str">
        <f t="shared" si="96"/>
        <v>Gatilho não atingido</v>
      </c>
      <c r="X26" s="46" t="str">
        <f t="shared" si="96"/>
        <v>Gatilho não atingido</v>
      </c>
      <c r="Y26" s="46" t="str">
        <f t="shared" si="96"/>
        <v>Gatilho não atingido</v>
      </c>
      <c r="Z26" s="46" t="str">
        <f t="shared" si="96"/>
        <v>Gatilho não atingido</v>
      </c>
      <c r="AA26" s="46" t="str">
        <f t="shared" si="96"/>
        <v>Gatilho não atingido</v>
      </c>
      <c r="AB26" s="46" t="str">
        <f t="shared" si="96"/>
        <v>Gatilho não atingido</v>
      </c>
      <c r="AC26" s="46" t="str">
        <f t="shared" si="96"/>
        <v>Gatilho não atingido</v>
      </c>
      <c r="AD26" s="46" t="str">
        <f t="shared" si="96"/>
        <v>Gatilho não atingido</v>
      </c>
      <c r="AE26" s="46" t="str">
        <f t="shared" si="96"/>
        <v>Gatilho não atingido</v>
      </c>
      <c r="AF26" s="46" t="str">
        <f t="shared" si="96"/>
        <v>Gatilho não atingido</v>
      </c>
      <c r="AG26" s="46" t="str">
        <f t="shared" si="96"/>
        <v>Gatilho não atingido</v>
      </c>
      <c r="AH26" s="46" t="str">
        <f t="shared" si="96"/>
        <v>Gatilho não atingido</v>
      </c>
      <c r="AI26" s="46" t="str">
        <f t="shared" si="96"/>
        <v>Gatilho não atingido</v>
      </c>
      <c r="AJ26" s="46" t="str">
        <f t="shared" si="96"/>
        <v>Gatilho não atingido</v>
      </c>
      <c r="AK26" s="46" t="str">
        <f t="shared" si="96"/>
        <v>Gatilho não atingido</v>
      </c>
      <c r="AL26" s="46" t="str">
        <f t="shared" si="96"/>
        <v>Gatilho não atingido</v>
      </c>
      <c r="AM26" s="46" t="str">
        <f t="shared" si="96"/>
        <v>Gatilho não atingido</v>
      </c>
      <c r="AN26" s="46" t="str">
        <f t="shared" si="96"/>
        <v>Gatilho não atingido</v>
      </c>
      <c r="AO26" s="46" t="str">
        <f t="shared" si="96"/>
        <v>Gatilho não atingido</v>
      </c>
      <c r="AP26" s="46" t="str">
        <f t="shared" ref="AP26:BK26" si="97">IF(AP25&gt;VLOOKUP(AP22,$DF$3:$DH$75,2,0),"Gatilho atingido","Gatilho não atingido")</f>
        <v>Gatilho não atingido</v>
      </c>
      <c r="AQ26" s="46" t="str">
        <f t="shared" si="97"/>
        <v>Gatilho não atingido</v>
      </c>
      <c r="AR26" s="46" t="str">
        <f t="shared" si="97"/>
        <v>Gatilho não atingido</v>
      </c>
      <c r="AS26" s="46" t="str">
        <f t="shared" si="97"/>
        <v>Gatilho não atingido</v>
      </c>
      <c r="AT26" s="46" t="str">
        <f t="shared" si="97"/>
        <v>Gatilho não atingido</v>
      </c>
      <c r="AU26" s="46" t="str">
        <f t="shared" si="97"/>
        <v>Gatilho não atingido</v>
      </c>
      <c r="AV26" s="46" t="str">
        <f t="shared" si="97"/>
        <v>Gatilho não atingido</v>
      </c>
      <c r="AW26" s="46" t="str">
        <f t="shared" si="97"/>
        <v>Gatilho não atingido</v>
      </c>
      <c r="AX26" s="46" t="str">
        <f t="shared" si="97"/>
        <v>Gatilho não atingido</v>
      </c>
      <c r="AY26" s="46" t="str">
        <f t="shared" si="97"/>
        <v>Gatilho não atingido</v>
      </c>
      <c r="AZ26" s="46" t="str">
        <f t="shared" si="97"/>
        <v>Gatilho não atingido</v>
      </c>
      <c r="BA26" s="46" t="str">
        <f t="shared" si="97"/>
        <v>Gatilho não atingido</v>
      </c>
      <c r="BB26" s="46" t="str">
        <f t="shared" si="97"/>
        <v>Gatilho não atingido</v>
      </c>
      <c r="BC26" s="46" t="str">
        <f t="shared" si="97"/>
        <v>Gatilho não atingido</v>
      </c>
      <c r="BD26" s="46" t="str">
        <f t="shared" si="97"/>
        <v>Gatilho não atingido</v>
      </c>
      <c r="BE26" s="46" t="str">
        <f t="shared" si="97"/>
        <v>Gatilho não atingido</v>
      </c>
      <c r="BF26" s="46" t="str">
        <f t="shared" si="97"/>
        <v>Gatilho não atingido</v>
      </c>
      <c r="BG26" s="46" t="str">
        <f t="shared" si="97"/>
        <v>Gatilho não atingido</v>
      </c>
      <c r="BH26" s="46" t="str">
        <f t="shared" si="97"/>
        <v>Gatilho não atingido</v>
      </c>
      <c r="BI26" s="46" t="str">
        <f t="shared" si="97"/>
        <v>Gatilho não atingido</v>
      </c>
      <c r="BJ26" s="46" t="str">
        <f t="shared" si="97"/>
        <v>Gatilho não atingido</v>
      </c>
      <c r="BK26" s="46" t="str">
        <f t="shared" si="97"/>
        <v>Gatilho não atingido</v>
      </c>
      <c r="BL26" s="46"/>
      <c r="DF26" s="52">
        <v>23</v>
      </c>
      <c r="DG26" s="53">
        <v>4.8300000000000003E-2</v>
      </c>
      <c r="DH26" s="53">
        <v>6.2600000000000003E-2</v>
      </c>
    </row>
    <row r="27" spans="2:112" x14ac:dyDescent="0.3">
      <c r="B27" s="42"/>
      <c r="C27" s="77"/>
      <c r="D27" s="42"/>
      <c r="E27" s="43"/>
      <c r="F27" s="37" t="s">
        <v>139</v>
      </c>
      <c r="G27" s="46" t="s">
        <v>122</v>
      </c>
      <c r="H27" s="46" t="s">
        <v>122</v>
      </c>
      <c r="I27" s="46" t="s">
        <v>122</v>
      </c>
      <c r="J27" s="46" t="str">
        <f t="shared" ref="J27:AO27" si="98">IF(J25&gt;VLOOKUP(J22,$DF$3:$DH$75,3,0),"Gatilho atingido","Gatilho não atingido")</f>
        <v>Gatilho não atingido</v>
      </c>
      <c r="K27" s="46" t="str">
        <f t="shared" si="98"/>
        <v>Gatilho não atingido</v>
      </c>
      <c r="L27" s="46" t="str">
        <f t="shared" si="98"/>
        <v>Gatilho não atingido</v>
      </c>
      <c r="M27" s="46" t="str">
        <f t="shared" si="98"/>
        <v>Gatilho não atingido</v>
      </c>
      <c r="N27" s="46" t="str">
        <f t="shared" si="98"/>
        <v>Gatilho não atingido</v>
      </c>
      <c r="O27" s="46" t="str">
        <f t="shared" si="98"/>
        <v>Gatilho não atingido</v>
      </c>
      <c r="P27" s="46" t="str">
        <f t="shared" si="98"/>
        <v>Gatilho não atingido</v>
      </c>
      <c r="Q27" s="46" t="str">
        <f t="shared" si="98"/>
        <v>Gatilho não atingido</v>
      </c>
      <c r="R27" s="46" t="str">
        <f t="shared" si="98"/>
        <v>Gatilho não atingido</v>
      </c>
      <c r="S27" s="46" t="str">
        <f t="shared" si="98"/>
        <v>Gatilho não atingido</v>
      </c>
      <c r="T27" s="46" t="str">
        <f t="shared" si="98"/>
        <v>Gatilho não atingido</v>
      </c>
      <c r="U27" s="46" t="str">
        <f t="shared" si="98"/>
        <v>Gatilho não atingido</v>
      </c>
      <c r="V27" s="46" t="str">
        <f t="shared" si="98"/>
        <v>Gatilho não atingido</v>
      </c>
      <c r="W27" s="46" t="str">
        <f t="shared" si="98"/>
        <v>Gatilho não atingido</v>
      </c>
      <c r="X27" s="46" t="str">
        <f t="shared" si="98"/>
        <v>Gatilho não atingido</v>
      </c>
      <c r="Y27" s="46" t="str">
        <f t="shared" si="98"/>
        <v>Gatilho não atingido</v>
      </c>
      <c r="Z27" s="46" t="str">
        <f t="shared" si="98"/>
        <v>Gatilho não atingido</v>
      </c>
      <c r="AA27" s="46" t="str">
        <f t="shared" si="98"/>
        <v>Gatilho não atingido</v>
      </c>
      <c r="AB27" s="46" t="str">
        <f t="shared" si="98"/>
        <v>Gatilho não atingido</v>
      </c>
      <c r="AC27" s="46" t="str">
        <f t="shared" si="98"/>
        <v>Gatilho não atingido</v>
      </c>
      <c r="AD27" s="46" t="str">
        <f t="shared" si="98"/>
        <v>Gatilho não atingido</v>
      </c>
      <c r="AE27" s="46" t="str">
        <f t="shared" si="98"/>
        <v>Gatilho não atingido</v>
      </c>
      <c r="AF27" s="46" t="str">
        <f t="shared" si="98"/>
        <v>Gatilho não atingido</v>
      </c>
      <c r="AG27" s="46" t="str">
        <f t="shared" si="98"/>
        <v>Gatilho não atingido</v>
      </c>
      <c r="AH27" s="46" t="str">
        <f t="shared" si="98"/>
        <v>Gatilho não atingido</v>
      </c>
      <c r="AI27" s="46" t="str">
        <f t="shared" si="98"/>
        <v>Gatilho não atingido</v>
      </c>
      <c r="AJ27" s="46" t="str">
        <f t="shared" si="98"/>
        <v>Gatilho não atingido</v>
      </c>
      <c r="AK27" s="46" t="str">
        <f t="shared" si="98"/>
        <v>Gatilho não atingido</v>
      </c>
      <c r="AL27" s="46" t="str">
        <f t="shared" si="98"/>
        <v>Gatilho não atingido</v>
      </c>
      <c r="AM27" s="46" t="str">
        <f t="shared" si="98"/>
        <v>Gatilho não atingido</v>
      </c>
      <c r="AN27" s="46" t="str">
        <f t="shared" si="98"/>
        <v>Gatilho não atingido</v>
      </c>
      <c r="AO27" s="46" t="str">
        <f t="shared" si="98"/>
        <v>Gatilho não atingido</v>
      </c>
      <c r="AP27" s="46" t="str">
        <f t="shared" ref="AP27:BK27" si="99">IF(AP25&gt;VLOOKUP(AP22,$DF$3:$DH$75,3,0),"Gatilho atingido","Gatilho não atingido")</f>
        <v>Gatilho não atingido</v>
      </c>
      <c r="AQ27" s="46" t="str">
        <f t="shared" si="99"/>
        <v>Gatilho não atingido</v>
      </c>
      <c r="AR27" s="46" t="str">
        <f t="shared" si="99"/>
        <v>Gatilho não atingido</v>
      </c>
      <c r="AS27" s="46" t="str">
        <f t="shared" si="99"/>
        <v>Gatilho não atingido</v>
      </c>
      <c r="AT27" s="46" t="str">
        <f t="shared" si="99"/>
        <v>Gatilho não atingido</v>
      </c>
      <c r="AU27" s="46" t="str">
        <f t="shared" si="99"/>
        <v>Gatilho não atingido</v>
      </c>
      <c r="AV27" s="46" t="str">
        <f t="shared" si="99"/>
        <v>Gatilho não atingido</v>
      </c>
      <c r="AW27" s="46" t="str">
        <f t="shared" si="99"/>
        <v>Gatilho não atingido</v>
      </c>
      <c r="AX27" s="46" t="str">
        <f t="shared" si="99"/>
        <v>Gatilho não atingido</v>
      </c>
      <c r="AY27" s="46" t="str">
        <f t="shared" si="99"/>
        <v>Gatilho não atingido</v>
      </c>
      <c r="AZ27" s="46" t="str">
        <f t="shared" si="99"/>
        <v>Gatilho não atingido</v>
      </c>
      <c r="BA27" s="46" t="str">
        <f t="shared" si="99"/>
        <v>Gatilho não atingido</v>
      </c>
      <c r="BB27" s="46" t="str">
        <f t="shared" si="99"/>
        <v>Gatilho não atingido</v>
      </c>
      <c r="BC27" s="46" t="str">
        <f t="shared" si="99"/>
        <v>Gatilho não atingido</v>
      </c>
      <c r="BD27" s="46" t="str">
        <f t="shared" si="99"/>
        <v>Gatilho não atingido</v>
      </c>
      <c r="BE27" s="46" t="str">
        <f t="shared" si="99"/>
        <v>Gatilho não atingido</v>
      </c>
      <c r="BF27" s="46" t="str">
        <f t="shared" si="99"/>
        <v>Gatilho não atingido</v>
      </c>
      <c r="BG27" s="46" t="str">
        <f t="shared" si="99"/>
        <v>Gatilho não atingido</v>
      </c>
      <c r="BH27" s="46" t="str">
        <f t="shared" si="99"/>
        <v>Gatilho não atingido</v>
      </c>
      <c r="BI27" s="46" t="str">
        <f t="shared" si="99"/>
        <v>Gatilho não atingido</v>
      </c>
      <c r="BJ27" s="46" t="str">
        <f t="shared" si="99"/>
        <v>Gatilho não atingido</v>
      </c>
      <c r="BK27" s="46" t="str">
        <f t="shared" si="99"/>
        <v>Gatilho não atingido</v>
      </c>
      <c r="BL27" s="46"/>
      <c r="DF27" s="52">
        <v>24</v>
      </c>
      <c r="DG27" s="53">
        <v>5.04E-2</v>
      </c>
      <c r="DH27" s="53">
        <v>6.54E-2</v>
      </c>
    </row>
    <row r="28" spans="2:112" x14ac:dyDescent="0.3">
      <c r="B28" s="42"/>
      <c r="C28" s="77"/>
      <c r="D28" s="42"/>
      <c r="DF28" s="52">
        <v>25</v>
      </c>
      <c r="DG28" s="53">
        <v>5.2499999999999998E-2</v>
      </c>
      <c r="DH28" s="53">
        <v>6.8000000000000005E-2</v>
      </c>
    </row>
    <row r="29" spans="2:112" x14ac:dyDescent="0.3">
      <c r="B29" s="48"/>
      <c r="C29" s="78"/>
      <c r="D29" s="48"/>
      <c r="F29" s="13"/>
      <c r="G29" s="102" t="s">
        <v>116</v>
      </c>
      <c r="H29" s="102"/>
      <c r="I29" s="102"/>
      <c r="J29" s="102"/>
      <c r="K29" s="102"/>
      <c r="L29" s="102"/>
      <c r="M29" s="102"/>
      <c r="N29" s="102"/>
      <c r="O29" s="102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71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52">
        <v>26</v>
      </c>
      <c r="DG29" s="53">
        <v>5.4399999999999997E-2</v>
      </c>
      <c r="DH29" s="53">
        <v>7.0400000000000004E-2</v>
      </c>
    </row>
    <row r="30" spans="2:112" x14ac:dyDescent="0.3">
      <c r="B30" s="42"/>
      <c r="C30" s="77"/>
      <c r="D30" s="42"/>
      <c r="E30" s="39"/>
      <c r="F30" s="37" t="s">
        <v>124</v>
      </c>
      <c r="G30" s="38">
        <v>43770</v>
      </c>
      <c r="H30" s="38">
        <f t="shared" ref="H30:O30" si="100">EDATE(G30,1)</f>
        <v>43800</v>
      </c>
      <c r="I30" s="38">
        <f t="shared" si="100"/>
        <v>43831</v>
      </c>
      <c r="J30" s="38">
        <f t="shared" si="100"/>
        <v>43862</v>
      </c>
      <c r="K30" s="38">
        <f t="shared" si="100"/>
        <v>43891</v>
      </c>
      <c r="L30" s="38">
        <f t="shared" si="100"/>
        <v>43922</v>
      </c>
      <c r="M30" s="38">
        <f t="shared" si="100"/>
        <v>43952</v>
      </c>
      <c r="N30" s="38">
        <f t="shared" si="100"/>
        <v>43983</v>
      </c>
      <c r="O30" s="38">
        <f t="shared" si="100"/>
        <v>44013</v>
      </c>
      <c r="P30" s="38">
        <f t="shared" ref="P30:U30" si="101">EDATE(O30,1)</f>
        <v>44044</v>
      </c>
      <c r="Q30" s="38">
        <f t="shared" si="101"/>
        <v>44075</v>
      </c>
      <c r="R30" s="38">
        <f t="shared" si="101"/>
        <v>44105</v>
      </c>
      <c r="S30" s="38">
        <f t="shared" si="101"/>
        <v>44136</v>
      </c>
      <c r="T30" s="38">
        <f t="shared" si="101"/>
        <v>44166</v>
      </c>
      <c r="U30" s="38">
        <f t="shared" si="101"/>
        <v>44197</v>
      </c>
      <c r="V30" s="38">
        <f t="shared" ref="V30:BK30" si="102">EDATE(U30,1)</f>
        <v>44228</v>
      </c>
      <c r="W30" s="38">
        <f t="shared" si="102"/>
        <v>44256</v>
      </c>
      <c r="X30" s="38">
        <f t="shared" si="102"/>
        <v>44287</v>
      </c>
      <c r="Y30" s="38">
        <f t="shared" si="102"/>
        <v>44317</v>
      </c>
      <c r="Z30" s="38">
        <f t="shared" si="102"/>
        <v>44348</v>
      </c>
      <c r="AA30" s="38">
        <f t="shared" si="102"/>
        <v>44378</v>
      </c>
      <c r="AB30" s="38">
        <f t="shared" si="102"/>
        <v>44409</v>
      </c>
      <c r="AC30" s="38">
        <f t="shared" si="102"/>
        <v>44440</v>
      </c>
      <c r="AD30" s="38">
        <f t="shared" si="102"/>
        <v>44470</v>
      </c>
      <c r="AE30" s="38">
        <f t="shared" si="102"/>
        <v>44501</v>
      </c>
      <c r="AF30" s="38">
        <f t="shared" si="102"/>
        <v>44531</v>
      </c>
      <c r="AG30" s="38">
        <f t="shared" si="102"/>
        <v>44562</v>
      </c>
      <c r="AH30" s="38">
        <f t="shared" si="102"/>
        <v>44593</v>
      </c>
      <c r="AI30" s="38">
        <f t="shared" si="102"/>
        <v>44621</v>
      </c>
      <c r="AJ30" s="38">
        <f t="shared" si="102"/>
        <v>44652</v>
      </c>
      <c r="AK30" s="38">
        <f t="shared" si="102"/>
        <v>44682</v>
      </c>
      <c r="AL30" s="38">
        <f t="shared" si="102"/>
        <v>44713</v>
      </c>
      <c r="AM30" s="38">
        <f t="shared" si="102"/>
        <v>44743</v>
      </c>
      <c r="AN30" s="38">
        <f t="shared" si="102"/>
        <v>44774</v>
      </c>
      <c r="AO30" s="38">
        <f t="shared" si="102"/>
        <v>44805</v>
      </c>
      <c r="AP30" s="38">
        <f t="shared" si="102"/>
        <v>44835</v>
      </c>
      <c r="AQ30" s="38">
        <f t="shared" si="102"/>
        <v>44866</v>
      </c>
      <c r="AR30" s="38">
        <f t="shared" si="102"/>
        <v>44896</v>
      </c>
      <c r="AS30" s="38">
        <f t="shared" si="102"/>
        <v>44927</v>
      </c>
      <c r="AT30" s="38">
        <f t="shared" si="102"/>
        <v>44958</v>
      </c>
      <c r="AU30" s="38">
        <f t="shared" si="102"/>
        <v>44986</v>
      </c>
      <c r="AV30" s="38">
        <f t="shared" si="102"/>
        <v>45017</v>
      </c>
      <c r="AW30" s="38">
        <f t="shared" si="102"/>
        <v>45047</v>
      </c>
      <c r="AX30" s="38">
        <f t="shared" si="102"/>
        <v>45078</v>
      </c>
      <c r="AY30" s="38">
        <f t="shared" si="102"/>
        <v>45108</v>
      </c>
      <c r="AZ30" s="38">
        <f t="shared" si="102"/>
        <v>45139</v>
      </c>
      <c r="BA30" s="38">
        <f t="shared" si="102"/>
        <v>45170</v>
      </c>
      <c r="BB30" s="38">
        <f t="shared" si="102"/>
        <v>45200</v>
      </c>
      <c r="BC30" s="38">
        <f t="shared" si="102"/>
        <v>45231</v>
      </c>
      <c r="BD30" s="38">
        <f t="shared" si="102"/>
        <v>45261</v>
      </c>
      <c r="BE30" s="38">
        <f t="shared" si="102"/>
        <v>45292</v>
      </c>
      <c r="BF30" s="38">
        <f t="shared" si="102"/>
        <v>45323</v>
      </c>
      <c r="BG30" s="38">
        <f t="shared" si="102"/>
        <v>45352</v>
      </c>
      <c r="BH30" s="38">
        <f t="shared" si="102"/>
        <v>45383</v>
      </c>
      <c r="BI30" s="38">
        <f t="shared" si="102"/>
        <v>45413</v>
      </c>
      <c r="BJ30" s="38">
        <f t="shared" si="102"/>
        <v>45444</v>
      </c>
      <c r="BK30" s="38">
        <f t="shared" si="102"/>
        <v>45474</v>
      </c>
      <c r="BL30" s="43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52">
        <v>27</v>
      </c>
      <c r="DG30" s="53">
        <v>5.6099999999999997E-2</v>
      </c>
      <c r="DH30" s="53">
        <v>7.2599999999999998E-2</v>
      </c>
    </row>
    <row r="31" spans="2:112" x14ac:dyDescent="0.3">
      <c r="B31" s="42"/>
      <c r="C31" s="77"/>
      <c r="D31" s="42"/>
      <c r="E31" s="39"/>
      <c r="F31" s="37" t="s">
        <v>130</v>
      </c>
      <c r="G31" s="50" t="s">
        <v>122</v>
      </c>
      <c r="H31" s="50" t="s">
        <v>122</v>
      </c>
      <c r="I31" s="49" t="s">
        <v>122</v>
      </c>
      <c r="J31" s="49">
        <v>0</v>
      </c>
      <c r="K31" s="49">
        <f t="shared" ref="K31:O31" si="103">J31+1</f>
        <v>1</v>
      </c>
      <c r="L31" s="49">
        <f t="shared" si="103"/>
        <v>2</v>
      </c>
      <c r="M31" s="49">
        <f t="shared" si="103"/>
        <v>3</v>
      </c>
      <c r="N31" s="49">
        <f t="shared" si="103"/>
        <v>4</v>
      </c>
      <c r="O31" s="49">
        <f t="shared" si="103"/>
        <v>5</v>
      </c>
      <c r="P31" s="49">
        <f t="shared" ref="P31:U31" si="104">O31+1</f>
        <v>6</v>
      </c>
      <c r="Q31" s="49">
        <f t="shared" si="104"/>
        <v>7</v>
      </c>
      <c r="R31" s="49">
        <f t="shared" si="104"/>
        <v>8</v>
      </c>
      <c r="S31" s="49">
        <f t="shared" si="104"/>
        <v>9</v>
      </c>
      <c r="T31" s="49">
        <f t="shared" si="104"/>
        <v>10</v>
      </c>
      <c r="U31" s="49">
        <f t="shared" si="104"/>
        <v>11</v>
      </c>
      <c r="V31" s="49">
        <f t="shared" ref="V31:BK31" si="105">U31+1</f>
        <v>12</v>
      </c>
      <c r="W31" s="49">
        <f t="shared" si="105"/>
        <v>13</v>
      </c>
      <c r="X31" s="49">
        <f t="shared" si="105"/>
        <v>14</v>
      </c>
      <c r="Y31" s="49">
        <f t="shared" si="105"/>
        <v>15</v>
      </c>
      <c r="Z31" s="49">
        <f t="shared" si="105"/>
        <v>16</v>
      </c>
      <c r="AA31" s="49">
        <f t="shared" si="105"/>
        <v>17</v>
      </c>
      <c r="AB31" s="49">
        <f t="shared" si="105"/>
        <v>18</v>
      </c>
      <c r="AC31" s="49">
        <f t="shared" si="105"/>
        <v>19</v>
      </c>
      <c r="AD31" s="49">
        <f t="shared" si="105"/>
        <v>20</v>
      </c>
      <c r="AE31" s="49">
        <f t="shared" si="105"/>
        <v>21</v>
      </c>
      <c r="AF31" s="49">
        <f t="shared" si="105"/>
        <v>22</v>
      </c>
      <c r="AG31" s="49">
        <f t="shared" si="105"/>
        <v>23</v>
      </c>
      <c r="AH31" s="49">
        <f t="shared" si="105"/>
        <v>24</v>
      </c>
      <c r="AI31" s="49">
        <f t="shared" si="105"/>
        <v>25</v>
      </c>
      <c r="AJ31" s="49">
        <f t="shared" si="105"/>
        <v>26</v>
      </c>
      <c r="AK31" s="49">
        <f t="shared" si="105"/>
        <v>27</v>
      </c>
      <c r="AL31" s="49">
        <f t="shared" si="105"/>
        <v>28</v>
      </c>
      <c r="AM31" s="49">
        <f t="shared" si="105"/>
        <v>29</v>
      </c>
      <c r="AN31" s="49">
        <f t="shared" si="105"/>
        <v>30</v>
      </c>
      <c r="AO31" s="49">
        <f t="shared" si="105"/>
        <v>31</v>
      </c>
      <c r="AP31" s="49">
        <f t="shared" si="105"/>
        <v>32</v>
      </c>
      <c r="AQ31" s="49">
        <f t="shared" si="105"/>
        <v>33</v>
      </c>
      <c r="AR31" s="49">
        <f t="shared" si="105"/>
        <v>34</v>
      </c>
      <c r="AS31" s="49">
        <f t="shared" si="105"/>
        <v>35</v>
      </c>
      <c r="AT31" s="49">
        <f t="shared" si="105"/>
        <v>36</v>
      </c>
      <c r="AU31" s="49">
        <f t="shared" si="105"/>
        <v>37</v>
      </c>
      <c r="AV31" s="49">
        <f t="shared" si="105"/>
        <v>38</v>
      </c>
      <c r="AW31" s="49">
        <f t="shared" si="105"/>
        <v>39</v>
      </c>
      <c r="AX31" s="49">
        <f t="shared" si="105"/>
        <v>40</v>
      </c>
      <c r="AY31" s="49">
        <f t="shared" si="105"/>
        <v>41</v>
      </c>
      <c r="AZ31" s="49">
        <f t="shared" si="105"/>
        <v>42</v>
      </c>
      <c r="BA31" s="49">
        <f t="shared" si="105"/>
        <v>43</v>
      </c>
      <c r="BB31" s="49">
        <f t="shared" si="105"/>
        <v>44</v>
      </c>
      <c r="BC31" s="49">
        <f t="shared" si="105"/>
        <v>45</v>
      </c>
      <c r="BD31" s="49">
        <f t="shared" si="105"/>
        <v>46</v>
      </c>
      <c r="BE31" s="49">
        <f t="shared" si="105"/>
        <v>47</v>
      </c>
      <c r="BF31" s="49">
        <f t="shared" si="105"/>
        <v>48</v>
      </c>
      <c r="BG31" s="49">
        <f t="shared" si="105"/>
        <v>49</v>
      </c>
      <c r="BH31" s="49">
        <f t="shared" si="105"/>
        <v>50</v>
      </c>
      <c r="BI31" s="49">
        <f t="shared" si="105"/>
        <v>51</v>
      </c>
      <c r="BJ31" s="49">
        <f t="shared" si="105"/>
        <v>52</v>
      </c>
      <c r="BK31" s="49">
        <f t="shared" si="105"/>
        <v>53</v>
      </c>
      <c r="BL31" s="73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52">
        <v>28</v>
      </c>
      <c r="DG31" s="53">
        <v>5.7799999999999997E-2</v>
      </c>
      <c r="DH31" s="53">
        <v>7.4700000000000003E-2</v>
      </c>
    </row>
    <row r="32" spans="2:112" x14ac:dyDescent="0.3">
      <c r="B32" s="42"/>
      <c r="C32" s="77"/>
      <c r="D32" s="42"/>
      <c r="E32" s="39"/>
      <c r="F32" s="37" t="s">
        <v>60</v>
      </c>
      <c r="G32" s="20" t="s">
        <v>122</v>
      </c>
      <c r="H32" s="20" t="s">
        <v>122</v>
      </c>
      <c r="I32" s="20" t="s">
        <v>122</v>
      </c>
      <c r="J32" s="20">
        <v>0</v>
      </c>
      <c r="K32" s="20">
        <v>0</v>
      </c>
      <c r="L32" s="20">
        <v>0</v>
      </c>
      <c r="M32" s="20">
        <v>0</v>
      </c>
      <c r="N32" s="20">
        <v>19904.542225999998</v>
      </c>
      <c r="O32" s="20">
        <v>20176.844477999999</v>
      </c>
      <c r="P32" s="20">
        <v>992782.02530199988</v>
      </c>
      <c r="Q32" s="20">
        <v>769126.33747100004</v>
      </c>
      <c r="R32" s="20">
        <v>1059784.44771</v>
      </c>
      <c r="S32" s="20">
        <v>1203752.2349339994</v>
      </c>
      <c r="T32" s="20">
        <v>691240.53577599989</v>
      </c>
      <c r="U32" s="20">
        <v>986141.63283099968</v>
      </c>
      <c r="V32" s="20">
        <v>480762.04066900001</v>
      </c>
      <c r="W32" s="20">
        <v>548431.73567399976</v>
      </c>
      <c r="X32" s="20">
        <v>1207087.8836339999</v>
      </c>
      <c r="Y32" s="20">
        <v>1303491.4803990005</v>
      </c>
      <c r="Z32" s="20">
        <v>1379387.4910400005</v>
      </c>
      <c r="AA32" s="20">
        <v>1534461.8582330004</v>
      </c>
      <c r="AB32" s="20">
        <v>1580334.0048440001</v>
      </c>
      <c r="AC32" s="20">
        <v>1607493.014153</v>
      </c>
      <c r="AD32" s="20">
        <v>1649153.2976670002</v>
      </c>
      <c r="AE32" s="20">
        <v>1713859.5006019999</v>
      </c>
      <c r="AF32" s="20">
        <v>1742480.5870809997</v>
      </c>
      <c r="AG32" s="20">
        <v>1766537.9865030004</v>
      </c>
      <c r="AH32" s="20">
        <v>1834326.1718180003</v>
      </c>
      <c r="AI32" s="20">
        <v>1835896.7881720006</v>
      </c>
      <c r="AJ32" s="20">
        <v>1865964.0692670005</v>
      </c>
      <c r="AK32" s="20">
        <v>1862602.6336270003</v>
      </c>
      <c r="AL32" s="20">
        <v>1866623.2393710003</v>
      </c>
      <c r="AM32" s="20">
        <v>1883075.7269310006</v>
      </c>
      <c r="AN32" s="20">
        <v>1838034.861947</v>
      </c>
      <c r="AO32" s="20">
        <v>1863698.6726310002</v>
      </c>
      <c r="AP32" s="20">
        <v>1865425.729115</v>
      </c>
      <c r="AQ32" s="20">
        <v>1891897.8173720003</v>
      </c>
      <c r="AR32" s="20">
        <v>1915660.7400499997</v>
      </c>
      <c r="AS32" s="20">
        <v>1916149.6280440004</v>
      </c>
      <c r="AT32" s="20">
        <v>1927962.591028</v>
      </c>
      <c r="AU32" s="20">
        <v>1918058.5758760003</v>
      </c>
      <c r="AV32" s="20">
        <v>1933017.5612710007</v>
      </c>
      <c r="AW32" s="20">
        <v>1942960.4842019998</v>
      </c>
      <c r="AX32" s="20">
        <v>1952450.6328650005</v>
      </c>
      <c r="AY32" s="20">
        <v>1964891.3722810003</v>
      </c>
      <c r="AZ32" s="20">
        <v>1968490.5737450002</v>
      </c>
      <c r="BA32" s="20">
        <v>1982341.661515001</v>
      </c>
      <c r="BB32" s="20">
        <v>1995970.3002100007</v>
      </c>
      <c r="BC32" s="20">
        <v>1997998.8795230007</v>
      </c>
      <c r="BD32" s="20">
        <v>2001999.6271930002</v>
      </c>
      <c r="BE32" s="20">
        <v>1998983.1290440005</v>
      </c>
      <c r="BF32" s="20">
        <v>1997913.6781130005</v>
      </c>
      <c r="BG32" s="20">
        <v>2001156.8585050008</v>
      </c>
      <c r="BH32" s="20">
        <v>2005887.1398590005</v>
      </c>
      <c r="BI32" s="20">
        <v>2002283.1042760008</v>
      </c>
      <c r="BJ32" s="20">
        <v>2000198.0120610003</v>
      </c>
      <c r="BK32" s="20">
        <f>SUM('Capa Final'!$F$37:$F$38)+SUM('Capa Final'!$F$46:$F$47)</f>
        <v>2006562.2264540005</v>
      </c>
      <c r="BL32" s="20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52">
        <v>29</v>
      </c>
      <c r="DG32" s="53">
        <v>5.9400000000000001E-2</v>
      </c>
      <c r="DH32" s="53">
        <v>7.6700000000000004E-2</v>
      </c>
    </row>
    <row r="33" spans="2:112" x14ac:dyDescent="0.3">
      <c r="B33" s="42"/>
      <c r="C33" s="77"/>
      <c r="D33" s="42"/>
      <c r="E33" s="39"/>
      <c r="F33" s="37" t="s">
        <v>62</v>
      </c>
      <c r="G33" s="20" t="s">
        <v>122</v>
      </c>
      <c r="H33" s="20" t="s">
        <v>122</v>
      </c>
      <c r="I33" s="20" t="s">
        <v>122</v>
      </c>
      <c r="J33" s="20">
        <v>0</v>
      </c>
      <c r="K33" s="20">
        <v>0</v>
      </c>
      <c r="L33" s="20">
        <v>0</v>
      </c>
      <c r="M33" s="20">
        <v>0</v>
      </c>
      <c r="N33" s="20">
        <v>19904.542225999998</v>
      </c>
      <c r="O33" s="20">
        <v>0</v>
      </c>
      <c r="P33" s="20">
        <v>573741.91907299997</v>
      </c>
      <c r="Q33" s="20">
        <v>218519.62765100002</v>
      </c>
      <c r="R33" s="20">
        <v>290537.80093099998</v>
      </c>
      <c r="S33" s="20">
        <v>118836.33550699998</v>
      </c>
      <c r="T33" s="20">
        <v>44223.148496000002</v>
      </c>
      <c r="U33" s="20">
        <v>34159.846283999999</v>
      </c>
      <c r="V33" s="20">
        <v>40605.295381000004</v>
      </c>
      <c r="W33" s="20">
        <v>103450.99195899999</v>
      </c>
      <c r="X33" s="20">
        <v>122690.67361500002</v>
      </c>
      <c r="Y33" s="20">
        <v>94205.207659000007</v>
      </c>
      <c r="Z33" s="20">
        <v>83967.400494999994</v>
      </c>
      <c r="AA33" s="20">
        <v>198836.52260399997</v>
      </c>
      <c r="AB33" s="20">
        <v>77940.958960999997</v>
      </c>
      <c r="AC33" s="20">
        <v>46696.65453</v>
      </c>
      <c r="AD33" s="20">
        <v>50983.394584000001</v>
      </c>
      <c r="AE33" s="20">
        <v>68945.930819000001</v>
      </c>
      <c r="AF33" s="20">
        <v>51604.907367</v>
      </c>
      <c r="AG33" s="20">
        <v>48818.333080000004</v>
      </c>
      <c r="AH33" s="20">
        <v>89139.616959000006</v>
      </c>
      <c r="AI33" s="20">
        <v>32286.689113</v>
      </c>
      <c r="AJ33" s="20">
        <v>49227.776081000004</v>
      </c>
      <c r="AK33" s="20">
        <v>32688.705095999998</v>
      </c>
      <c r="AL33" s="20">
        <v>26746.073226</v>
      </c>
      <c r="AM33" s="20">
        <v>45445.197684999999</v>
      </c>
      <c r="AN33" s="20">
        <v>51320.180626999994</v>
      </c>
      <c r="AO33" s="20">
        <v>60782.116388999988</v>
      </c>
      <c r="AP33" s="20">
        <v>26170.056385999997</v>
      </c>
      <c r="AQ33" s="20">
        <v>50809.934133999996</v>
      </c>
      <c r="AR33" s="20">
        <v>45273.068858999999</v>
      </c>
      <c r="AS33" s="20">
        <v>23689.115394</v>
      </c>
      <c r="AT33" s="20">
        <v>34654.948612</v>
      </c>
      <c r="AU33" s="20">
        <v>32230.181907000002</v>
      </c>
      <c r="AV33" s="20">
        <v>25671.385656999999</v>
      </c>
      <c r="AW33" s="20">
        <v>29293.814183999999</v>
      </c>
      <c r="AX33" s="20">
        <v>34365.537912</v>
      </c>
      <c r="AY33" s="20">
        <v>32187.864842999999</v>
      </c>
      <c r="AZ33" s="20">
        <v>23938.712239</v>
      </c>
      <c r="BA33" s="20">
        <v>36125.513718999995</v>
      </c>
      <c r="BB33" s="20">
        <v>27177.073557</v>
      </c>
      <c r="BC33" s="20">
        <v>23977.720477000003</v>
      </c>
      <c r="BD33" s="20">
        <v>19369.611551000002</v>
      </c>
      <c r="BE33" s="20">
        <v>18349.947489999999</v>
      </c>
      <c r="BF33" s="20">
        <v>17712.530285000001</v>
      </c>
      <c r="BG33" s="20">
        <v>24375.064409999999</v>
      </c>
      <c r="BH33" s="20">
        <v>25876.141941999998</v>
      </c>
      <c r="BI33" s="20">
        <v>17425.650916999999</v>
      </c>
      <c r="BJ33" s="20">
        <v>18216.212031999999</v>
      </c>
      <c r="BK33" s="20">
        <f>'Capa Final'!$F$37+'Capa Final'!$F$46</f>
        <v>14617.279497</v>
      </c>
      <c r="BL33" s="20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52">
        <v>30</v>
      </c>
      <c r="DG33" s="53">
        <v>6.08E-2</v>
      </c>
      <c r="DH33" s="53">
        <v>7.8600000000000003E-2</v>
      </c>
    </row>
    <row r="34" spans="2:112" x14ac:dyDescent="0.3">
      <c r="B34" s="42"/>
      <c r="C34" s="77"/>
      <c r="D34" s="42"/>
      <c r="E34" s="43"/>
      <c r="F34" s="37" t="s">
        <v>90</v>
      </c>
      <c r="G34" s="46" t="s">
        <v>122</v>
      </c>
      <c r="H34" s="46" t="s">
        <v>122</v>
      </c>
      <c r="I34" s="20" t="s">
        <v>122</v>
      </c>
      <c r="J34" s="46">
        <v>0</v>
      </c>
      <c r="K34" s="46">
        <v>0</v>
      </c>
      <c r="L34" s="46">
        <v>0</v>
      </c>
      <c r="M34" s="46">
        <v>0</v>
      </c>
      <c r="N34" s="46">
        <v>2.1086458407940383E-4</v>
      </c>
      <c r="O34" s="46">
        <v>2.1374929755132999E-4</v>
      </c>
      <c r="P34" s="46">
        <v>1.0517326471008406E-2</v>
      </c>
      <c r="Q34" s="46">
        <v>8.1479645908907432E-3</v>
      </c>
      <c r="R34" s="46">
        <v>1.1227136210562247E-2</v>
      </c>
      <c r="S34" s="46">
        <v>1.2752301031191302E-2</v>
      </c>
      <c r="T34" s="46">
        <v>7.3228585927907529E-3</v>
      </c>
      <c r="U34" s="46">
        <v>1.0446979533077203E-2</v>
      </c>
      <c r="V34" s="46">
        <v>5.0930931541049813E-3</v>
      </c>
      <c r="W34" s="46">
        <v>5.8099718408888721E-3</v>
      </c>
      <c r="X34" s="46">
        <f t="shared" ref="X34:AC34" si="106">X32/$B$7</f>
        <v>1.2787638200354721E-2</v>
      </c>
      <c r="Y34" s="46">
        <f t="shared" si="106"/>
        <v>1.380891787133641E-2</v>
      </c>
      <c r="Z34" s="46">
        <f t="shared" si="106"/>
        <v>1.4612944436498798E-2</v>
      </c>
      <c r="AA34" s="46">
        <f t="shared" si="106"/>
        <v>1.6255770057316904E-2</v>
      </c>
      <c r="AB34" s="46">
        <f t="shared" si="106"/>
        <v>1.6741730046053692E-2</v>
      </c>
      <c r="AC34" s="46">
        <f t="shared" si="106"/>
        <v>1.7029446946896069E-2</v>
      </c>
      <c r="AD34" s="46">
        <f t="shared" ref="AD34:AE34" si="107">AD32/$B$7</f>
        <v>1.7470787333229338E-2</v>
      </c>
      <c r="AE34" s="46">
        <f t="shared" si="107"/>
        <v>1.8156271400852034E-2</v>
      </c>
      <c r="AF34" s="46">
        <f t="shared" ref="AF34:AG34" si="108">AF32/$B$7</f>
        <v>1.8459477243406484E-2</v>
      </c>
      <c r="AG34" s="46">
        <f t="shared" si="108"/>
        <v>1.8714336333635947E-2</v>
      </c>
      <c r="AH34" s="46">
        <f t="shared" ref="AH34:AI34" si="109">AH32/$B$7</f>
        <v>1.9432470282141102E-2</v>
      </c>
      <c r="AI34" s="46">
        <f t="shared" si="109"/>
        <v>1.9449109065413493E-2</v>
      </c>
      <c r="AJ34" s="46">
        <f t="shared" ref="AJ34:AK34" si="110">AJ32/$B$7</f>
        <v>1.9767635593203416E-2</v>
      </c>
      <c r="AK34" s="46">
        <f t="shared" si="110"/>
        <v>1.9732025242556295E-2</v>
      </c>
      <c r="AL34" s="46">
        <f t="shared" ref="AL34:AM34" si="111">AL32/$B$7</f>
        <v>1.9774618704306364E-2</v>
      </c>
      <c r="AM34" s="46">
        <f t="shared" si="111"/>
        <v>1.9948912938608291E-2</v>
      </c>
      <c r="AN34" s="46">
        <f t="shared" ref="AN34:AO34" si="112">AN32/$B$7</f>
        <v>1.9471759374683477E-2</v>
      </c>
      <c r="AO34" s="46">
        <f t="shared" si="112"/>
        <v>1.9743636452002312E-2</v>
      </c>
      <c r="AP34" s="46">
        <f t="shared" ref="AP34:AQ34" si="113">AP32/$B$7</f>
        <v>1.9761932529502882E-2</v>
      </c>
      <c r="AQ34" s="46">
        <f t="shared" si="113"/>
        <v>2.0042372331465986E-2</v>
      </c>
      <c r="AR34" s="46">
        <f t="shared" ref="AR34:AS34" si="114">AR32/$B$7</f>
        <v>2.0294111796263229E-2</v>
      </c>
      <c r="AS34" s="46">
        <f t="shared" si="114"/>
        <v>2.0299290974078316E-2</v>
      </c>
      <c r="AT34" s="46">
        <f t="shared" ref="AT34:AU34" si="115">AT32/$B$7</f>
        <v>2.0424435049138365E-2</v>
      </c>
      <c r="AU34" s="46">
        <f t="shared" si="115"/>
        <v>2.0319513970721674E-2</v>
      </c>
      <c r="AV34" s="46">
        <f t="shared" ref="AV34:AW34" si="116">AV32/$B$7</f>
        <v>2.0477986353444767E-2</v>
      </c>
      <c r="AW34" s="46">
        <f t="shared" si="116"/>
        <v>2.0583319612786949E-2</v>
      </c>
      <c r="AX34" s="46">
        <f t="shared" ref="AX34:AY34" si="117">AX32/$B$7</f>
        <v>2.0683856275622702E-2</v>
      </c>
      <c r="AY34" s="46">
        <f t="shared" si="117"/>
        <v>2.0815650883748295E-2</v>
      </c>
      <c r="AZ34" s="46">
        <f t="shared" ref="AZ34:BA34" si="118">AZ32/$B$7</f>
        <v>2.0853780076125952E-2</v>
      </c>
      <c r="BA34" s="46">
        <f t="shared" si="118"/>
        <v>2.1000515621636434E-2</v>
      </c>
      <c r="BB34" s="46">
        <f t="shared" ref="BB34:BC34" si="119">BB32/$B$7</f>
        <v>2.114489458787238E-2</v>
      </c>
      <c r="BC34" s="46">
        <f t="shared" si="119"/>
        <v>2.1166384935565434E-2</v>
      </c>
      <c r="BD34" s="46">
        <f t="shared" ref="BD34:BE34" si="120">BD32/$B$7</f>
        <v>2.1208768025006149E-2</v>
      </c>
      <c r="BE34" s="46">
        <f t="shared" si="120"/>
        <v>2.1176811870458962E-2</v>
      </c>
      <c r="BF34" s="46">
        <f t="shared" ref="BF34:BG34" si="121">BF32/$B$7</f>
        <v>2.1165482329533167E-2</v>
      </c>
      <c r="BG34" s="46">
        <f t="shared" si="121"/>
        <v>2.1199839908657009E-2</v>
      </c>
      <c r="BH34" s="46">
        <f t="shared" ref="BH34:BI34" si="122">BH32/$B$7</f>
        <v>2.1249951526345297E-2</v>
      </c>
      <c r="BI34" s="46">
        <f t="shared" si="122"/>
        <v>2.1211771122315509E-2</v>
      </c>
      <c r="BJ34" s="46">
        <f t="shared" ref="BJ34:BK34" si="123">BJ32/$B$7</f>
        <v>2.1189682088682327E-2</v>
      </c>
      <c r="BK34" s="46">
        <f t="shared" si="123"/>
        <v>2.1257103253446374E-2</v>
      </c>
      <c r="BL34" s="46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52">
        <v>31</v>
      </c>
      <c r="DG34" s="53">
        <v>6.2199999999999998E-2</v>
      </c>
      <c r="DH34" s="53">
        <v>8.0299999999999996E-2</v>
      </c>
    </row>
    <row r="35" spans="2:112" x14ac:dyDescent="0.3">
      <c r="B35" s="42"/>
      <c r="C35" s="77"/>
      <c r="D35" s="42"/>
      <c r="E35" s="39"/>
      <c r="F35" s="37" t="s">
        <v>134</v>
      </c>
      <c r="G35" s="46" t="s">
        <v>122</v>
      </c>
      <c r="H35" s="46" t="s">
        <v>122</v>
      </c>
      <c r="I35" s="46" t="s">
        <v>122</v>
      </c>
      <c r="J35" s="46" t="s">
        <v>122</v>
      </c>
      <c r="K35" s="46" t="str">
        <f t="shared" ref="K35:AP35" si="124">IF(K34&gt;VLOOKUP(K31,$DF$3:$DH$75,2,0),"Gatilho atingido","Gatilho não atingido")</f>
        <v>Gatilho não atingido</v>
      </c>
      <c r="L35" s="46" t="str">
        <f t="shared" si="124"/>
        <v>Gatilho não atingido</v>
      </c>
      <c r="M35" s="46" t="str">
        <f t="shared" si="124"/>
        <v>Gatilho não atingido</v>
      </c>
      <c r="N35" s="46" t="str">
        <f t="shared" si="124"/>
        <v>Gatilho não atingido</v>
      </c>
      <c r="O35" s="46" t="str">
        <f t="shared" si="124"/>
        <v>Gatilho não atingido</v>
      </c>
      <c r="P35" s="46" t="str">
        <f t="shared" si="124"/>
        <v>Gatilho não atingido</v>
      </c>
      <c r="Q35" s="46" t="str">
        <f t="shared" si="124"/>
        <v>Gatilho não atingido</v>
      </c>
      <c r="R35" s="46" t="str">
        <f t="shared" si="124"/>
        <v>Gatilho não atingido</v>
      </c>
      <c r="S35" s="46" t="str">
        <f t="shared" si="124"/>
        <v>Gatilho não atingido</v>
      </c>
      <c r="T35" s="46" t="str">
        <f t="shared" si="124"/>
        <v>Gatilho não atingido</v>
      </c>
      <c r="U35" s="46" t="str">
        <f t="shared" si="124"/>
        <v>Gatilho não atingido</v>
      </c>
      <c r="V35" s="46" t="str">
        <f t="shared" si="124"/>
        <v>Gatilho não atingido</v>
      </c>
      <c r="W35" s="46" t="str">
        <f t="shared" si="124"/>
        <v>Gatilho não atingido</v>
      </c>
      <c r="X35" s="46" t="str">
        <f t="shared" si="124"/>
        <v>Gatilho não atingido</v>
      </c>
      <c r="Y35" s="46" t="str">
        <f t="shared" si="124"/>
        <v>Gatilho não atingido</v>
      </c>
      <c r="Z35" s="46" t="str">
        <f t="shared" si="124"/>
        <v>Gatilho não atingido</v>
      </c>
      <c r="AA35" s="46" t="str">
        <f t="shared" si="124"/>
        <v>Gatilho não atingido</v>
      </c>
      <c r="AB35" s="46" t="str">
        <f t="shared" si="124"/>
        <v>Gatilho não atingido</v>
      </c>
      <c r="AC35" s="46" t="str">
        <f t="shared" si="124"/>
        <v>Gatilho não atingido</v>
      </c>
      <c r="AD35" s="46" t="str">
        <f t="shared" si="124"/>
        <v>Gatilho não atingido</v>
      </c>
      <c r="AE35" s="46" t="str">
        <f t="shared" si="124"/>
        <v>Gatilho não atingido</v>
      </c>
      <c r="AF35" s="46" t="str">
        <f t="shared" si="124"/>
        <v>Gatilho não atingido</v>
      </c>
      <c r="AG35" s="46" t="str">
        <f t="shared" si="124"/>
        <v>Gatilho não atingido</v>
      </c>
      <c r="AH35" s="46" t="str">
        <f t="shared" si="124"/>
        <v>Gatilho não atingido</v>
      </c>
      <c r="AI35" s="46" t="str">
        <f t="shared" si="124"/>
        <v>Gatilho não atingido</v>
      </c>
      <c r="AJ35" s="46" t="str">
        <f t="shared" si="124"/>
        <v>Gatilho não atingido</v>
      </c>
      <c r="AK35" s="46" t="str">
        <f t="shared" si="124"/>
        <v>Gatilho não atingido</v>
      </c>
      <c r="AL35" s="46" t="str">
        <f t="shared" si="124"/>
        <v>Gatilho não atingido</v>
      </c>
      <c r="AM35" s="46" t="str">
        <f t="shared" si="124"/>
        <v>Gatilho não atingido</v>
      </c>
      <c r="AN35" s="46" t="str">
        <f t="shared" si="124"/>
        <v>Gatilho não atingido</v>
      </c>
      <c r="AO35" s="46" t="str">
        <f t="shared" si="124"/>
        <v>Gatilho não atingido</v>
      </c>
      <c r="AP35" s="46" t="str">
        <f t="shared" si="124"/>
        <v>Gatilho não atingido</v>
      </c>
      <c r="AQ35" s="46" t="str">
        <f t="shared" ref="AQ35:BK35" si="125">IF(AQ34&gt;VLOOKUP(AQ31,$DF$3:$DH$75,2,0),"Gatilho atingido","Gatilho não atingido")</f>
        <v>Gatilho não atingido</v>
      </c>
      <c r="AR35" s="46" t="str">
        <f t="shared" si="125"/>
        <v>Gatilho não atingido</v>
      </c>
      <c r="AS35" s="46" t="str">
        <f t="shared" si="125"/>
        <v>Gatilho não atingido</v>
      </c>
      <c r="AT35" s="46" t="str">
        <f t="shared" si="125"/>
        <v>Gatilho não atingido</v>
      </c>
      <c r="AU35" s="46" t="str">
        <f t="shared" si="125"/>
        <v>Gatilho não atingido</v>
      </c>
      <c r="AV35" s="46" t="str">
        <f t="shared" si="125"/>
        <v>Gatilho não atingido</v>
      </c>
      <c r="AW35" s="46" t="str">
        <f t="shared" si="125"/>
        <v>Gatilho não atingido</v>
      </c>
      <c r="AX35" s="46" t="str">
        <f t="shared" si="125"/>
        <v>Gatilho não atingido</v>
      </c>
      <c r="AY35" s="46" t="str">
        <f t="shared" si="125"/>
        <v>Gatilho não atingido</v>
      </c>
      <c r="AZ35" s="46" t="str">
        <f t="shared" si="125"/>
        <v>Gatilho não atingido</v>
      </c>
      <c r="BA35" s="46" t="str">
        <f t="shared" si="125"/>
        <v>Gatilho não atingido</v>
      </c>
      <c r="BB35" s="46" t="str">
        <f t="shared" si="125"/>
        <v>Gatilho não atingido</v>
      </c>
      <c r="BC35" s="46" t="str">
        <f t="shared" si="125"/>
        <v>Gatilho não atingido</v>
      </c>
      <c r="BD35" s="46" t="str">
        <f t="shared" si="125"/>
        <v>Gatilho não atingido</v>
      </c>
      <c r="BE35" s="46" t="str">
        <f t="shared" si="125"/>
        <v>Gatilho não atingido</v>
      </c>
      <c r="BF35" s="46" t="str">
        <f t="shared" si="125"/>
        <v>Gatilho não atingido</v>
      </c>
      <c r="BG35" s="46" t="str">
        <f t="shared" si="125"/>
        <v>Gatilho não atingido</v>
      </c>
      <c r="BH35" s="46" t="str">
        <f t="shared" si="125"/>
        <v>Gatilho não atingido</v>
      </c>
      <c r="BI35" s="46" t="str">
        <f t="shared" si="125"/>
        <v>Gatilho não atingido</v>
      </c>
      <c r="BJ35" s="46" t="str">
        <f t="shared" si="125"/>
        <v>Gatilho não atingido</v>
      </c>
      <c r="BK35" s="46" t="str">
        <f t="shared" si="125"/>
        <v>Gatilho não atingido</v>
      </c>
      <c r="BL35" s="46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52">
        <v>32</v>
      </c>
      <c r="DG35" s="53">
        <v>6.3299999999999995E-2</v>
      </c>
      <c r="DH35" s="53">
        <v>8.1600000000000006E-2</v>
      </c>
    </row>
    <row r="36" spans="2:112" x14ac:dyDescent="0.3">
      <c r="F36" s="37" t="s">
        <v>139</v>
      </c>
      <c r="G36" s="46" t="s">
        <v>122</v>
      </c>
      <c r="H36" s="46" t="s">
        <v>122</v>
      </c>
      <c r="I36" s="46" t="s">
        <v>122</v>
      </c>
      <c r="J36" s="46" t="s">
        <v>122</v>
      </c>
      <c r="K36" s="46" t="str">
        <f t="shared" ref="K36:AP36" si="126">IF(K34&gt;VLOOKUP(K31,$DF$3:$DH$75,3,0),"Gatilho atingido","Gatilho não atingido")</f>
        <v>Gatilho não atingido</v>
      </c>
      <c r="L36" s="46" t="str">
        <f t="shared" si="126"/>
        <v>Gatilho não atingido</v>
      </c>
      <c r="M36" s="46" t="str">
        <f t="shared" si="126"/>
        <v>Gatilho não atingido</v>
      </c>
      <c r="N36" s="46" t="str">
        <f t="shared" si="126"/>
        <v>Gatilho não atingido</v>
      </c>
      <c r="O36" s="46" t="str">
        <f t="shared" si="126"/>
        <v>Gatilho não atingido</v>
      </c>
      <c r="P36" s="46" t="str">
        <f t="shared" si="126"/>
        <v>Gatilho não atingido</v>
      </c>
      <c r="Q36" s="46" t="str">
        <f t="shared" si="126"/>
        <v>Gatilho não atingido</v>
      </c>
      <c r="R36" s="46" t="str">
        <f t="shared" si="126"/>
        <v>Gatilho não atingido</v>
      </c>
      <c r="S36" s="46" t="str">
        <f t="shared" si="126"/>
        <v>Gatilho não atingido</v>
      </c>
      <c r="T36" s="46" t="str">
        <f t="shared" si="126"/>
        <v>Gatilho não atingido</v>
      </c>
      <c r="U36" s="46" t="str">
        <f t="shared" si="126"/>
        <v>Gatilho não atingido</v>
      </c>
      <c r="V36" s="46" t="str">
        <f t="shared" si="126"/>
        <v>Gatilho não atingido</v>
      </c>
      <c r="W36" s="46" t="str">
        <f t="shared" si="126"/>
        <v>Gatilho não atingido</v>
      </c>
      <c r="X36" s="46" t="str">
        <f t="shared" si="126"/>
        <v>Gatilho não atingido</v>
      </c>
      <c r="Y36" s="46" t="str">
        <f t="shared" si="126"/>
        <v>Gatilho não atingido</v>
      </c>
      <c r="Z36" s="46" t="str">
        <f t="shared" si="126"/>
        <v>Gatilho não atingido</v>
      </c>
      <c r="AA36" s="46" t="str">
        <f t="shared" si="126"/>
        <v>Gatilho não atingido</v>
      </c>
      <c r="AB36" s="46" t="str">
        <f t="shared" si="126"/>
        <v>Gatilho não atingido</v>
      </c>
      <c r="AC36" s="46" t="str">
        <f t="shared" si="126"/>
        <v>Gatilho não atingido</v>
      </c>
      <c r="AD36" s="46" t="str">
        <f t="shared" si="126"/>
        <v>Gatilho não atingido</v>
      </c>
      <c r="AE36" s="46" t="str">
        <f t="shared" si="126"/>
        <v>Gatilho não atingido</v>
      </c>
      <c r="AF36" s="46" t="str">
        <f t="shared" si="126"/>
        <v>Gatilho não atingido</v>
      </c>
      <c r="AG36" s="46" t="str">
        <f t="shared" si="126"/>
        <v>Gatilho não atingido</v>
      </c>
      <c r="AH36" s="46" t="str">
        <f t="shared" si="126"/>
        <v>Gatilho não atingido</v>
      </c>
      <c r="AI36" s="46" t="str">
        <f t="shared" si="126"/>
        <v>Gatilho não atingido</v>
      </c>
      <c r="AJ36" s="46" t="str">
        <f t="shared" si="126"/>
        <v>Gatilho não atingido</v>
      </c>
      <c r="AK36" s="46" t="str">
        <f t="shared" si="126"/>
        <v>Gatilho não atingido</v>
      </c>
      <c r="AL36" s="46" t="str">
        <f t="shared" si="126"/>
        <v>Gatilho não atingido</v>
      </c>
      <c r="AM36" s="46" t="str">
        <f t="shared" si="126"/>
        <v>Gatilho não atingido</v>
      </c>
      <c r="AN36" s="46" t="str">
        <f t="shared" si="126"/>
        <v>Gatilho não atingido</v>
      </c>
      <c r="AO36" s="46" t="str">
        <f t="shared" si="126"/>
        <v>Gatilho não atingido</v>
      </c>
      <c r="AP36" s="46" t="str">
        <f t="shared" si="126"/>
        <v>Gatilho não atingido</v>
      </c>
      <c r="AQ36" s="46" t="str">
        <f t="shared" ref="AQ36:BK36" si="127">IF(AQ34&gt;VLOOKUP(AQ31,$DF$3:$DH$75,3,0),"Gatilho atingido","Gatilho não atingido")</f>
        <v>Gatilho não atingido</v>
      </c>
      <c r="AR36" s="46" t="str">
        <f t="shared" si="127"/>
        <v>Gatilho não atingido</v>
      </c>
      <c r="AS36" s="46" t="str">
        <f t="shared" si="127"/>
        <v>Gatilho não atingido</v>
      </c>
      <c r="AT36" s="46" t="str">
        <f t="shared" si="127"/>
        <v>Gatilho não atingido</v>
      </c>
      <c r="AU36" s="46" t="str">
        <f t="shared" si="127"/>
        <v>Gatilho não atingido</v>
      </c>
      <c r="AV36" s="46" t="str">
        <f t="shared" si="127"/>
        <v>Gatilho não atingido</v>
      </c>
      <c r="AW36" s="46" t="str">
        <f t="shared" si="127"/>
        <v>Gatilho não atingido</v>
      </c>
      <c r="AX36" s="46" t="str">
        <f t="shared" si="127"/>
        <v>Gatilho não atingido</v>
      </c>
      <c r="AY36" s="46" t="str">
        <f t="shared" si="127"/>
        <v>Gatilho não atingido</v>
      </c>
      <c r="AZ36" s="46" t="str">
        <f t="shared" si="127"/>
        <v>Gatilho não atingido</v>
      </c>
      <c r="BA36" s="46" t="str">
        <f t="shared" si="127"/>
        <v>Gatilho não atingido</v>
      </c>
      <c r="BB36" s="46" t="str">
        <f t="shared" si="127"/>
        <v>Gatilho não atingido</v>
      </c>
      <c r="BC36" s="46" t="str">
        <f t="shared" si="127"/>
        <v>Gatilho não atingido</v>
      </c>
      <c r="BD36" s="46" t="str">
        <f t="shared" si="127"/>
        <v>Gatilho não atingido</v>
      </c>
      <c r="BE36" s="46" t="str">
        <f t="shared" si="127"/>
        <v>Gatilho não atingido</v>
      </c>
      <c r="BF36" s="46" t="str">
        <f t="shared" si="127"/>
        <v>Gatilho não atingido</v>
      </c>
      <c r="BG36" s="46" t="str">
        <f t="shared" si="127"/>
        <v>Gatilho não atingido</v>
      </c>
      <c r="BH36" s="46" t="str">
        <f t="shared" si="127"/>
        <v>Gatilho não atingido</v>
      </c>
      <c r="BI36" s="46" t="str">
        <f t="shared" si="127"/>
        <v>Gatilho não atingido</v>
      </c>
      <c r="BJ36" s="46" t="str">
        <f t="shared" si="127"/>
        <v>Gatilho não atingido</v>
      </c>
      <c r="BK36" s="46" t="str">
        <f t="shared" si="127"/>
        <v>Gatilho não atingido</v>
      </c>
      <c r="BL36" s="46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52">
        <v>33</v>
      </c>
      <c r="DG36" s="53">
        <v>6.4199999999999993E-2</v>
      </c>
      <c r="DH36" s="53">
        <v>8.2799999999999999E-2</v>
      </c>
    </row>
    <row r="37" spans="2:112" x14ac:dyDescent="0.3">
      <c r="DF37" s="52">
        <v>34</v>
      </c>
      <c r="DG37" s="53">
        <v>6.4899999999999999E-2</v>
      </c>
      <c r="DH37" s="53">
        <v>8.3699999999999997E-2</v>
      </c>
    </row>
    <row r="38" spans="2:112" x14ac:dyDescent="0.3">
      <c r="F38" s="13"/>
      <c r="G38" s="102" t="s">
        <v>116</v>
      </c>
      <c r="H38" s="102"/>
      <c r="I38" s="102"/>
      <c r="J38" s="102"/>
      <c r="K38" s="102"/>
      <c r="L38" s="102"/>
      <c r="M38" s="102"/>
      <c r="N38" s="102"/>
      <c r="O38" s="102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71"/>
      <c r="DF38" s="52">
        <v>35</v>
      </c>
      <c r="DG38" s="53">
        <v>6.5600000000000006E-2</v>
      </c>
      <c r="DH38" s="53">
        <v>8.4500000000000006E-2</v>
      </c>
    </row>
    <row r="39" spans="2:112" x14ac:dyDescent="0.3">
      <c r="F39" s="37" t="s">
        <v>125</v>
      </c>
      <c r="G39" s="38">
        <v>43770</v>
      </c>
      <c r="H39" s="38">
        <f t="shared" ref="H39:O39" si="128">EDATE(G39,1)</f>
        <v>43800</v>
      </c>
      <c r="I39" s="38">
        <f t="shared" si="128"/>
        <v>43831</v>
      </c>
      <c r="J39" s="38">
        <f t="shared" si="128"/>
        <v>43862</v>
      </c>
      <c r="K39" s="38">
        <f t="shared" si="128"/>
        <v>43891</v>
      </c>
      <c r="L39" s="38">
        <f t="shared" si="128"/>
        <v>43922</v>
      </c>
      <c r="M39" s="38">
        <f t="shared" si="128"/>
        <v>43952</v>
      </c>
      <c r="N39" s="38">
        <f t="shared" si="128"/>
        <v>43983</v>
      </c>
      <c r="O39" s="38">
        <f t="shared" si="128"/>
        <v>44013</v>
      </c>
      <c r="P39" s="38">
        <f t="shared" ref="P39:U39" si="129">EDATE(O39,1)</f>
        <v>44044</v>
      </c>
      <c r="Q39" s="38">
        <f t="shared" si="129"/>
        <v>44075</v>
      </c>
      <c r="R39" s="38">
        <f t="shared" si="129"/>
        <v>44105</v>
      </c>
      <c r="S39" s="38">
        <f t="shared" si="129"/>
        <v>44136</v>
      </c>
      <c r="T39" s="38">
        <f t="shared" si="129"/>
        <v>44166</v>
      </c>
      <c r="U39" s="38">
        <f t="shared" si="129"/>
        <v>44197</v>
      </c>
      <c r="V39" s="38">
        <f t="shared" ref="V39:BK39" si="130">EDATE(U39,1)</f>
        <v>44228</v>
      </c>
      <c r="W39" s="38">
        <f t="shared" si="130"/>
        <v>44256</v>
      </c>
      <c r="X39" s="38">
        <f t="shared" si="130"/>
        <v>44287</v>
      </c>
      <c r="Y39" s="38">
        <f t="shared" si="130"/>
        <v>44317</v>
      </c>
      <c r="Z39" s="38">
        <f t="shared" si="130"/>
        <v>44348</v>
      </c>
      <c r="AA39" s="38">
        <f t="shared" si="130"/>
        <v>44378</v>
      </c>
      <c r="AB39" s="38">
        <f t="shared" si="130"/>
        <v>44409</v>
      </c>
      <c r="AC39" s="38">
        <f t="shared" si="130"/>
        <v>44440</v>
      </c>
      <c r="AD39" s="38">
        <f t="shared" si="130"/>
        <v>44470</v>
      </c>
      <c r="AE39" s="38">
        <f t="shared" si="130"/>
        <v>44501</v>
      </c>
      <c r="AF39" s="38">
        <f t="shared" si="130"/>
        <v>44531</v>
      </c>
      <c r="AG39" s="38">
        <f t="shared" si="130"/>
        <v>44562</v>
      </c>
      <c r="AH39" s="38">
        <f t="shared" si="130"/>
        <v>44593</v>
      </c>
      <c r="AI39" s="38">
        <f t="shared" si="130"/>
        <v>44621</v>
      </c>
      <c r="AJ39" s="38">
        <f t="shared" si="130"/>
        <v>44652</v>
      </c>
      <c r="AK39" s="38">
        <f t="shared" si="130"/>
        <v>44682</v>
      </c>
      <c r="AL39" s="38">
        <f t="shared" si="130"/>
        <v>44713</v>
      </c>
      <c r="AM39" s="38">
        <f t="shared" si="130"/>
        <v>44743</v>
      </c>
      <c r="AN39" s="38">
        <f t="shared" si="130"/>
        <v>44774</v>
      </c>
      <c r="AO39" s="38">
        <f t="shared" si="130"/>
        <v>44805</v>
      </c>
      <c r="AP39" s="38">
        <f t="shared" si="130"/>
        <v>44835</v>
      </c>
      <c r="AQ39" s="38">
        <f t="shared" si="130"/>
        <v>44866</v>
      </c>
      <c r="AR39" s="38">
        <f t="shared" si="130"/>
        <v>44896</v>
      </c>
      <c r="AS39" s="38">
        <f t="shared" si="130"/>
        <v>44927</v>
      </c>
      <c r="AT39" s="38">
        <f t="shared" si="130"/>
        <v>44958</v>
      </c>
      <c r="AU39" s="38">
        <f t="shared" si="130"/>
        <v>44986</v>
      </c>
      <c r="AV39" s="38">
        <f t="shared" si="130"/>
        <v>45017</v>
      </c>
      <c r="AW39" s="38">
        <f t="shared" si="130"/>
        <v>45047</v>
      </c>
      <c r="AX39" s="38">
        <f t="shared" si="130"/>
        <v>45078</v>
      </c>
      <c r="AY39" s="38">
        <f t="shared" si="130"/>
        <v>45108</v>
      </c>
      <c r="AZ39" s="38">
        <f t="shared" si="130"/>
        <v>45139</v>
      </c>
      <c r="BA39" s="38">
        <f t="shared" si="130"/>
        <v>45170</v>
      </c>
      <c r="BB39" s="38">
        <f t="shared" si="130"/>
        <v>45200</v>
      </c>
      <c r="BC39" s="38">
        <f t="shared" si="130"/>
        <v>45231</v>
      </c>
      <c r="BD39" s="38">
        <f t="shared" si="130"/>
        <v>45261</v>
      </c>
      <c r="BE39" s="38">
        <f t="shared" si="130"/>
        <v>45292</v>
      </c>
      <c r="BF39" s="38">
        <f t="shared" si="130"/>
        <v>45323</v>
      </c>
      <c r="BG39" s="38">
        <f t="shared" si="130"/>
        <v>45352</v>
      </c>
      <c r="BH39" s="38">
        <f t="shared" si="130"/>
        <v>45383</v>
      </c>
      <c r="BI39" s="38">
        <f t="shared" si="130"/>
        <v>45413</v>
      </c>
      <c r="BJ39" s="38">
        <f t="shared" si="130"/>
        <v>45444</v>
      </c>
      <c r="BK39" s="38">
        <f t="shared" si="130"/>
        <v>45474</v>
      </c>
      <c r="BL39" s="43"/>
      <c r="DF39" s="52">
        <v>36</v>
      </c>
      <c r="DG39" s="53">
        <v>6.6100000000000006E-2</v>
      </c>
      <c r="DH39" s="53">
        <v>8.5199999999999998E-2</v>
      </c>
    </row>
    <row r="40" spans="2:112" x14ac:dyDescent="0.3">
      <c r="F40" s="37" t="s">
        <v>130</v>
      </c>
      <c r="G40" s="50" t="s">
        <v>122</v>
      </c>
      <c r="H40" s="50" t="s">
        <v>122</v>
      </c>
      <c r="I40" s="50" t="s">
        <v>122</v>
      </c>
      <c r="J40" s="50" t="s">
        <v>122</v>
      </c>
      <c r="K40" s="49">
        <v>0</v>
      </c>
      <c r="L40" s="49">
        <f t="shared" ref="L40:O40" si="131">K40+1</f>
        <v>1</v>
      </c>
      <c r="M40" s="49">
        <f t="shared" si="131"/>
        <v>2</v>
      </c>
      <c r="N40" s="49">
        <f t="shared" si="131"/>
        <v>3</v>
      </c>
      <c r="O40" s="49">
        <f t="shared" si="131"/>
        <v>4</v>
      </c>
      <c r="P40" s="49">
        <f t="shared" ref="P40:U40" si="132">O40+1</f>
        <v>5</v>
      </c>
      <c r="Q40" s="49">
        <f t="shared" si="132"/>
        <v>6</v>
      </c>
      <c r="R40" s="49">
        <f t="shared" si="132"/>
        <v>7</v>
      </c>
      <c r="S40" s="49">
        <f t="shared" si="132"/>
        <v>8</v>
      </c>
      <c r="T40" s="49">
        <f t="shared" si="132"/>
        <v>9</v>
      </c>
      <c r="U40" s="49">
        <f t="shared" si="132"/>
        <v>10</v>
      </c>
      <c r="V40" s="49">
        <f t="shared" ref="V40:BK40" si="133">U40+1</f>
        <v>11</v>
      </c>
      <c r="W40" s="49">
        <f t="shared" si="133"/>
        <v>12</v>
      </c>
      <c r="X40" s="49">
        <f t="shared" si="133"/>
        <v>13</v>
      </c>
      <c r="Y40" s="49">
        <f t="shared" si="133"/>
        <v>14</v>
      </c>
      <c r="Z40" s="49">
        <f t="shared" si="133"/>
        <v>15</v>
      </c>
      <c r="AA40" s="49">
        <f t="shared" si="133"/>
        <v>16</v>
      </c>
      <c r="AB40" s="49">
        <f t="shared" si="133"/>
        <v>17</v>
      </c>
      <c r="AC40" s="49">
        <f t="shared" si="133"/>
        <v>18</v>
      </c>
      <c r="AD40" s="49">
        <f t="shared" si="133"/>
        <v>19</v>
      </c>
      <c r="AE40" s="49">
        <f t="shared" si="133"/>
        <v>20</v>
      </c>
      <c r="AF40" s="49">
        <f t="shared" si="133"/>
        <v>21</v>
      </c>
      <c r="AG40" s="49">
        <f t="shared" si="133"/>
        <v>22</v>
      </c>
      <c r="AH40" s="49">
        <f t="shared" si="133"/>
        <v>23</v>
      </c>
      <c r="AI40" s="49">
        <f t="shared" si="133"/>
        <v>24</v>
      </c>
      <c r="AJ40" s="49">
        <f t="shared" si="133"/>
        <v>25</v>
      </c>
      <c r="AK40" s="49">
        <f t="shared" si="133"/>
        <v>26</v>
      </c>
      <c r="AL40" s="49">
        <f t="shared" si="133"/>
        <v>27</v>
      </c>
      <c r="AM40" s="49">
        <f t="shared" si="133"/>
        <v>28</v>
      </c>
      <c r="AN40" s="49">
        <f t="shared" si="133"/>
        <v>29</v>
      </c>
      <c r="AO40" s="49">
        <f t="shared" si="133"/>
        <v>30</v>
      </c>
      <c r="AP40" s="49">
        <f t="shared" si="133"/>
        <v>31</v>
      </c>
      <c r="AQ40" s="49">
        <f t="shared" si="133"/>
        <v>32</v>
      </c>
      <c r="AR40" s="49">
        <f t="shared" si="133"/>
        <v>33</v>
      </c>
      <c r="AS40" s="49">
        <f t="shared" si="133"/>
        <v>34</v>
      </c>
      <c r="AT40" s="49">
        <f t="shared" si="133"/>
        <v>35</v>
      </c>
      <c r="AU40" s="49">
        <f t="shared" si="133"/>
        <v>36</v>
      </c>
      <c r="AV40" s="49">
        <f t="shared" si="133"/>
        <v>37</v>
      </c>
      <c r="AW40" s="49">
        <f t="shared" si="133"/>
        <v>38</v>
      </c>
      <c r="AX40" s="49">
        <f t="shared" si="133"/>
        <v>39</v>
      </c>
      <c r="AY40" s="49">
        <f t="shared" si="133"/>
        <v>40</v>
      </c>
      <c r="AZ40" s="49">
        <f t="shared" si="133"/>
        <v>41</v>
      </c>
      <c r="BA40" s="49">
        <f t="shared" si="133"/>
        <v>42</v>
      </c>
      <c r="BB40" s="49">
        <f t="shared" si="133"/>
        <v>43</v>
      </c>
      <c r="BC40" s="49">
        <f t="shared" si="133"/>
        <v>44</v>
      </c>
      <c r="BD40" s="49">
        <f t="shared" si="133"/>
        <v>45</v>
      </c>
      <c r="BE40" s="49">
        <f t="shared" si="133"/>
        <v>46</v>
      </c>
      <c r="BF40" s="49">
        <f t="shared" si="133"/>
        <v>47</v>
      </c>
      <c r="BG40" s="49">
        <f t="shared" si="133"/>
        <v>48</v>
      </c>
      <c r="BH40" s="49">
        <f t="shared" si="133"/>
        <v>49</v>
      </c>
      <c r="BI40" s="49">
        <f t="shared" si="133"/>
        <v>50</v>
      </c>
      <c r="BJ40" s="49">
        <f t="shared" si="133"/>
        <v>51</v>
      </c>
      <c r="BK40" s="49">
        <f t="shared" si="133"/>
        <v>52</v>
      </c>
      <c r="BL40" s="73"/>
      <c r="DF40" s="52">
        <v>37</v>
      </c>
      <c r="DG40" s="53">
        <v>6.6500000000000004E-2</v>
      </c>
      <c r="DH40" s="53">
        <v>8.5699999999999998E-2</v>
      </c>
    </row>
    <row r="41" spans="2:112" x14ac:dyDescent="0.3">
      <c r="F41" s="37" t="s">
        <v>60</v>
      </c>
      <c r="G41" s="20" t="s">
        <v>122</v>
      </c>
      <c r="H41" s="20" t="s">
        <v>122</v>
      </c>
      <c r="I41" s="20" t="s">
        <v>122</v>
      </c>
      <c r="J41" s="20" t="s">
        <v>122</v>
      </c>
      <c r="K41" s="20">
        <v>0</v>
      </c>
      <c r="L41" s="20">
        <v>0</v>
      </c>
      <c r="M41" s="20">
        <v>0</v>
      </c>
      <c r="N41" s="20">
        <v>0</v>
      </c>
      <c r="O41" s="20">
        <v>9591.8345250000002</v>
      </c>
      <c r="P41" s="20">
        <v>382857.5303119999</v>
      </c>
      <c r="Q41" s="20">
        <v>175868.05359700002</v>
      </c>
      <c r="R41" s="20">
        <v>374097.06226199993</v>
      </c>
      <c r="S41" s="20">
        <v>458787.18904999993</v>
      </c>
      <c r="T41" s="20">
        <v>292858.30395700003</v>
      </c>
      <c r="U41" s="20">
        <v>478601.47901899996</v>
      </c>
      <c r="V41" s="20">
        <v>103585.52472</v>
      </c>
      <c r="W41" s="20">
        <v>181617.67564199999</v>
      </c>
      <c r="X41" s="20">
        <v>568509.97760800016</v>
      </c>
      <c r="Y41" s="20">
        <v>606326.09947700007</v>
      </c>
      <c r="Z41" s="20">
        <v>658064.95913900016</v>
      </c>
      <c r="AA41" s="20">
        <v>716033.51025599998</v>
      </c>
      <c r="AB41" s="20">
        <v>783754.38755600003</v>
      </c>
      <c r="AC41" s="20">
        <v>837356.44391799998</v>
      </c>
      <c r="AD41" s="20">
        <v>933606.8348780002</v>
      </c>
      <c r="AE41" s="20">
        <v>960017.92801100039</v>
      </c>
      <c r="AF41" s="20">
        <v>1008901.926663</v>
      </c>
      <c r="AG41" s="20">
        <v>1016383.2009010001</v>
      </c>
      <c r="AH41" s="20">
        <v>1031743.7863060004</v>
      </c>
      <c r="AI41" s="20">
        <v>1049938.9954549999</v>
      </c>
      <c r="AJ41" s="20">
        <v>1085849.0474930003</v>
      </c>
      <c r="AK41" s="20">
        <v>1113308.2935940002</v>
      </c>
      <c r="AL41" s="20">
        <v>1132931.0034040003</v>
      </c>
      <c r="AM41" s="20">
        <v>1171992.7667340001</v>
      </c>
      <c r="AN41" s="20">
        <v>980149.19709100015</v>
      </c>
      <c r="AO41" s="20">
        <v>970054.08187700016</v>
      </c>
      <c r="AP41" s="20">
        <v>979488.86886799999</v>
      </c>
      <c r="AQ41" s="20">
        <v>988723.25222999998</v>
      </c>
      <c r="AR41" s="20">
        <v>991256.79032699997</v>
      </c>
      <c r="AS41" s="20">
        <v>998267.7574560002</v>
      </c>
      <c r="AT41" s="20">
        <v>998722.40096100001</v>
      </c>
      <c r="AU41" s="20">
        <v>988986.5850480001</v>
      </c>
      <c r="AV41" s="20">
        <v>1001671.6911770001</v>
      </c>
      <c r="AW41" s="20">
        <v>1000165.143042</v>
      </c>
      <c r="AX41" s="20">
        <v>1017751.065165</v>
      </c>
      <c r="AY41" s="20">
        <v>1021333.080325</v>
      </c>
      <c r="AZ41" s="20">
        <v>1028222.5721840002</v>
      </c>
      <c r="BA41" s="20">
        <v>1029306.372646</v>
      </c>
      <c r="BB41" s="20">
        <v>1030814.292228</v>
      </c>
      <c r="BC41" s="20">
        <v>1026427.6700170002</v>
      </c>
      <c r="BD41" s="20">
        <v>1027925.3020610004</v>
      </c>
      <c r="BE41" s="20">
        <v>1027194.3924310006</v>
      </c>
      <c r="BF41" s="20">
        <v>1035629.5116910001</v>
      </c>
      <c r="BG41" s="20">
        <v>1036457.8162010002</v>
      </c>
      <c r="BH41" s="20">
        <v>1043596.5707480004</v>
      </c>
      <c r="BI41" s="20">
        <v>1030431.0653460006</v>
      </c>
      <c r="BJ41" s="20">
        <v>1029401.8342390002</v>
      </c>
      <c r="BK41" s="20">
        <f>SUM('Capa Final'!$G$37:$G$38)+SUM('Capa Final'!$G$46:$G$47)</f>
        <v>1040079.9522730005</v>
      </c>
      <c r="BL41" s="20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52">
        <v>38</v>
      </c>
      <c r="DG41" s="53">
        <v>6.6799999999999998E-2</v>
      </c>
      <c r="DH41" s="53">
        <v>8.6099999999999996E-2</v>
      </c>
    </row>
    <row r="42" spans="2:112" x14ac:dyDescent="0.3">
      <c r="F42" s="37" t="s">
        <v>62</v>
      </c>
      <c r="G42" s="20" t="s">
        <v>122</v>
      </c>
      <c r="H42" s="20" t="s">
        <v>122</v>
      </c>
      <c r="I42" s="20" t="s">
        <v>122</v>
      </c>
      <c r="J42" s="20" t="s">
        <v>122</v>
      </c>
      <c r="K42" s="20">
        <v>0</v>
      </c>
      <c r="L42" s="20">
        <v>0</v>
      </c>
      <c r="M42" s="20">
        <v>0</v>
      </c>
      <c r="N42" s="20">
        <v>0</v>
      </c>
      <c r="O42" s="20">
        <v>9591.8345250000002</v>
      </c>
      <c r="P42" s="20">
        <v>320418.26915199991</v>
      </c>
      <c r="Q42" s="20">
        <v>38813.040003000002</v>
      </c>
      <c r="R42" s="20">
        <v>195753.56939700001</v>
      </c>
      <c r="S42" s="20">
        <v>68398.707163999992</v>
      </c>
      <c r="T42" s="20">
        <v>40869.168910000008</v>
      </c>
      <c r="U42" s="20">
        <v>51616.231090000001</v>
      </c>
      <c r="V42" s="20">
        <v>4975.5684170000004</v>
      </c>
      <c r="W42" s="20">
        <v>76796.872031999999</v>
      </c>
      <c r="X42" s="20">
        <v>35821.984003999998</v>
      </c>
      <c r="Y42" s="20">
        <v>27979.023689000001</v>
      </c>
      <c r="Z42" s="20">
        <v>56243.290838000001</v>
      </c>
      <c r="AA42" s="20">
        <v>55960.642598000006</v>
      </c>
      <c r="AB42" s="20">
        <v>59299.653842</v>
      </c>
      <c r="AC42" s="20">
        <v>40862.227728999998</v>
      </c>
      <c r="AD42" s="20">
        <v>94143.274575000003</v>
      </c>
      <c r="AE42" s="20">
        <v>22609.555415999996</v>
      </c>
      <c r="AF42" s="20">
        <v>26614.174055000003</v>
      </c>
      <c r="AG42" s="20">
        <v>7703.1227730000001</v>
      </c>
      <c r="AH42" s="20">
        <v>9665.1755300000004</v>
      </c>
      <c r="AI42" s="20">
        <v>13647.528678999999</v>
      </c>
      <c r="AJ42" s="20">
        <v>33880.872239999997</v>
      </c>
      <c r="AK42" s="20">
        <v>22182.994726000001</v>
      </c>
      <c r="AL42" s="20">
        <v>10562.171786999999</v>
      </c>
      <c r="AM42" s="20">
        <v>50174.246347</v>
      </c>
      <c r="AN42" s="20">
        <v>17357.198555999999</v>
      </c>
      <c r="AO42" s="20">
        <v>8283.2330999999995</v>
      </c>
      <c r="AP42" s="20">
        <v>12785.551173</v>
      </c>
      <c r="AQ42" s="20">
        <v>8696.2554949999994</v>
      </c>
      <c r="AR42" s="20">
        <v>2134.9623759999999</v>
      </c>
      <c r="AS42" s="20">
        <v>2712.038274</v>
      </c>
      <c r="AT42" s="20">
        <v>253.98783699999996</v>
      </c>
      <c r="AU42" s="20">
        <v>331.77274799999998</v>
      </c>
      <c r="AV42" s="20">
        <v>2532.270696</v>
      </c>
      <c r="AW42" s="20">
        <v>6821.1051509999998</v>
      </c>
      <c r="AX42" s="20">
        <v>14644.755055000001</v>
      </c>
      <c r="AY42" s="20">
        <v>1629.964125</v>
      </c>
      <c r="AZ42" s="20">
        <v>17669.478277999999</v>
      </c>
      <c r="BA42" s="20">
        <v>1597.7804139999998</v>
      </c>
      <c r="BB42" s="20">
        <v>1964.5883000000001</v>
      </c>
      <c r="BC42" s="20">
        <v>326.80406799999997</v>
      </c>
      <c r="BD42" s="20">
        <v>1234.045689</v>
      </c>
      <c r="BE42" s="20">
        <v>278.56333699999999</v>
      </c>
      <c r="BF42" s="20">
        <v>8294.3713950000001</v>
      </c>
      <c r="BG42" s="20">
        <v>2272.7541580000002</v>
      </c>
      <c r="BH42" s="20">
        <v>8821.6935150000008</v>
      </c>
      <c r="BI42" s="20">
        <v>0</v>
      </c>
      <c r="BJ42" s="20">
        <v>797.71229300000005</v>
      </c>
      <c r="BK42" s="20">
        <f>'Capa Final'!$G$37+'Capa Final'!$G$46</f>
        <v>5446.4611540000005</v>
      </c>
      <c r="BL42" s="20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52">
        <v>39</v>
      </c>
      <c r="DG42" s="53">
        <v>6.7100000000000007E-2</v>
      </c>
      <c r="DH42" s="53">
        <v>8.6499999999999994E-2</v>
      </c>
    </row>
    <row r="43" spans="2:112" x14ac:dyDescent="0.3">
      <c r="F43" s="37" t="s">
        <v>90</v>
      </c>
      <c r="G43" s="46" t="s">
        <v>122</v>
      </c>
      <c r="H43" s="46" t="s">
        <v>122</v>
      </c>
      <c r="I43" s="20" t="s">
        <v>122</v>
      </c>
      <c r="J43" s="20" t="s">
        <v>122</v>
      </c>
      <c r="K43" s="46">
        <v>0</v>
      </c>
      <c r="L43" s="46">
        <v>0</v>
      </c>
      <c r="M43" s="46">
        <v>0</v>
      </c>
      <c r="N43" s="46">
        <v>0</v>
      </c>
      <c r="O43" s="46">
        <v>1.636982639046166E-4</v>
      </c>
      <c r="P43" s="46">
        <v>6.5340069067635958E-3</v>
      </c>
      <c r="Q43" s="46">
        <v>3.0014378349706747E-3</v>
      </c>
      <c r="R43" s="46">
        <v>6.3844970911971248E-3</v>
      </c>
      <c r="S43" s="46">
        <v>7.8298542529500244E-3</v>
      </c>
      <c r="T43" s="46">
        <v>4.9980424289910712E-3</v>
      </c>
      <c r="U43" s="46">
        <v>8.1680132213907321E-3</v>
      </c>
      <c r="V43" s="46">
        <v>1.7678339339692421E-3</v>
      </c>
      <c r="W43" s="46">
        <v>3.099563292037419E-3</v>
      </c>
      <c r="X43" s="46">
        <f t="shared" ref="X43:AC43" si="134">X41/$B$8</f>
        <v>9.7024293011228838E-3</v>
      </c>
      <c r="Y43" s="46">
        <f t="shared" si="134"/>
        <v>1.0347815069760367E-2</v>
      </c>
      <c r="Z43" s="46">
        <f t="shared" si="134"/>
        <v>1.1230812110732988E-2</v>
      </c>
      <c r="AA43" s="46">
        <f t="shared" si="134"/>
        <v>1.2220127674318453E-2</v>
      </c>
      <c r="AB43" s="46">
        <f t="shared" si="134"/>
        <v>1.3375880519638474E-2</v>
      </c>
      <c r="AC43" s="46">
        <f t="shared" si="134"/>
        <v>1.4290675655574871E-2</v>
      </c>
      <c r="AD43" s="46">
        <f t="shared" ref="AD43:AE43" si="135">AD41/$B$8</f>
        <v>1.5933325125728513E-2</v>
      </c>
      <c r="AE43" s="46">
        <f t="shared" si="135"/>
        <v>1.6384067898909879E-2</v>
      </c>
      <c r="AF43" s="46">
        <f t="shared" ref="AF43:AG43" si="136">AF41/$B$8</f>
        <v>1.7218342686615096E-2</v>
      </c>
      <c r="AG43" s="46">
        <f t="shared" si="136"/>
        <v>1.734602124501422E-2</v>
      </c>
      <c r="AH43" s="46">
        <f t="shared" ref="AH43:AI43" si="137">AH41/$B$8</f>
        <v>1.7608171426692541E-2</v>
      </c>
      <c r="AI43" s="46">
        <f t="shared" si="137"/>
        <v>1.7918698483983763E-2</v>
      </c>
      <c r="AJ43" s="46">
        <f t="shared" ref="AJ43:AK43" si="138">AJ41/$B$8</f>
        <v>1.8531554466853745E-2</v>
      </c>
      <c r="AK43" s="46">
        <f t="shared" si="138"/>
        <v>1.9000185457426773E-2</v>
      </c>
      <c r="AL43" s="46">
        <f t="shared" ref="AL43:AM43" si="139">AL41/$B$8</f>
        <v>1.9335074838663372E-2</v>
      </c>
      <c r="AM43" s="46">
        <f t="shared" si="139"/>
        <v>2.0001719245998369E-2</v>
      </c>
      <c r="AN43" s="46">
        <f t="shared" ref="AN43:AO43" si="140">AN41/$B$8</f>
        <v>1.6727636565571444E-2</v>
      </c>
      <c r="AO43" s="46">
        <f t="shared" si="140"/>
        <v>1.6555349102715233E-2</v>
      </c>
      <c r="AP43" s="46">
        <f t="shared" ref="AP43:AQ43" si="141">AP41/$B$8</f>
        <v>1.6716367127652076E-2</v>
      </c>
      <c r="AQ43" s="46">
        <f t="shared" si="141"/>
        <v>1.6873964980351593E-2</v>
      </c>
      <c r="AR43" s="46">
        <f t="shared" ref="AR43:AS43" si="142">AR41/$B$8</f>
        <v>1.691720340225453E-2</v>
      </c>
      <c r="AS43" s="46">
        <f t="shared" si="142"/>
        <v>1.7036855502623689E-2</v>
      </c>
      <c r="AT43" s="46">
        <f t="shared" ref="AT43:AU43" si="143">AT41/$B$8</f>
        <v>1.7044614639029763E-2</v>
      </c>
      <c r="AU43" s="46">
        <f t="shared" si="143"/>
        <v>1.6878459128475538E-2</v>
      </c>
      <c r="AV43" s="46">
        <f t="shared" ref="AV43:AW43" si="144">AV41/$B$8</f>
        <v>1.7094948460662292E-2</v>
      </c>
      <c r="AW43" s="46">
        <f t="shared" si="144"/>
        <v>1.7069237079430116E-2</v>
      </c>
      <c r="AX43" s="46">
        <f t="shared" ref="AX43:AY43" si="145">AX41/$B$8</f>
        <v>1.7369365789239869E-2</v>
      </c>
      <c r="AY43" s="46">
        <f t="shared" si="145"/>
        <v>1.7430497959675429E-2</v>
      </c>
      <c r="AZ43" s="46">
        <f t="shared" ref="AZ43:BA43" si="146">AZ41/$B$8</f>
        <v>1.7548076912227609E-2</v>
      </c>
      <c r="BA43" s="46">
        <f t="shared" si="146"/>
        <v>1.7566573504676736E-2</v>
      </c>
      <c r="BB43" s="46">
        <f t="shared" ref="BB43:BC43" si="147">BB41/$B$8</f>
        <v>1.7592308291597612E-2</v>
      </c>
      <c r="BC43" s="46">
        <f t="shared" si="147"/>
        <v>1.7517444360357501E-2</v>
      </c>
      <c r="BD43" s="46">
        <f t="shared" ref="BD43:BE43" si="148">BD41/$B$8</f>
        <v>1.7543003575847697E-2</v>
      </c>
      <c r="BE43" s="46">
        <f t="shared" si="148"/>
        <v>1.7530529566085508E-2</v>
      </c>
      <c r="BF43" s="46">
        <f t="shared" ref="BF43:BG43" si="149">BF41/$B$8</f>
        <v>1.7674486842985081E-2</v>
      </c>
      <c r="BG43" s="46">
        <f t="shared" si="149"/>
        <v>1.7688623034546561E-2</v>
      </c>
      <c r="BH43" s="46">
        <f t="shared" ref="BH43:BI43" si="150">BH41/$B$8</f>
        <v>1.7810456008493233E-2</v>
      </c>
      <c r="BI43" s="46">
        <f t="shared" si="150"/>
        <v>1.7585767981180309E-2</v>
      </c>
      <c r="BJ43" s="46">
        <f t="shared" ref="BJ43:BK43" si="151">BJ41/$B$8</f>
        <v>1.7568202692190654E-2</v>
      </c>
      <c r="BK43" s="46">
        <f t="shared" si="151"/>
        <v>1.7750439925264108E-2</v>
      </c>
      <c r="BL43" s="46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52">
        <v>40</v>
      </c>
      <c r="DG43" s="53">
        <v>6.7400000000000002E-2</v>
      </c>
      <c r="DH43" s="53">
        <v>8.6800000000000002E-2</v>
      </c>
    </row>
    <row r="44" spans="2:112" x14ac:dyDescent="0.3">
      <c r="F44" s="37" t="s">
        <v>134</v>
      </c>
      <c r="G44" s="46" t="s">
        <v>122</v>
      </c>
      <c r="H44" s="46" t="s">
        <v>122</v>
      </c>
      <c r="I44" s="46" t="s">
        <v>122</v>
      </c>
      <c r="J44" s="46" t="s">
        <v>122</v>
      </c>
      <c r="K44" s="46" t="s">
        <v>122</v>
      </c>
      <c r="L44" s="46" t="str">
        <f t="shared" ref="L44:AQ44" si="152">IF(L43&gt;VLOOKUP(L40,$DF$3:$DH$75,2,0),"Gatilho atingido","Gatilho não atingido")</f>
        <v>Gatilho não atingido</v>
      </c>
      <c r="M44" s="46" t="str">
        <f t="shared" si="152"/>
        <v>Gatilho não atingido</v>
      </c>
      <c r="N44" s="46" t="str">
        <f t="shared" si="152"/>
        <v>Gatilho não atingido</v>
      </c>
      <c r="O44" s="46" t="str">
        <f t="shared" si="152"/>
        <v>Gatilho não atingido</v>
      </c>
      <c r="P44" s="46" t="str">
        <f t="shared" si="152"/>
        <v>Gatilho não atingido</v>
      </c>
      <c r="Q44" s="46" t="str">
        <f t="shared" si="152"/>
        <v>Gatilho não atingido</v>
      </c>
      <c r="R44" s="46" t="str">
        <f t="shared" si="152"/>
        <v>Gatilho não atingido</v>
      </c>
      <c r="S44" s="46" t="str">
        <f t="shared" si="152"/>
        <v>Gatilho não atingido</v>
      </c>
      <c r="T44" s="46" t="str">
        <f t="shared" si="152"/>
        <v>Gatilho não atingido</v>
      </c>
      <c r="U44" s="46" t="str">
        <f t="shared" si="152"/>
        <v>Gatilho não atingido</v>
      </c>
      <c r="V44" s="46" t="str">
        <f t="shared" si="152"/>
        <v>Gatilho não atingido</v>
      </c>
      <c r="W44" s="46" t="str">
        <f t="shared" si="152"/>
        <v>Gatilho não atingido</v>
      </c>
      <c r="X44" s="46" t="str">
        <f t="shared" si="152"/>
        <v>Gatilho não atingido</v>
      </c>
      <c r="Y44" s="46" t="str">
        <f t="shared" si="152"/>
        <v>Gatilho não atingido</v>
      </c>
      <c r="Z44" s="46" t="str">
        <f t="shared" si="152"/>
        <v>Gatilho não atingido</v>
      </c>
      <c r="AA44" s="46" t="str">
        <f t="shared" si="152"/>
        <v>Gatilho não atingido</v>
      </c>
      <c r="AB44" s="46" t="str">
        <f t="shared" si="152"/>
        <v>Gatilho não atingido</v>
      </c>
      <c r="AC44" s="46" t="str">
        <f t="shared" si="152"/>
        <v>Gatilho não atingido</v>
      </c>
      <c r="AD44" s="46" t="str">
        <f t="shared" si="152"/>
        <v>Gatilho não atingido</v>
      </c>
      <c r="AE44" s="46" t="str">
        <f t="shared" si="152"/>
        <v>Gatilho não atingido</v>
      </c>
      <c r="AF44" s="46" t="str">
        <f t="shared" si="152"/>
        <v>Gatilho não atingido</v>
      </c>
      <c r="AG44" s="46" t="str">
        <f t="shared" si="152"/>
        <v>Gatilho não atingido</v>
      </c>
      <c r="AH44" s="46" t="str">
        <f t="shared" si="152"/>
        <v>Gatilho não atingido</v>
      </c>
      <c r="AI44" s="46" t="str">
        <f t="shared" si="152"/>
        <v>Gatilho não atingido</v>
      </c>
      <c r="AJ44" s="46" t="str">
        <f t="shared" si="152"/>
        <v>Gatilho não atingido</v>
      </c>
      <c r="AK44" s="46" t="str">
        <f t="shared" si="152"/>
        <v>Gatilho não atingido</v>
      </c>
      <c r="AL44" s="46" t="str">
        <f t="shared" si="152"/>
        <v>Gatilho não atingido</v>
      </c>
      <c r="AM44" s="46" t="str">
        <f t="shared" si="152"/>
        <v>Gatilho não atingido</v>
      </c>
      <c r="AN44" s="46" t="str">
        <f t="shared" si="152"/>
        <v>Gatilho não atingido</v>
      </c>
      <c r="AO44" s="46" t="str">
        <f t="shared" si="152"/>
        <v>Gatilho não atingido</v>
      </c>
      <c r="AP44" s="46" t="str">
        <f t="shared" si="152"/>
        <v>Gatilho não atingido</v>
      </c>
      <c r="AQ44" s="46" t="str">
        <f t="shared" si="152"/>
        <v>Gatilho não atingido</v>
      </c>
      <c r="AR44" s="46" t="str">
        <f t="shared" ref="AR44:BK44" si="153">IF(AR43&gt;VLOOKUP(AR40,$DF$3:$DH$75,2,0),"Gatilho atingido","Gatilho não atingido")</f>
        <v>Gatilho não atingido</v>
      </c>
      <c r="AS44" s="46" t="str">
        <f t="shared" si="153"/>
        <v>Gatilho não atingido</v>
      </c>
      <c r="AT44" s="46" t="str">
        <f t="shared" si="153"/>
        <v>Gatilho não atingido</v>
      </c>
      <c r="AU44" s="46" t="str">
        <f t="shared" si="153"/>
        <v>Gatilho não atingido</v>
      </c>
      <c r="AV44" s="46" t="str">
        <f t="shared" si="153"/>
        <v>Gatilho não atingido</v>
      </c>
      <c r="AW44" s="46" t="str">
        <f t="shared" si="153"/>
        <v>Gatilho não atingido</v>
      </c>
      <c r="AX44" s="46" t="str">
        <f t="shared" si="153"/>
        <v>Gatilho não atingido</v>
      </c>
      <c r="AY44" s="46" t="str">
        <f t="shared" si="153"/>
        <v>Gatilho não atingido</v>
      </c>
      <c r="AZ44" s="46" t="str">
        <f t="shared" si="153"/>
        <v>Gatilho não atingido</v>
      </c>
      <c r="BA44" s="46" t="str">
        <f t="shared" si="153"/>
        <v>Gatilho não atingido</v>
      </c>
      <c r="BB44" s="46" t="str">
        <f t="shared" si="153"/>
        <v>Gatilho não atingido</v>
      </c>
      <c r="BC44" s="46" t="str">
        <f t="shared" si="153"/>
        <v>Gatilho não atingido</v>
      </c>
      <c r="BD44" s="46" t="str">
        <f t="shared" si="153"/>
        <v>Gatilho não atingido</v>
      </c>
      <c r="BE44" s="46" t="str">
        <f t="shared" si="153"/>
        <v>Gatilho não atingido</v>
      </c>
      <c r="BF44" s="46" t="str">
        <f t="shared" si="153"/>
        <v>Gatilho não atingido</v>
      </c>
      <c r="BG44" s="46" t="str">
        <f t="shared" si="153"/>
        <v>Gatilho não atingido</v>
      </c>
      <c r="BH44" s="46" t="str">
        <f t="shared" si="153"/>
        <v>Gatilho não atingido</v>
      </c>
      <c r="BI44" s="46" t="str">
        <f t="shared" si="153"/>
        <v>Gatilho não atingido</v>
      </c>
      <c r="BJ44" s="46" t="str">
        <f t="shared" si="153"/>
        <v>Gatilho não atingido</v>
      </c>
      <c r="BK44" s="46" t="str">
        <f t="shared" si="153"/>
        <v>Gatilho não atingido</v>
      </c>
      <c r="BL44" s="46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52">
        <v>41</v>
      </c>
      <c r="DG44" s="53">
        <v>6.7699999999999996E-2</v>
      </c>
      <c r="DH44" s="53">
        <v>8.7099999999999997E-2</v>
      </c>
    </row>
    <row r="45" spans="2:112" x14ac:dyDescent="0.3">
      <c r="F45" s="37" t="s">
        <v>139</v>
      </c>
      <c r="G45" s="46" t="s">
        <v>122</v>
      </c>
      <c r="H45" s="46" t="s">
        <v>122</v>
      </c>
      <c r="I45" s="46" t="s">
        <v>122</v>
      </c>
      <c r="J45" s="46" t="s">
        <v>122</v>
      </c>
      <c r="K45" s="46" t="s">
        <v>122</v>
      </c>
      <c r="L45" s="46" t="str">
        <f t="shared" ref="L45:AQ45" si="154">IF(L43&gt;VLOOKUP(L40,$DF$3:$DH$75,3,0),"Gatilho atingido","Gatilho não atingido")</f>
        <v>Gatilho não atingido</v>
      </c>
      <c r="M45" s="46" t="str">
        <f t="shared" si="154"/>
        <v>Gatilho não atingido</v>
      </c>
      <c r="N45" s="46" t="str">
        <f t="shared" si="154"/>
        <v>Gatilho não atingido</v>
      </c>
      <c r="O45" s="46" t="str">
        <f t="shared" si="154"/>
        <v>Gatilho não atingido</v>
      </c>
      <c r="P45" s="46" t="str">
        <f t="shared" si="154"/>
        <v>Gatilho não atingido</v>
      </c>
      <c r="Q45" s="46" t="str">
        <f t="shared" si="154"/>
        <v>Gatilho não atingido</v>
      </c>
      <c r="R45" s="46" t="str">
        <f t="shared" si="154"/>
        <v>Gatilho não atingido</v>
      </c>
      <c r="S45" s="46" t="str">
        <f t="shared" si="154"/>
        <v>Gatilho não atingido</v>
      </c>
      <c r="T45" s="46" t="str">
        <f t="shared" si="154"/>
        <v>Gatilho não atingido</v>
      </c>
      <c r="U45" s="46" t="str">
        <f t="shared" si="154"/>
        <v>Gatilho não atingido</v>
      </c>
      <c r="V45" s="46" t="str">
        <f t="shared" si="154"/>
        <v>Gatilho não atingido</v>
      </c>
      <c r="W45" s="46" t="str">
        <f t="shared" si="154"/>
        <v>Gatilho não atingido</v>
      </c>
      <c r="X45" s="46" t="str">
        <f t="shared" si="154"/>
        <v>Gatilho não atingido</v>
      </c>
      <c r="Y45" s="46" t="str">
        <f t="shared" si="154"/>
        <v>Gatilho não atingido</v>
      </c>
      <c r="Z45" s="46" t="str">
        <f t="shared" si="154"/>
        <v>Gatilho não atingido</v>
      </c>
      <c r="AA45" s="46" t="str">
        <f t="shared" si="154"/>
        <v>Gatilho não atingido</v>
      </c>
      <c r="AB45" s="46" t="str">
        <f t="shared" si="154"/>
        <v>Gatilho não atingido</v>
      </c>
      <c r="AC45" s="46" t="str">
        <f t="shared" si="154"/>
        <v>Gatilho não atingido</v>
      </c>
      <c r="AD45" s="46" t="str">
        <f t="shared" si="154"/>
        <v>Gatilho não atingido</v>
      </c>
      <c r="AE45" s="46" t="str">
        <f t="shared" si="154"/>
        <v>Gatilho não atingido</v>
      </c>
      <c r="AF45" s="46" t="str">
        <f t="shared" si="154"/>
        <v>Gatilho não atingido</v>
      </c>
      <c r="AG45" s="46" t="str">
        <f t="shared" si="154"/>
        <v>Gatilho não atingido</v>
      </c>
      <c r="AH45" s="46" t="str">
        <f t="shared" si="154"/>
        <v>Gatilho não atingido</v>
      </c>
      <c r="AI45" s="46" t="str">
        <f t="shared" si="154"/>
        <v>Gatilho não atingido</v>
      </c>
      <c r="AJ45" s="46" t="str">
        <f t="shared" si="154"/>
        <v>Gatilho não atingido</v>
      </c>
      <c r="AK45" s="46" t="str">
        <f t="shared" si="154"/>
        <v>Gatilho não atingido</v>
      </c>
      <c r="AL45" s="46" t="str">
        <f t="shared" si="154"/>
        <v>Gatilho não atingido</v>
      </c>
      <c r="AM45" s="46" t="str">
        <f t="shared" si="154"/>
        <v>Gatilho não atingido</v>
      </c>
      <c r="AN45" s="46" t="str">
        <f t="shared" si="154"/>
        <v>Gatilho não atingido</v>
      </c>
      <c r="AO45" s="46" t="str">
        <f t="shared" si="154"/>
        <v>Gatilho não atingido</v>
      </c>
      <c r="AP45" s="46" t="str">
        <f t="shared" si="154"/>
        <v>Gatilho não atingido</v>
      </c>
      <c r="AQ45" s="46" t="str">
        <f t="shared" si="154"/>
        <v>Gatilho não atingido</v>
      </c>
      <c r="AR45" s="46" t="str">
        <f t="shared" ref="AR45:BK45" si="155">IF(AR43&gt;VLOOKUP(AR40,$DF$3:$DH$75,3,0),"Gatilho atingido","Gatilho não atingido")</f>
        <v>Gatilho não atingido</v>
      </c>
      <c r="AS45" s="46" t="str">
        <f t="shared" si="155"/>
        <v>Gatilho não atingido</v>
      </c>
      <c r="AT45" s="46" t="str">
        <f t="shared" si="155"/>
        <v>Gatilho não atingido</v>
      </c>
      <c r="AU45" s="46" t="str">
        <f t="shared" si="155"/>
        <v>Gatilho não atingido</v>
      </c>
      <c r="AV45" s="46" t="str">
        <f t="shared" si="155"/>
        <v>Gatilho não atingido</v>
      </c>
      <c r="AW45" s="46" t="str">
        <f t="shared" si="155"/>
        <v>Gatilho não atingido</v>
      </c>
      <c r="AX45" s="46" t="str">
        <f t="shared" si="155"/>
        <v>Gatilho não atingido</v>
      </c>
      <c r="AY45" s="46" t="str">
        <f t="shared" si="155"/>
        <v>Gatilho não atingido</v>
      </c>
      <c r="AZ45" s="46" t="str">
        <f t="shared" si="155"/>
        <v>Gatilho não atingido</v>
      </c>
      <c r="BA45" s="46" t="str">
        <f t="shared" si="155"/>
        <v>Gatilho não atingido</v>
      </c>
      <c r="BB45" s="46" t="str">
        <f t="shared" si="155"/>
        <v>Gatilho não atingido</v>
      </c>
      <c r="BC45" s="46" t="str">
        <f t="shared" si="155"/>
        <v>Gatilho não atingido</v>
      </c>
      <c r="BD45" s="46" t="str">
        <f t="shared" si="155"/>
        <v>Gatilho não atingido</v>
      </c>
      <c r="BE45" s="46" t="str">
        <f t="shared" si="155"/>
        <v>Gatilho não atingido</v>
      </c>
      <c r="BF45" s="46" t="str">
        <f t="shared" si="155"/>
        <v>Gatilho não atingido</v>
      </c>
      <c r="BG45" s="46" t="str">
        <f t="shared" si="155"/>
        <v>Gatilho não atingido</v>
      </c>
      <c r="BH45" s="46" t="str">
        <f t="shared" si="155"/>
        <v>Gatilho não atingido</v>
      </c>
      <c r="BI45" s="46" t="str">
        <f t="shared" si="155"/>
        <v>Gatilho não atingido</v>
      </c>
      <c r="BJ45" s="46" t="str">
        <f t="shared" si="155"/>
        <v>Gatilho não atingido</v>
      </c>
      <c r="BK45" s="46" t="str">
        <f t="shared" si="155"/>
        <v>Gatilho não atingido</v>
      </c>
      <c r="BL45" s="46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52">
        <v>42</v>
      </c>
      <c r="DG45" s="53">
        <v>6.7900000000000002E-2</v>
      </c>
      <c r="DH45" s="53">
        <v>8.7400000000000005E-2</v>
      </c>
    </row>
    <row r="46" spans="2:112" x14ac:dyDescent="0.3">
      <c r="B46" s="42"/>
      <c r="C46" s="77"/>
      <c r="D46" s="42"/>
      <c r="E46" s="43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52">
        <v>43</v>
      </c>
      <c r="DG46" s="53">
        <v>6.8099999999999994E-2</v>
      </c>
      <c r="DH46" s="53">
        <v>8.77E-2</v>
      </c>
    </row>
    <row r="47" spans="2:112" x14ac:dyDescent="0.3">
      <c r="F47" s="13"/>
      <c r="G47" s="102" t="s">
        <v>116</v>
      </c>
      <c r="H47" s="102"/>
      <c r="I47" s="102"/>
      <c r="J47" s="102"/>
      <c r="K47" s="102"/>
      <c r="L47" s="102"/>
      <c r="M47" s="102"/>
      <c r="N47" s="102"/>
      <c r="O47" s="102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71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52">
        <v>44</v>
      </c>
      <c r="DG47" s="53">
        <v>6.83E-2</v>
      </c>
      <c r="DH47" s="53">
        <v>8.7900000000000006E-2</v>
      </c>
    </row>
    <row r="48" spans="2:112" x14ac:dyDescent="0.3">
      <c r="F48" s="37" t="s">
        <v>126</v>
      </c>
      <c r="G48" s="38">
        <v>43770</v>
      </c>
      <c r="H48" s="38">
        <f t="shared" ref="H48:O48" si="156">EDATE(G48,1)</f>
        <v>43800</v>
      </c>
      <c r="I48" s="38">
        <f t="shared" si="156"/>
        <v>43831</v>
      </c>
      <c r="J48" s="38">
        <f t="shared" si="156"/>
        <v>43862</v>
      </c>
      <c r="K48" s="38">
        <f t="shared" si="156"/>
        <v>43891</v>
      </c>
      <c r="L48" s="38">
        <f t="shared" si="156"/>
        <v>43922</v>
      </c>
      <c r="M48" s="38">
        <f t="shared" si="156"/>
        <v>43952</v>
      </c>
      <c r="N48" s="38">
        <f t="shared" si="156"/>
        <v>43983</v>
      </c>
      <c r="O48" s="38">
        <f t="shared" si="156"/>
        <v>44013</v>
      </c>
      <c r="P48" s="38">
        <f t="shared" ref="P48:U48" si="157">EDATE(O48,1)</f>
        <v>44044</v>
      </c>
      <c r="Q48" s="38">
        <f t="shared" si="157"/>
        <v>44075</v>
      </c>
      <c r="R48" s="38">
        <f t="shared" si="157"/>
        <v>44105</v>
      </c>
      <c r="S48" s="38">
        <f t="shared" si="157"/>
        <v>44136</v>
      </c>
      <c r="T48" s="38">
        <f t="shared" si="157"/>
        <v>44166</v>
      </c>
      <c r="U48" s="38">
        <f t="shared" si="157"/>
        <v>44197</v>
      </c>
      <c r="V48" s="38">
        <f t="shared" ref="V48:BK48" si="158">EDATE(U48,1)</f>
        <v>44228</v>
      </c>
      <c r="W48" s="38">
        <f t="shared" si="158"/>
        <v>44256</v>
      </c>
      <c r="X48" s="38">
        <f t="shared" si="158"/>
        <v>44287</v>
      </c>
      <c r="Y48" s="38">
        <f t="shared" si="158"/>
        <v>44317</v>
      </c>
      <c r="Z48" s="38">
        <f t="shared" si="158"/>
        <v>44348</v>
      </c>
      <c r="AA48" s="38">
        <f t="shared" si="158"/>
        <v>44378</v>
      </c>
      <c r="AB48" s="38">
        <f t="shared" si="158"/>
        <v>44409</v>
      </c>
      <c r="AC48" s="38">
        <f t="shared" si="158"/>
        <v>44440</v>
      </c>
      <c r="AD48" s="38">
        <f t="shared" si="158"/>
        <v>44470</v>
      </c>
      <c r="AE48" s="38">
        <f t="shared" si="158"/>
        <v>44501</v>
      </c>
      <c r="AF48" s="38">
        <f t="shared" si="158"/>
        <v>44531</v>
      </c>
      <c r="AG48" s="38">
        <f t="shared" si="158"/>
        <v>44562</v>
      </c>
      <c r="AH48" s="38">
        <f t="shared" si="158"/>
        <v>44593</v>
      </c>
      <c r="AI48" s="38">
        <f t="shared" si="158"/>
        <v>44621</v>
      </c>
      <c r="AJ48" s="38">
        <f t="shared" si="158"/>
        <v>44652</v>
      </c>
      <c r="AK48" s="38">
        <f t="shared" si="158"/>
        <v>44682</v>
      </c>
      <c r="AL48" s="38">
        <f t="shared" si="158"/>
        <v>44713</v>
      </c>
      <c r="AM48" s="38">
        <f t="shared" si="158"/>
        <v>44743</v>
      </c>
      <c r="AN48" s="38">
        <f t="shared" si="158"/>
        <v>44774</v>
      </c>
      <c r="AO48" s="38">
        <f t="shared" si="158"/>
        <v>44805</v>
      </c>
      <c r="AP48" s="38">
        <f t="shared" si="158"/>
        <v>44835</v>
      </c>
      <c r="AQ48" s="38">
        <f t="shared" si="158"/>
        <v>44866</v>
      </c>
      <c r="AR48" s="38">
        <f t="shared" si="158"/>
        <v>44896</v>
      </c>
      <c r="AS48" s="38">
        <f t="shared" si="158"/>
        <v>44927</v>
      </c>
      <c r="AT48" s="38">
        <f t="shared" si="158"/>
        <v>44958</v>
      </c>
      <c r="AU48" s="38">
        <f t="shared" si="158"/>
        <v>44986</v>
      </c>
      <c r="AV48" s="38">
        <f t="shared" si="158"/>
        <v>45017</v>
      </c>
      <c r="AW48" s="38">
        <f t="shared" si="158"/>
        <v>45047</v>
      </c>
      <c r="AX48" s="38">
        <f t="shared" si="158"/>
        <v>45078</v>
      </c>
      <c r="AY48" s="38">
        <f t="shared" si="158"/>
        <v>45108</v>
      </c>
      <c r="AZ48" s="38">
        <f t="shared" si="158"/>
        <v>45139</v>
      </c>
      <c r="BA48" s="38">
        <f t="shared" si="158"/>
        <v>45170</v>
      </c>
      <c r="BB48" s="38">
        <f t="shared" si="158"/>
        <v>45200</v>
      </c>
      <c r="BC48" s="38">
        <f t="shared" si="158"/>
        <v>45231</v>
      </c>
      <c r="BD48" s="38">
        <f t="shared" si="158"/>
        <v>45261</v>
      </c>
      <c r="BE48" s="38">
        <f t="shared" si="158"/>
        <v>45292</v>
      </c>
      <c r="BF48" s="38">
        <f t="shared" si="158"/>
        <v>45323</v>
      </c>
      <c r="BG48" s="38">
        <f t="shared" si="158"/>
        <v>45352</v>
      </c>
      <c r="BH48" s="38">
        <f t="shared" si="158"/>
        <v>45383</v>
      </c>
      <c r="BI48" s="38">
        <f t="shared" si="158"/>
        <v>45413</v>
      </c>
      <c r="BJ48" s="38">
        <f t="shared" si="158"/>
        <v>45444</v>
      </c>
      <c r="BK48" s="38">
        <f t="shared" si="158"/>
        <v>45474</v>
      </c>
      <c r="BL48" s="43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52">
        <v>45</v>
      </c>
      <c r="DG48" s="53">
        <v>6.8500000000000005E-2</v>
      </c>
      <c r="DH48" s="53">
        <v>8.8200000000000001E-2</v>
      </c>
    </row>
    <row r="49" spans="2:112" x14ac:dyDescent="0.3">
      <c r="F49" s="37" t="s">
        <v>130</v>
      </c>
      <c r="G49" s="50" t="s">
        <v>122</v>
      </c>
      <c r="H49" s="50" t="s">
        <v>122</v>
      </c>
      <c r="I49" s="50" t="s">
        <v>122</v>
      </c>
      <c r="J49" s="50" t="s">
        <v>122</v>
      </c>
      <c r="K49" s="50" t="s">
        <v>122</v>
      </c>
      <c r="L49" s="49">
        <v>0</v>
      </c>
      <c r="M49" s="49">
        <f t="shared" ref="M49:O49" si="159">L49+1</f>
        <v>1</v>
      </c>
      <c r="N49" s="49">
        <f t="shared" si="159"/>
        <v>2</v>
      </c>
      <c r="O49" s="49">
        <f t="shared" si="159"/>
        <v>3</v>
      </c>
      <c r="P49" s="49">
        <f t="shared" ref="P49:U49" si="160">O49+1</f>
        <v>4</v>
      </c>
      <c r="Q49" s="49">
        <f t="shared" si="160"/>
        <v>5</v>
      </c>
      <c r="R49" s="49">
        <f t="shared" si="160"/>
        <v>6</v>
      </c>
      <c r="S49" s="49">
        <f t="shared" si="160"/>
        <v>7</v>
      </c>
      <c r="T49" s="49">
        <f t="shared" si="160"/>
        <v>8</v>
      </c>
      <c r="U49" s="49">
        <f t="shared" si="160"/>
        <v>9</v>
      </c>
      <c r="V49" s="49">
        <f t="shared" ref="V49:BK49" si="161">U49+1</f>
        <v>10</v>
      </c>
      <c r="W49" s="49">
        <f t="shared" si="161"/>
        <v>11</v>
      </c>
      <c r="X49" s="49">
        <f t="shared" si="161"/>
        <v>12</v>
      </c>
      <c r="Y49" s="49">
        <f t="shared" si="161"/>
        <v>13</v>
      </c>
      <c r="Z49" s="49">
        <f t="shared" si="161"/>
        <v>14</v>
      </c>
      <c r="AA49" s="49">
        <f t="shared" si="161"/>
        <v>15</v>
      </c>
      <c r="AB49" s="49">
        <f t="shared" si="161"/>
        <v>16</v>
      </c>
      <c r="AC49" s="49">
        <f t="shared" si="161"/>
        <v>17</v>
      </c>
      <c r="AD49" s="49">
        <f t="shared" si="161"/>
        <v>18</v>
      </c>
      <c r="AE49" s="49">
        <f t="shared" si="161"/>
        <v>19</v>
      </c>
      <c r="AF49" s="49">
        <f t="shared" si="161"/>
        <v>20</v>
      </c>
      <c r="AG49" s="49">
        <f t="shared" si="161"/>
        <v>21</v>
      </c>
      <c r="AH49" s="49">
        <f t="shared" si="161"/>
        <v>22</v>
      </c>
      <c r="AI49" s="49">
        <f t="shared" si="161"/>
        <v>23</v>
      </c>
      <c r="AJ49" s="49">
        <f t="shared" si="161"/>
        <v>24</v>
      </c>
      <c r="AK49" s="49">
        <f t="shared" si="161"/>
        <v>25</v>
      </c>
      <c r="AL49" s="49">
        <f t="shared" si="161"/>
        <v>26</v>
      </c>
      <c r="AM49" s="49">
        <f t="shared" si="161"/>
        <v>27</v>
      </c>
      <c r="AN49" s="49">
        <f t="shared" si="161"/>
        <v>28</v>
      </c>
      <c r="AO49" s="49">
        <f t="shared" si="161"/>
        <v>29</v>
      </c>
      <c r="AP49" s="49">
        <f t="shared" si="161"/>
        <v>30</v>
      </c>
      <c r="AQ49" s="49">
        <f t="shared" si="161"/>
        <v>31</v>
      </c>
      <c r="AR49" s="49">
        <f t="shared" si="161"/>
        <v>32</v>
      </c>
      <c r="AS49" s="49">
        <f t="shared" si="161"/>
        <v>33</v>
      </c>
      <c r="AT49" s="49">
        <f t="shared" si="161"/>
        <v>34</v>
      </c>
      <c r="AU49" s="49">
        <f t="shared" si="161"/>
        <v>35</v>
      </c>
      <c r="AV49" s="49">
        <f t="shared" si="161"/>
        <v>36</v>
      </c>
      <c r="AW49" s="49">
        <f t="shared" si="161"/>
        <v>37</v>
      </c>
      <c r="AX49" s="49">
        <f t="shared" si="161"/>
        <v>38</v>
      </c>
      <c r="AY49" s="49">
        <f t="shared" si="161"/>
        <v>39</v>
      </c>
      <c r="AZ49" s="49">
        <f t="shared" si="161"/>
        <v>40</v>
      </c>
      <c r="BA49" s="49">
        <f t="shared" si="161"/>
        <v>41</v>
      </c>
      <c r="BB49" s="49">
        <f t="shared" si="161"/>
        <v>42</v>
      </c>
      <c r="BC49" s="49">
        <f t="shared" si="161"/>
        <v>43</v>
      </c>
      <c r="BD49" s="49">
        <f t="shared" si="161"/>
        <v>44</v>
      </c>
      <c r="BE49" s="49">
        <f t="shared" si="161"/>
        <v>45</v>
      </c>
      <c r="BF49" s="49">
        <f t="shared" si="161"/>
        <v>46</v>
      </c>
      <c r="BG49" s="49">
        <f t="shared" si="161"/>
        <v>47</v>
      </c>
      <c r="BH49" s="49">
        <f t="shared" si="161"/>
        <v>48</v>
      </c>
      <c r="BI49" s="49">
        <f t="shared" si="161"/>
        <v>49</v>
      </c>
      <c r="BJ49" s="49">
        <f t="shared" si="161"/>
        <v>50</v>
      </c>
      <c r="BK49" s="49">
        <f t="shared" si="161"/>
        <v>51</v>
      </c>
      <c r="BL49" s="73"/>
      <c r="DF49" s="52">
        <v>46</v>
      </c>
      <c r="DG49" s="53">
        <v>6.8699999999999997E-2</v>
      </c>
      <c r="DH49" s="53">
        <v>8.8400000000000006E-2</v>
      </c>
    </row>
    <row r="50" spans="2:112" x14ac:dyDescent="0.3">
      <c r="F50" s="37" t="s">
        <v>60</v>
      </c>
      <c r="G50" s="20" t="s">
        <v>122</v>
      </c>
      <c r="H50" s="20" t="s">
        <v>122</v>
      </c>
      <c r="I50" s="20" t="s">
        <v>122</v>
      </c>
      <c r="J50" s="20" t="s">
        <v>122</v>
      </c>
      <c r="K50" s="20" t="s">
        <v>122</v>
      </c>
      <c r="L50" s="20">
        <v>0</v>
      </c>
      <c r="M50" s="20">
        <v>0</v>
      </c>
      <c r="N50" s="20">
        <v>0</v>
      </c>
      <c r="O50" s="20">
        <v>0</v>
      </c>
      <c r="P50" s="20">
        <v>3152.0437160000001</v>
      </c>
      <c r="Q50" s="20">
        <v>112296.663055</v>
      </c>
      <c r="R50" s="20">
        <v>342693.79090699996</v>
      </c>
      <c r="S50" s="20">
        <v>401731.57608199993</v>
      </c>
      <c r="T50" s="20">
        <v>187320.783107</v>
      </c>
      <c r="U50" s="20">
        <v>294711.779018</v>
      </c>
      <c r="V50" s="20">
        <v>152145.06157600001</v>
      </c>
      <c r="W50" s="20">
        <v>197157.241454</v>
      </c>
      <c r="X50" s="20">
        <v>382692.70637900004</v>
      </c>
      <c r="Y50" s="20">
        <v>464296.67014100007</v>
      </c>
      <c r="Z50" s="20">
        <v>558996.59661100002</v>
      </c>
      <c r="AA50" s="20">
        <v>667292.37559500011</v>
      </c>
      <c r="AB50" s="20">
        <v>730428.32075099985</v>
      </c>
      <c r="AC50" s="20">
        <v>766448.43142599985</v>
      </c>
      <c r="AD50" s="20">
        <v>848820.21465700003</v>
      </c>
      <c r="AE50" s="20">
        <v>893542.18724200013</v>
      </c>
      <c r="AF50" s="20">
        <v>968993.02223500004</v>
      </c>
      <c r="AG50" s="20">
        <v>1004070.2422410003</v>
      </c>
      <c r="AH50" s="20">
        <v>1042406.722536</v>
      </c>
      <c r="AI50" s="20">
        <v>1056866.0727650002</v>
      </c>
      <c r="AJ50" s="20">
        <v>1055813.9841289998</v>
      </c>
      <c r="AK50" s="20">
        <v>1044023.910718</v>
      </c>
      <c r="AL50" s="20">
        <v>1052084.3495810002</v>
      </c>
      <c r="AM50" s="20">
        <v>1019823.9475189999</v>
      </c>
      <c r="AN50" s="20">
        <v>969319.32448499999</v>
      </c>
      <c r="AO50" s="20">
        <v>965058.31450299989</v>
      </c>
      <c r="AP50" s="20">
        <v>954928.22302199993</v>
      </c>
      <c r="AQ50" s="20">
        <v>972724.05760199972</v>
      </c>
      <c r="AR50" s="20">
        <v>985824.77903299988</v>
      </c>
      <c r="AS50" s="20">
        <v>1014419.1342739998</v>
      </c>
      <c r="AT50" s="20">
        <v>1014248.803906</v>
      </c>
      <c r="AU50" s="20">
        <v>995110.74297499983</v>
      </c>
      <c r="AV50" s="20">
        <v>998368.40605899994</v>
      </c>
      <c r="AW50" s="20">
        <v>1009463.0208759997</v>
      </c>
      <c r="AX50" s="20">
        <v>1009733.8284319999</v>
      </c>
      <c r="AY50" s="20">
        <v>1010974.2637689998</v>
      </c>
      <c r="AZ50" s="20">
        <v>1027177.1033409996</v>
      </c>
      <c r="BA50" s="20">
        <v>1035494.256121</v>
      </c>
      <c r="BB50" s="20">
        <v>1030061.0614509997</v>
      </c>
      <c r="BC50" s="20">
        <v>1034179.1436549998</v>
      </c>
      <c r="BD50" s="20">
        <v>1036760.2608409999</v>
      </c>
      <c r="BE50" s="20">
        <v>1035252.3817499997</v>
      </c>
      <c r="BF50" s="20">
        <v>1040331.0877990001</v>
      </c>
      <c r="BG50" s="20">
        <v>1040543.0439719997</v>
      </c>
      <c r="BH50" s="20">
        <v>1026977.7695249999</v>
      </c>
      <c r="BI50" s="20">
        <v>1025717.5945809998</v>
      </c>
      <c r="BJ50" s="20">
        <v>1028821.985626</v>
      </c>
      <c r="BK50" s="20">
        <f>SUM('Capa Final'!$H$37:$H$38)+SUM('Capa Final'!$H$46:$H$47)</f>
        <v>1039082.4761499995</v>
      </c>
      <c r="BL50" s="20"/>
      <c r="DF50" s="52">
        <v>47</v>
      </c>
      <c r="DG50" s="53">
        <v>6.88E-2</v>
      </c>
      <c r="DH50" s="53">
        <v>8.8599999999999998E-2</v>
      </c>
    </row>
    <row r="51" spans="2:112" x14ac:dyDescent="0.3">
      <c r="F51" s="37" t="s">
        <v>62</v>
      </c>
      <c r="G51" s="20" t="s">
        <v>122</v>
      </c>
      <c r="H51" s="20" t="s">
        <v>122</v>
      </c>
      <c r="I51" s="20" t="s">
        <v>122</v>
      </c>
      <c r="J51" s="20" t="s">
        <v>122</v>
      </c>
      <c r="K51" s="20" t="s">
        <v>122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109093.54488099999</v>
      </c>
      <c r="R51" s="20">
        <v>228368.42012299993</v>
      </c>
      <c r="S51" s="20">
        <v>150127.58579399998</v>
      </c>
      <c r="T51" s="20">
        <v>35897.689851999996</v>
      </c>
      <c r="U51" s="20">
        <v>39239.867907</v>
      </c>
      <c r="V51" s="20">
        <v>15224.248251999999</v>
      </c>
      <c r="W51" s="20">
        <v>48797.526066999992</v>
      </c>
      <c r="X51" s="20">
        <v>5505.4638619999996</v>
      </c>
      <c r="Y51" s="20">
        <v>21798.126614999997</v>
      </c>
      <c r="Z51" s="20">
        <v>91537.349371999997</v>
      </c>
      <c r="AA51" s="20">
        <v>114657.29109100002</v>
      </c>
      <c r="AB51" s="20">
        <v>59180.705715000004</v>
      </c>
      <c r="AC51" s="20">
        <v>25009.366681</v>
      </c>
      <c r="AD51" s="20">
        <v>77640.402020999987</v>
      </c>
      <c r="AE51" s="20">
        <v>10552.975896000002</v>
      </c>
      <c r="AF51" s="20">
        <v>50030.892426999999</v>
      </c>
      <c r="AG51" s="20">
        <v>46814.021738000003</v>
      </c>
      <c r="AH51" s="20">
        <v>44517.171767</v>
      </c>
      <c r="AI51" s="20">
        <v>21194.182884999998</v>
      </c>
      <c r="AJ51" s="20">
        <v>5852.1076469999998</v>
      </c>
      <c r="AK51" s="20">
        <v>6957.3937450000021</v>
      </c>
      <c r="AL51" s="20">
        <v>5182.7333800000006</v>
      </c>
      <c r="AM51" s="20">
        <v>22259.433498999999</v>
      </c>
      <c r="AN51" s="20">
        <v>46739.231528000004</v>
      </c>
      <c r="AO51" s="20">
        <v>12384.276544999999</v>
      </c>
      <c r="AP51" s="20">
        <v>7689.0754310000002</v>
      </c>
      <c r="AQ51" s="20">
        <v>16863.138763999999</v>
      </c>
      <c r="AR51" s="20">
        <v>12853.426962</v>
      </c>
      <c r="AS51" s="20">
        <v>14656.092552</v>
      </c>
      <c r="AT51" s="20">
        <v>954.68688999999995</v>
      </c>
      <c r="AU51" s="20">
        <v>8138.5519750000003</v>
      </c>
      <c r="AV51" s="20">
        <v>5672.492123</v>
      </c>
      <c r="AW51" s="20">
        <v>10716.012752999999</v>
      </c>
      <c r="AX51" s="20">
        <v>0</v>
      </c>
      <c r="AY51" s="20">
        <v>844.829474</v>
      </c>
      <c r="AZ51" s="20">
        <v>2086.8720819999999</v>
      </c>
      <c r="BA51" s="20">
        <v>8888.1670520000007</v>
      </c>
      <c r="BB51" s="20">
        <v>14452.851783000002</v>
      </c>
      <c r="BC51" s="20">
        <v>5418.1185129999994</v>
      </c>
      <c r="BD51" s="20">
        <v>14925.618757999999</v>
      </c>
      <c r="BE51" s="20">
        <v>13039.113432999999</v>
      </c>
      <c r="BF51" s="20">
        <v>6723.8928940000005</v>
      </c>
      <c r="BG51" s="20">
        <v>1488.5413090000002</v>
      </c>
      <c r="BH51" s="20">
        <v>851.84451100000001</v>
      </c>
      <c r="BI51" s="20">
        <v>6035.7397449999999</v>
      </c>
      <c r="BJ51" s="20">
        <v>6246.0750289999996</v>
      </c>
      <c r="BK51" s="20">
        <f>'Capa Final'!$H$37+'Capa Final'!$H$46</f>
        <v>9548.0662740000007</v>
      </c>
      <c r="BL51" s="20"/>
      <c r="DF51" s="52">
        <v>48</v>
      </c>
      <c r="DG51" s="53">
        <v>6.9000000000000006E-2</v>
      </c>
      <c r="DH51" s="53">
        <v>8.8800000000000004E-2</v>
      </c>
    </row>
    <row r="52" spans="2:112" x14ac:dyDescent="0.3">
      <c r="F52" s="37" t="s">
        <v>90</v>
      </c>
      <c r="G52" s="46" t="s">
        <v>122</v>
      </c>
      <c r="H52" s="46" t="s">
        <v>122</v>
      </c>
      <c r="I52" s="20" t="s">
        <v>122</v>
      </c>
      <c r="J52" s="20" t="s">
        <v>122</v>
      </c>
      <c r="K52" s="20" t="s">
        <v>122</v>
      </c>
      <c r="L52" s="46">
        <v>0</v>
      </c>
      <c r="M52" s="46">
        <v>0</v>
      </c>
      <c r="N52" s="46">
        <v>0</v>
      </c>
      <c r="O52" s="46">
        <v>0</v>
      </c>
      <c r="P52" s="46">
        <v>8.8931805777443568E-5</v>
      </c>
      <c r="Q52" s="46">
        <v>3.1683396323372191E-3</v>
      </c>
      <c r="R52" s="46">
        <v>9.6687674410659025E-3</v>
      </c>
      <c r="S52" s="46">
        <v>1.1334460343122573E-2</v>
      </c>
      <c r="T52" s="46">
        <v>5.2850712116679147E-3</v>
      </c>
      <c r="U52" s="46">
        <v>8.3150022821427277E-3</v>
      </c>
      <c r="V52" s="46">
        <v>4.2926229091912842E-3</v>
      </c>
      <c r="W52" s="46">
        <v>5.5625971859470475E-3</v>
      </c>
      <c r="X52" s="46">
        <f t="shared" ref="X52:AC52" si="162">X50/$B$9</f>
        <v>1.0797297405294448E-2</v>
      </c>
      <c r="Y52" s="46">
        <f t="shared" si="162"/>
        <v>1.3099672787689599E-2</v>
      </c>
      <c r="Z52" s="46">
        <f t="shared" si="162"/>
        <v>1.5771537846292174E-2</v>
      </c>
      <c r="AA52" s="46">
        <f t="shared" si="162"/>
        <v>1.8826996479126078E-2</v>
      </c>
      <c r="AB52" s="46">
        <f t="shared" si="162"/>
        <v>2.0608314924580245E-2</v>
      </c>
      <c r="AC52" s="46">
        <f t="shared" si="162"/>
        <v>2.1624586834252935E-2</v>
      </c>
      <c r="AD52" s="46">
        <f t="shared" ref="AD52:AE52" si="163">AD50/$B$9</f>
        <v>2.3948625485955756E-2</v>
      </c>
      <c r="AE52" s="46">
        <f t="shared" si="163"/>
        <v>2.5210411850061305E-2</v>
      </c>
      <c r="AF52" s="46">
        <f t="shared" ref="AF52:AG52" si="164">AF50/$B$9</f>
        <v>2.7339182770744631E-2</v>
      </c>
      <c r="AG52" s="46">
        <f t="shared" si="164"/>
        <v>2.832885194980822E-2</v>
      </c>
      <c r="AH52" s="46">
        <f t="shared" ref="AH52:AI52" si="165">AH50/$B$9</f>
        <v>2.9410477944549249E-2</v>
      </c>
      <c r="AI52" s="46">
        <f t="shared" si="165"/>
        <v>2.9818434255467839E-2</v>
      </c>
      <c r="AJ52" s="46">
        <f t="shared" ref="AJ52:AK52" si="166">AJ50/$B$9</f>
        <v>2.9788750611880504E-2</v>
      </c>
      <c r="AK52" s="46">
        <f t="shared" si="166"/>
        <v>2.9456105314682846E-2</v>
      </c>
      <c r="AL52" s="46">
        <f t="shared" ref="AL52:AM52" si="167">AL50/$B$9</f>
        <v>2.9683522650237746E-2</v>
      </c>
      <c r="AM52" s="46">
        <f t="shared" si="167"/>
        <v>2.8773327212301109E-2</v>
      </c>
      <c r="AN52" s="46">
        <f t="shared" ref="AN52:AO52" si="168">AN50/$B$9</f>
        <v>2.7348389067019786E-2</v>
      </c>
      <c r="AO52" s="46">
        <f t="shared" si="168"/>
        <v>2.7228168871401476E-2</v>
      </c>
      <c r="AP52" s="46">
        <f t="shared" ref="AP52:AQ52" si="169">AP50/$B$9</f>
        <v>2.6942358327745927E-2</v>
      </c>
      <c r="AQ52" s="46">
        <f t="shared" si="169"/>
        <v>2.7444450255114376E-2</v>
      </c>
      <c r="AR52" s="46">
        <f t="shared" ref="AR52:AS52" si="170">AR50/$B$9</f>
        <v>2.7814074193999526E-2</v>
      </c>
      <c r="AS52" s="46">
        <f t="shared" si="170"/>
        <v>2.8620835735318147E-2</v>
      </c>
      <c r="AT52" s="46">
        <f t="shared" ref="AT52:AU52" si="171">AT50/$B$9</f>
        <v>2.8616030031917501E-2</v>
      </c>
      <c r="AU52" s="46">
        <f t="shared" si="171"/>
        <v>2.8076068511386169E-2</v>
      </c>
      <c r="AV52" s="46">
        <f t="shared" ref="AV52:AW52" si="172">AV50/$B$9</f>
        <v>2.816798026349927E-2</v>
      </c>
      <c r="AW52" s="46">
        <f t="shared" si="172"/>
        <v>2.8481003882135203E-2</v>
      </c>
      <c r="AX52" s="46">
        <f t="shared" ref="AX52:AY52" si="173">AX50/$B$9</f>
        <v>2.8488644450332598E-2</v>
      </c>
      <c r="AY52" s="46">
        <f t="shared" si="173"/>
        <v>2.8523642110393464E-2</v>
      </c>
      <c r="AZ52" s="46">
        <f t="shared" ref="AZ52:BA52" si="174">AZ50/$B$9</f>
        <v>2.8980789254180146E-2</v>
      </c>
      <c r="BA52" s="46">
        <f t="shared" si="174"/>
        <v>2.9215449519803292E-2</v>
      </c>
      <c r="BB52" s="46">
        <f t="shared" ref="BB52:BC52" si="175">BB50/$B$9</f>
        <v>2.9062157288895822E-2</v>
      </c>
      <c r="BC52" s="46">
        <f t="shared" si="175"/>
        <v>2.9178344918173511E-2</v>
      </c>
      <c r="BD52" s="46">
        <f t="shared" ref="BD52:BE52" si="176">BD50/$B$9</f>
        <v>2.9251168594796081E-2</v>
      </c>
      <c r="BE52" s="46">
        <f t="shared" si="176"/>
        <v>2.9208625272894799E-2</v>
      </c>
      <c r="BF52" s="46">
        <f t="shared" ref="BF52:BG52" si="177">BF50/$B$9</f>
        <v>2.9351915956858914E-2</v>
      </c>
      <c r="BG52" s="46">
        <f t="shared" si="177"/>
        <v>2.9357896091307827E-2</v>
      </c>
      <c r="BH52" s="46">
        <f t="shared" ref="BH52:BI52" si="178">BH50/$B$9</f>
        <v>2.8975165247089325E-2</v>
      </c>
      <c r="BI52" s="46">
        <f t="shared" si="178"/>
        <v>2.8939610653478665E-2</v>
      </c>
      <c r="BJ52" s="46">
        <f t="shared" ref="BJ52:BK52" si="179">BJ50/$B$9</f>
        <v>2.9027197986125668E-2</v>
      </c>
      <c r="BK52" s="46">
        <f t="shared" si="179"/>
        <v>2.9316687610216156E-2</v>
      </c>
      <c r="BL52" s="46"/>
      <c r="DF52" s="52">
        <v>49</v>
      </c>
      <c r="DG52" s="53">
        <v>6.9099999999999995E-2</v>
      </c>
      <c r="DH52" s="53">
        <v>8.8900000000000007E-2</v>
      </c>
    </row>
    <row r="53" spans="2:112" x14ac:dyDescent="0.3">
      <c r="F53" s="37" t="s">
        <v>134</v>
      </c>
      <c r="G53" s="46" t="s">
        <v>122</v>
      </c>
      <c r="H53" s="46" t="s">
        <v>122</v>
      </c>
      <c r="I53" s="46" t="s">
        <v>122</v>
      </c>
      <c r="J53" s="46" t="s">
        <v>122</v>
      </c>
      <c r="K53" s="46" t="s">
        <v>122</v>
      </c>
      <c r="L53" s="46" t="s">
        <v>122</v>
      </c>
      <c r="M53" s="46" t="str">
        <f t="shared" ref="M53:AR53" si="180">IF(M52&gt;VLOOKUP(M49,$DF$3:$DH$75,2,0),"Gatilho atingido","Gatilho não atingido")</f>
        <v>Gatilho não atingido</v>
      </c>
      <c r="N53" s="46" t="str">
        <f t="shared" si="180"/>
        <v>Gatilho não atingido</v>
      </c>
      <c r="O53" s="46" t="str">
        <f t="shared" si="180"/>
        <v>Gatilho não atingido</v>
      </c>
      <c r="P53" s="46" t="str">
        <f t="shared" si="180"/>
        <v>Gatilho não atingido</v>
      </c>
      <c r="Q53" s="46" t="str">
        <f t="shared" si="180"/>
        <v>Gatilho não atingido</v>
      </c>
      <c r="R53" s="46" t="str">
        <f t="shared" si="180"/>
        <v>Gatilho não atingido</v>
      </c>
      <c r="S53" s="46" t="str">
        <f t="shared" si="180"/>
        <v>Gatilho não atingido</v>
      </c>
      <c r="T53" s="46" t="str">
        <f t="shared" si="180"/>
        <v>Gatilho não atingido</v>
      </c>
      <c r="U53" s="46" t="str">
        <f t="shared" si="180"/>
        <v>Gatilho não atingido</v>
      </c>
      <c r="V53" s="46" t="str">
        <f t="shared" si="180"/>
        <v>Gatilho não atingido</v>
      </c>
      <c r="W53" s="46" t="str">
        <f t="shared" si="180"/>
        <v>Gatilho não atingido</v>
      </c>
      <c r="X53" s="46" t="str">
        <f t="shared" si="180"/>
        <v>Gatilho não atingido</v>
      </c>
      <c r="Y53" s="46" t="str">
        <f t="shared" si="180"/>
        <v>Gatilho não atingido</v>
      </c>
      <c r="Z53" s="46" t="str">
        <f t="shared" si="180"/>
        <v>Gatilho não atingido</v>
      </c>
      <c r="AA53" s="46" t="str">
        <f t="shared" si="180"/>
        <v>Gatilho não atingido</v>
      </c>
      <c r="AB53" s="46" t="str">
        <f t="shared" si="180"/>
        <v>Gatilho não atingido</v>
      </c>
      <c r="AC53" s="46" t="str">
        <f t="shared" si="180"/>
        <v>Gatilho não atingido</v>
      </c>
      <c r="AD53" s="46" t="str">
        <f t="shared" si="180"/>
        <v>Gatilho não atingido</v>
      </c>
      <c r="AE53" s="46" t="str">
        <f t="shared" si="180"/>
        <v>Gatilho não atingido</v>
      </c>
      <c r="AF53" s="46" t="str">
        <f t="shared" si="180"/>
        <v>Gatilho não atingido</v>
      </c>
      <c r="AG53" s="46" t="str">
        <f t="shared" si="180"/>
        <v>Gatilho não atingido</v>
      </c>
      <c r="AH53" s="46" t="str">
        <f t="shared" si="180"/>
        <v>Gatilho não atingido</v>
      </c>
      <c r="AI53" s="46" t="str">
        <f t="shared" si="180"/>
        <v>Gatilho não atingido</v>
      </c>
      <c r="AJ53" s="46" t="str">
        <f t="shared" si="180"/>
        <v>Gatilho não atingido</v>
      </c>
      <c r="AK53" s="46" t="str">
        <f t="shared" si="180"/>
        <v>Gatilho não atingido</v>
      </c>
      <c r="AL53" s="46" t="str">
        <f t="shared" si="180"/>
        <v>Gatilho não atingido</v>
      </c>
      <c r="AM53" s="46" t="str">
        <f t="shared" si="180"/>
        <v>Gatilho não atingido</v>
      </c>
      <c r="AN53" s="46" t="str">
        <f t="shared" si="180"/>
        <v>Gatilho não atingido</v>
      </c>
      <c r="AO53" s="46" t="str">
        <f t="shared" si="180"/>
        <v>Gatilho não atingido</v>
      </c>
      <c r="AP53" s="46" t="str">
        <f t="shared" si="180"/>
        <v>Gatilho não atingido</v>
      </c>
      <c r="AQ53" s="46" t="str">
        <f t="shared" si="180"/>
        <v>Gatilho não atingido</v>
      </c>
      <c r="AR53" s="46" t="str">
        <f t="shared" si="180"/>
        <v>Gatilho não atingido</v>
      </c>
      <c r="AS53" s="46" t="str">
        <f t="shared" ref="AS53:BK53" si="181">IF(AS52&gt;VLOOKUP(AS49,$DF$3:$DH$75,2,0),"Gatilho atingido","Gatilho não atingido")</f>
        <v>Gatilho não atingido</v>
      </c>
      <c r="AT53" s="46" t="str">
        <f t="shared" si="181"/>
        <v>Gatilho não atingido</v>
      </c>
      <c r="AU53" s="46" t="str">
        <f t="shared" si="181"/>
        <v>Gatilho não atingido</v>
      </c>
      <c r="AV53" s="46" t="str">
        <f t="shared" si="181"/>
        <v>Gatilho não atingido</v>
      </c>
      <c r="AW53" s="46" t="str">
        <f t="shared" si="181"/>
        <v>Gatilho não atingido</v>
      </c>
      <c r="AX53" s="46" t="str">
        <f t="shared" si="181"/>
        <v>Gatilho não atingido</v>
      </c>
      <c r="AY53" s="46" t="str">
        <f t="shared" si="181"/>
        <v>Gatilho não atingido</v>
      </c>
      <c r="AZ53" s="46" t="str">
        <f t="shared" si="181"/>
        <v>Gatilho não atingido</v>
      </c>
      <c r="BA53" s="46" t="str">
        <f t="shared" si="181"/>
        <v>Gatilho não atingido</v>
      </c>
      <c r="BB53" s="46" t="str">
        <f t="shared" si="181"/>
        <v>Gatilho não atingido</v>
      </c>
      <c r="BC53" s="46" t="str">
        <f t="shared" si="181"/>
        <v>Gatilho não atingido</v>
      </c>
      <c r="BD53" s="46" t="str">
        <f t="shared" si="181"/>
        <v>Gatilho não atingido</v>
      </c>
      <c r="BE53" s="46" t="str">
        <f t="shared" si="181"/>
        <v>Gatilho não atingido</v>
      </c>
      <c r="BF53" s="46" t="str">
        <f t="shared" si="181"/>
        <v>Gatilho não atingido</v>
      </c>
      <c r="BG53" s="46" t="str">
        <f t="shared" si="181"/>
        <v>Gatilho não atingido</v>
      </c>
      <c r="BH53" s="46" t="str">
        <f t="shared" si="181"/>
        <v>Gatilho não atingido</v>
      </c>
      <c r="BI53" s="46" t="str">
        <f t="shared" si="181"/>
        <v>Gatilho não atingido</v>
      </c>
      <c r="BJ53" s="46" t="str">
        <f t="shared" si="181"/>
        <v>Gatilho não atingido</v>
      </c>
      <c r="BK53" s="46" t="str">
        <f t="shared" si="181"/>
        <v>Gatilho não atingido</v>
      </c>
      <c r="BL53" s="46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52">
        <v>50</v>
      </c>
      <c r="DG53" s="53">
        <v>6.9199999999999998E-2</v>
      </c>
      <c r="DH53" s="53">
        <v>8.9099999999999999E-2</v>
      </c>
    </row>
    <row r="54" spans="2:112" x14ac:dyDescent="0.3">
      <c r="F54" s="37" t="s">
        <v>139</v>
      </c>
      <c r="G54" s="46" t="s">
        <v>122</v>
      </c>
      <c r="H54" s="46" t="s">
        <v>122</v>
      </c>
      <c r="I54" s="46" t="s">
        <v>122</v>
      </c>
      <c r="J54" s="46" t="s">
        <v>122</v>
      </c>
      <c r="K54" s="46" t="s">
        <v>122</v>
      </c>
      <c r="L54" s="46" t="s">
        <v>122</v>
      </c>
      <c r="M54" s="46" t="str">
        <f t="shared" ref="M54:AR54" si="182">IF(M52&gt;VLOOKUP(M49,$DF$3:$DH$75,3,0),"Gatilho atingido","Gatilho não atingido")</f>
        <v>Gatilho não atingido</v>
      </c>
      <c r="N54" s="46" t="str">
        <f t="shared" si="182"/>
        <v>Gatilho não atingido</v>
      </c>
      <c r="O54" s="46" t="str">
        <f t="shared" si="182"/>
        <v>Gatilho não atingido</v>
      </c>
      <c r="P54" s="46" t="str">
        <f t="shared" si="182"/>
        <v>Gatilho não atingido</v>
      </c>
      <c r="Q54" s="46" t="str">
        <f t="shared" si="182"/>
        <v>Gatilho não atingido</v>
      </c>
      <c r="R54" s="46" t="str">
        <f t="shared" si="182"/>
        <v>Gatilho não atingido</v>
      </c>
      <c r="S54" s="46" t="str">
        <f t="shared" si="182"/>
        <v>Gatilho não atingido</v>
      </c>
      <c r="T54" s="46" t="str">
        <f t="shared" si="182"/>
        <v>Gatilho não atingido</v>
      </c>
      <c r="U54" s="46" t="str">
        <f t="shared" si="182"/>
        <v>Gatilho não atingido</v>
      </c>
      <c r="V54" s="46" t="str">
        <f t="shared" si="182"/>
        <v>Gatilho não atingido</v>
      </c>
      <c r="W54" s="46" t="str">
        <f t="shared" si="182"/>
        <v>Gatilho não atingido</v>
      </c>
      <c r="X54" s="46" t="str">
        <f t="shared" si="182"/>
        <v>Gatilho não atingido</v>
      </c>
      <c r="Y54" s="46" t="str">
        <f t="shared" si="182"/>
        <v>Gatilho não atingido</v>
      </c>
      <c r="Z54" s="46" t="str">
        <f t="shared" si="182"/>
        <v>Gatilho não atingido</v>
      </c>
      <c r="AA54" s="46" t="str">
        <f t="shared" si="182"/>
        <v>Gatilho não atingido</v>
      </c>
      <c r="AB54" s="46" t="str">
        <f t="shared" si="182"/>
        <v>Gatilho não atingido</v>
      </c>
      <c r="AC54" s="46" t="str">
        <f t="shared" si="182"/>
        <v>Gatilho não atingido</v>
      </c>
      <c r="AD54" s="46" t="str">
        <f t="shared" si="182"/>
        <v>Gatilho não atingido</v>
      </c>
      <c r="AE54" s="46" t="str">
        <f t="shared" si="182"/>
        <v>Gatilho não atingido</v>
      </c>
      <c r="AF54" s="46" t="str">
        <f t="shared" si="182"/>
        <v>Gatilho não atingido</v>
      </c>
      <c r="AG54" s="46" t="str">
        <f t="shared" si="182"/>
        <v>Gatilho não atingido</v>
      </c>
      <c r="AH54" s="46" t="str">
        <f t="shared" si="182"/>
        <v>Gatilho não atingido</v>
      </c>
      <c r="AI54" s="46" t="str">
        <f t="shared" si="182"/>
        <v>Gatilho não atingido</v>
      </c>
      <c r="AJ54" s="46" t="str">
        <f t="shared" si="182"/>
        <v>Gatilho não atingido</v>
      </c>
      <c r="AK54" s="46" t="str">
        <f t="shared" si="182"/>
        <v>Gatilho não atingido</v>
      </c>
      <c r="AL54" s="46" t="str">
        <f t="shared" si="182"/>
        <v>Gatilho não atingido</v>
      </c>
      <c r="AM54" s="46" t="str">
        <f t="shared" si="182"/>
        <v>Gatilho não atingido</v>
      </c>
      <c r="AN54" s="46" t="str">
        <f t="shared" si="182"/>
        <v>Gatilho não atingido</v>
      </c>
      <c r="AO54" s="46" t="str">
        <f t="shared" si="182"/>
        <v>Gatilho não atingido</v>
      </c>
      <c r="AP54" s="46" t="str">
        <f t="shared" si="182"/>
        <v>Gatilho não atingido</v>
      </c>
      <c r="AQ54" s="46" t="str">
        <f t="shared" si="182"/>
        <v>Gatilho não atingido</v>
      </c>
      <c r="AR54" s="46" t="str">
        <f t="shared" si="182"/>
        <v>Gatilho não atingido</v>
      </c>
      <c r="AS54" s="46" t="str">
        <f t="shared" ref="AS54:BK54" si="183">IF(AS52&gt;VLOOKUP(AS49,$DF$3:$DH$75,3,0),"Gatilho atingido","Gatilho não atingido")</f>
        <v>Gatilho não atingido</v>
      </c>
      <c r="AT54" s="46" t="str">
        <f t="shared" si="183"/>
        <v>Gatilho não atingido</v>
      </c>
      <c r="AU54" s="46" t="str">
        <f t="shared" si="183"/>
        <v>Gatilho não atingido</v>
      </c>
      <c r="AV54" s="46" t="str">
        <f t="shared" si="183"/>
        <v>Gatilho não atingido</v>
      </c>
      <c r="AW54" s="46" t="str">
        <f t="shared" si="183"/>
        <v>Gatilho não atingido</v>
      </c>
      <c r="AX54" s="46" t="str">
        <f t="shared" si="183"/>
        <v>Gatilho não atingido</v>
      </c>
      <c r="AY54" s="46" t="str">
        <f t="shared" si="183"/>
        <v>Gatilho não atingido</v>
      </c>
      <c r="AZ54" s="46" t="str">
        <f t="shared" si="183"/>
        <v>Gatilho não atingido</v>
      </c>
      <c r="BA54" s="46" t="str">
        <f t="shared" si="183"/>
        <v>Gatilho não atingido</v>
      </c>
      <c r="BB54" s="46" t="str">
        <f t="shared" si="183"/>
        <v>Gatilho não atingido</v>
      </c>
      <c r="BC54" s="46" t="str">
        <f t="shared" si="183"/>
        <v>Gatilho não atingido</v>
      </c>
      <c r="BD54" s="46" t="str">
        <f t="shared" si="183"/>
        <v>Gatilho não atingido</v>
      </c>
      <c r="BE54" s="46" t="str">
        <f t="shared" si="183"/>
        <v>Gatilho não atingido</v>
      </c>
      <c r="BF54" s="46" t="str">
        <f t="shared" si="183"/>
        <v>Gatilho não atingido</v>
      </c>
      <c r="BG54" s="46" t="str">
        <f t="shared" si="183"/>
        <v>Gatilho não atingido</v>
      </c>
      <c r="BH54" s="46" t="str">
        <f t="shared" si="183"/>
        <v>Gatilho não atingido</v>
      </c>
      <c r="BI54" s="46" t="str">
        <f t="shared" si="183"/>
        <v>Gatilho não atingido</v>
      </c>
      <c r="BJ54" s="46" t="str">
        <f t="shared" si="183"/>
        <v>Gatilho não atingido</v>
      </c>
      <c r="BK54" s="46" t="str">
        <f t="shared" si="183"/>
        <v>Gatilho não atingido</v>
      </c>
      <c r="BL54" s="46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52">
        <v>51</v>
      </c>
      <c r="DG54" s="53">
        <v>6.9400000000000003E-2</v>
      </c>
      <c r="DH54" s="53">
        <v>8.9200000000000002E-2</v>
      </c>
    </row>
    <row r="55" spans="2:112" x14ac:dyDescent="0.3"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52">
        <v>52</v>
      </c>
      <c r="DG55" s="53">
        <v>6.9500000000000006E-2</v>
      </c>
      <c r="DH55" s="53">
        <v>8.9399999999999993E-2</v>
      </c>
    </row>
    <row r="56" spans="2:112" x14ac:dyDescent="0.3">
      <c r="F56" s="13"/>
      <c r="G56" s="102" t="s">
        <v>116</v>
      </c>
      <c r="H56" s="102"/>
      <c r="I56" s="102"/>
      <c r="J56" s="102"/>
      <c r="K56" s="102"/>
      <c r="L56" s="102"/>
      <c r="M56" s="102"/>
      <c r="N56" s="102"/>
      <c r="O56" s="102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71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52">
        <v>53</v>
      </c>
      <c r="DG56" s="53">
        <v>6.9500000000000006E-2</v>
      </c>
      <c r="DH56" s="53">
        <v>8.9499999999999996E-2</v>
      </c>
    </row>
    <row r="57" spans="2:112" x14ac:dyDescent="0.3">
      <c r="F57" s="37" t="s">
        <v>127</v>
      </c>
      <c r="G57" s="38">
        <v>43770</v>
      </c>
      <c r="H57" s="38">
        <f t="shared" ref="H57:O57" si="184">EDATE(G57,1)</f>
        <v>43800</v>
      </c>
      <c r="I57" s="38">
        <f t="shared" si="184"/>
        <v>43831</v>
      </c>
      <c r="J57" s="38">
        <f t="shared" si="184"/>
        <v>43862</v>
      </c>
      <c r="K57" s="38">
        <f t="shared" si="184"/>
        <v>43891</v>
      </c>
      <c r="L57" s="38">
        <f t="shared" si="184"/>
        <v>43922</v>
      </c>
      <c r="M57" s="38">
        <f t="shared" si="184"/>
        <v>43952</v>
      </c>
      <c r="N57" s="38">
        <f t="shared" si="184"/>
        <v>43983</v>
      </c>
      <c r="O57" s="38">
        <f t="shared" si="184"/>
        <v>44013</v>
      </c>
      <c r="P57" s="38">
        <f t="shared" ref="P57:U57" si="185">EDATE(O57,1)</f>
        <v>44044</v>
      </c>
      <c r="Q57" s="38">
        <f t="shared" si="185"/>
        <v>44075</v>
      </c>
      <c r="R57" s="38">
        <f t="shared" si="185"/>
        <v>44105</v>
      </c>
      <c r="S57" s="38">
        <f t="shared" si="185"/>
        <v>44136</v>
      </c>
      <c r="T57" s="38">
        <f t="shared" si="185"/>
        <v>44166</v>
      </c>
      <c r="U57" s="38">
        <f t="shared" si="185"/>
        <v>44197</v>
      </c>
      <c r="V57" s="38">
        <f t="shared" ref="V57:BK57" si="186">EDATE(U57,1)</f>
        <v>44228</v>
      </c>
      <c r="W57" s="38">
        <f t="shared" si="186"/>
        <v>44256</v>
      </c>
      <c r="X57" s="38">
        <f t="shared" si="186"/>
        <v>44287</v>
      </c>
      <c r="Y57" s="38">
        <f t="shared" si="186"/>
        <v>44317</v>
      </c>
      <c r="Z57" s="38">
        <f t="shared" si="186"/>
        <v>44348</v>
      </c>
      <c r="AA57" s="38">
        <f t="shared" si="186"/>
        <v>44378</v>
      </c>
      <c r="AB57" s="38">
        <f t="shared" si="186"/>
        <v>44409</v>
      </c>
      <c r="AC57" s="38">
        <f t="shared" si="186"/>
        <v>44440</v>
      </c>
      <c r="AD57" s="38">
        <f t="shared" si="186"/>
        <v>44470</v>
      </c>
      <c r="AE57" s="38">
        <f t="shared" si="186"/>
        <v>44501</v>
      </c>
      <c r="AF57" s="38">
        <f t="shared" si="186"/>
        <v>44531</v>
      </c>
      <c r="AG57" s="38">
        <f t="shared" si="186"/>
        <v>44562</v>
      </c>
      <c r="AH57" s="38">
        <f t="shared" si="186"/>
        <v>44593</v>
      </c>
      <c r="AI57" s="38">
        <f t="shared" si="186"/>
        <v>44621</v>
      </c>
      <c r="AJ57" s="38">
        <f t="shared" si="186"/>
        <v>44652</v>
      </c>
      <c r="AK57" s="38">
        <f t="shared" si="186"/>
        <v>44682</v>
      </c>
      <c r="AL57" s="38">
        <f t="shared" si="186"/>
        <v>44713</v>
      </c>
      <c r="AM57" s="38">
        <f t="shared" si="186"/>
        <v>44743</v>
      </c>
      <c r="AN57" s="38">
        <f t="shared" si="186"/>
        <v>44774</v>
      </c>
      <c r="AO57" s="38">
        <f t="shared" si="186"/>
        <v>44805</v>
      </c>
      <c r="AP57" s="38">
        <f t="shared" si="186"/>
        <v>44835</v>
      </c>
      <c r="AQ57" s="38">
        <f t="shared" si="186"/>
        <v>44866</v>
      </c>
      <c r="AR57" s="38">
        <f t="shared" si="186"/>
        <v>44896</v>
      </c>
      <c r="AS57" s="38">
        <f t="shared" si="186"/>
        <v>44927</v>
      </c>
      <c r="AT57" s="38">
        <f t="shared" si="186"/>
        <v>44958</v>
      </c>
      <c r="AU57" s="38">
        <f t="shared" si="186"/>
        <v>44986</v>
      </c>
      <c r="AV57" s="38">
        <f t="shared" si="186"/>
        <v>45017</v>
      </c>
      <c r="AW57" s="38">
        <f t="shared" si="186"/>
        <v>45047</v>
      </c>
      <c r="AX57" s="38">
        <f t="shared" si="186"/>
        <v>45078</v>
      </c>
      <c r="AY57" s="38">
        <f t="shared" si="186"/>
        <v>45108</v>
      </c>
      <c r="AZ57" s="38">
        <f t="shared" si="186"/>
        <v>45139</v>
      </c>
      <c r="BA57" s="38">
        <f t="shared" si="186"/>
        <v>45170</v>
      </c>
      <c r="BB57" s="38">
        <f t="shared" si="186"/>
        <v>45200</v>
      </c>
      <c r="BC57" s="38">
        <f t="shared" si="186"/>
        <v>45231</v>
      </c>
      <c r="BD57" s="38">
        <f t="shared" si="186"/>
        <v>45261</v>
      </c>
      <c r="BE57" s="38">
        <f t="shared" si="186"/>
        <v>45292</v>
      </c>
      <c r="BF57" s="38">
        <f t="shared" si="186"/>
        <v>45323</v>
      </c>
      <c r="BG57" s="38">
        <f t="shared" si="186"/>
        <v>45352</v>
      </c>
      <c r="BH57" s="38">
        <f t="shared" si="186"/>
        <v>45383</v>
      </c>
      <c r="BI57" s="38">
        <f t="shared" si="186"/>
        <v>45413</v>
      </c>
      <c r="BJ57" s="38">
        <f t="shared" si="186"/>
        <v>45444</v>
      </c>
      <c r="BK57" s="38">
        <f t="shared" si="186"/>
        <v>45474</v>
      </c>
      <c r="BL57" s="43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52">
        <v>54</v>
      </c>
      <c r="DG57" s="53">
        <v>6.9599999999999995E-2</v>
      </c>
      <c r="DH57" s="53">
        <v>8.9599999999999999E-2</v>
      </c>
    </row>
    <row r="58" spans="2:112" x14ac:dyDescent="0.3">
      <c r="B58" s="42"/>
      <c r="C58" s="77"/>
      <c r="D58" s="42"/>
      <c r="E58" s="43"/>
      <c r="F58" s="37" t="s">
        <v>130</v>
      </c>
      <c r="G58" s="50" t="s">
        <v>122</v>
      </c>
      <c r="H58" s="50" t="s">
        <v>122</v>
      </c>
      <c r="I58" s="50" t="s">
        <v>122</v>
      </c>
      <c r="J58" s="50" t="s">
        <v>122</v>
      </c>
      <c r="K58" s="50" t="s">
        <v>122</v>
      </c>
      <c r="L58" s="50" t="s">
        <v>122</v>
      </c>
      <c r="M58" s="49">
        <v>0</v>
      </c>
      <c r="N58" s="49">
        <f t="shared" ref="N58:O58" si="187">M58+1</f>
        <v>1</v>
      </c>
      <c r="O58" s="49">
        <f t="shared" si="187"/>
        <v>2</v>
      </c>
      <c r="P58" s="49">
        <f t="shared" ref="P58:U58" si="188">O58+1</f>
        <v>3</v>
      </c>
      <c r="Q58" s="49">
        <f t="shared" si="188"/>
        <v>4</v>
      </c>
      <c r="R58" s="49">
        <f t="shared" si="188"/>
        <v>5</v>
      </c>
      <c r="S58" s="49">
        <f t="shared" si="188"/>
        <v>6</v>
      </c>
      <c r="T58" s="49">
        <f t="shared" si="188"/>
        <v>7</v>
      </c>
      <c r="U58" s="49">
        <f t="shared" si="188"/>
        <v>8</v>
      </c>
      <c r="V58" s="49">
        <f t="shared" ref="V58:BK58" si="189">U58+1</f>
        <v>9</v>
      </c>
      <c r="W58" s="49">
        <f t="shared" si="189"/>
        <v>10</v>
      </c>
      <c r="X58" s="49">
        <f t="shared" si="189"/>
        <v>11</v>
      </c>
      <c r="Y58" s="49">
        <f t="shared" si="189"/>
        <v>12</v>
      </c>
      <c r="Z58" s="49">
        <f t="shared" si="189"/>
        <v>13</v>
      </c>
      <c r="AA58" s="49">
        <f t="shared" si="189"/>
        <v>14</v>
      </c>
      <c r="AB58" s="49">
        <f t="shared" si="189"/>
        <v>15</v>
      </c>
      <c r="AC58" s="49">
        <f t="shared" si="189"/>
        <v>16</v>
      </c>
      <c r="AD58" s="49">
        <f t="shared" si="189"/>
        <v>17</v>
      </c>
      <c r="AE58" s="49">
        <f t="shared" si="189"/>
        <v>18</v>
      </c>
      <c r="AF58" s="49">
        <f t="shared" si="189"/>
        <v>19</v>
      </c>
      <c r="AG58" s="49">
        <f t="shared" si="189"/>
        <v>20</v>
      </c>
      <c r="AH58" s="49">
        <f t="shared" si="189"/>
        <v>21</v>
      </c>
      <c r="AI58" s="49">
        <f t="shared" si="189"/>
        <v>22</v>
      </c>
      <c r="AJ58" s="49">
        <f t="shared" si="189"/>
        <v>23</v>
      </c>
      <c r="AK58" s="49">
        <f t="shared" si="189"/>
        <v>24</v>
      </c>
      <c r="AL58" s="49">
        <f t="shared" si="189"/>
        <v>25</v>
      </c>
      <c r="AM58" s="49">
        <f t="shared" si="189"/>
        <v>26</v>
      </c>
      <c r="AN58" s="49">
        <f t="shared" si="189"/>
        <v>27</v>
      </c>
      <c r="AO58" s="49">
        <f t="shared" si="189"/>
        <v>28</v>
      </c>
      <c r="AP58" s="49">
        <f t="shared" si="189"/>
        <v>29</v>
      </c>
      <c r="AQ58" s="49">
        <f t="shared" si="189"/>
        <v>30</v>
      </c>
      <c r="AR58" s="49">
        <f t="shared" si="189"/>
        <v>31</v>
      </c>
      <c r="AS58" s="49">
        <f t="shared" si="189"/>
        <v>32</v>
      </c>
      <c r="AT58" s="49">
        <f t="shared" si="189"/>
        <v>33</v>
      </c>
      <c r="AU58" s="49">
        <f t="shared" si="189"/>
        <v>34</v>
      </c>
      <c r="AV58" s="49">
        <f t="shared" si="189"/>
        <v>35</v>
      </c>
      <c r="AW58" s="49">
        <f t="shared" si="189"/>
        <v>36</v>
      </c>
      <c r="AX58" s="49">
        <f t="shared" si="189"/>
        <v>37</v>
      </c>
      <c r="AY58" s="49">
        <f t="shared" si="189"/>
        <v>38</v>
      </c>
      <c r="AZ58" s="49">
        <f t="shared" si="189"/>
        <v>39</v>
      </c>
      <c r="BA58" s="49">
        <f t="shared" si="189"/>
        <v>40</v>
      </c>
      <c r="BB58" s="49">
        <f t="shared" si="189"/>
        <v>41</v>
      </c>
      <c r="BC58" s="49">
        <f t="shared" si="189"/>
        <v>42</v>
      </c>
      <c r="BD58" s="49">
        <f t="shared" si="189"/>
        <v>43</v>
      </c>
      <c r="BE58" s="49">
        <f t="shared" si="189"/>
        <v>44</v>
      </c>
      <c r="BF58" s="49">
        <f t="shared" si="189"/>
        <v>45</v>
      </c>
      <c r="BG58" s="49">
        <f t="shared" si="189"/>
        <v>46</v>
      </c>
      <c r="BH58" s="49">
        <f t="shared" si="189"/>
        <v>47</v>
      </c>
      <c r="BI58" s="49">
        <f t="shared" si="189"/>
        <v>48</v>
      </c>
      <c r="BJ58" s="49">
        <f t="shared" si="189"/>
        <v>49</v>
      </c>
      <c r="BK58" s="49">
        <f t="shared" si="189"/>
        <v>50</v>
      </c>
      <c r="BL58" s="73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52">
        <v>55</v>
      </c>
      <c r="DG58" s="53">
        <v>6.9699999999999998E-2</v>
      </c>
      <c r="DH58" s="53">
        <v>8.9700000000000002E-2</v>
      </c>
    </row>
    <row r="59" spans="2:112" x14ac:dyDescent="0.3">
      <c r="F59" s="37" t="s">
        <v>60</v>
      </c>
      <c r="G59" s="20" t="s">
        <v>122</v>
      </c>
      <c r="H59" s="20" t="s">
        <v>122</v>
      </c>
      <c r="I59" s="20" t="s">
        <v>122</v>
      </c>
      <c r="J59" s="20" t="s">
        <v>122</v>
      </c>
      <c r="K59" s="20" t="s">
        <v>122</v>
      </c>
      <c r="L59" s="20" t="s">
        <v>122</v>
      </c>
      <c r="M59" s="20">
        <v>0</v>
      </c>
      <c r="N59" s="20">
        <v>0</v>
      </c>
      <c r="O59" s="20">
        <v>0</v>
      </c>
      <c r="P59" s="20">
        <v>104809.20924699999</v>
      </c>
      <c r="Q59" s="20">
        <v>98917.175948999997</v>
      </c>
      <c r="R59" s="20">
        <v>278199.95950500004</v>
      </c>
      <c r="S59" s="20">
        <v>934969.15132399998</v>
      </c>
      <c r="T59" s="20">
        <v>698434.73046299978</v>
      </c>
      <c r="U59" s="20">
        <v>1215764.1793679991</v>
      </c>
      <c r="V59" s="20">
        <v>568327.05360700004</v>
      </c>
      <c r="W59" s="20">
        <v>851921.35375899996</v>
      </c>
      <c r="X59" s="20">
        <v>1527020.2836200001</v>
      </c>
      <c r="Y59" s="20">
        <v>1814043.5812020004</v>
      </c>
      <c r="Z59" s="20">
        <v>1940783.9934760001</v>
      </c>
      <c r="AA59" s="20">
        <v>2129199.6085879998</v>
      </c>
      <c r="AB59" s="20">
        <v>2250106.7523400001</v>
      </c>
      <c r="AC59" s="20">
        <v>2347475.815080001</v>
      </c>
      <c r="AD59" s="20">
        <v>2490728.3861429999</v>
      </c>
      <c r="AE59" s="20">
        <v>2580153.2758480008</v>
      </c>
      <c r="AF59" s="20">
        <v>2694863.7201340003</v>
      </c>
      <c r="AG59" s="20">
        <v>2749585.3685599994</v>
      </c>
      <c r="AH59" s="20">
        <v>2805695.396798999</v>
      </c>
      <c r="AI59" s="20">
        <v>2898548.4313750002</v>
      </c>
      <c r="AJ59" s="20">
        <v>2895651.0912890001</v>
      </c>
      <c r="AK59" s="20">
        <v>2907881.5010330002</v>
      </c>
      <c r="AL59" s="20">
        <v>2951252.5920259999</v>
      </c>
      <c r="AM59" s="20">
        <v>2983094.5133900004</v>
      </c>
      <c r="AN59" s="20">
        <v>2979567.2754679997</v>
      </c>
      <c r="AO59" s="20">
        <v>3013016.6478999997</v>
      </c>
      <c r="AP59" s="20">
        <v>3013899.6838489994</v>
      </c>
      <c r="AQ59" s="20">
        <v>3026868.1098100003</v>
      </c>
      <c r="AR59" s="20">
        <v>3024604.125142999</v>
      </c>
      <c r="AS59" s="20">
        <v>3051426.5355209992</v>
      </c>
      <c r="AT59" s="20">
        <v>3060521.3535289997</v>
      </c>
      <c r="AU59" s="20">
        <v>3026006.6222060001</v>
      </c>
      <c r="AV59" s="20">
        <v>3083768.1895780005</v>
      </c>
      <c r="AW59" s="20">
        <v>3081349.6272670003</v>
      </c>
      <c r="AX59" s="20">
        <v>3090751.1349299997</v>
      </c>
      <c r="AY59" s="20">
        <v>3107050.0315970001</v>
      </c>
      <c r="AZ59" s="20">
        <v>3128747.2721560001</v>
      </c>
      <c r="BA59" s="20">
        <v>3153004.7044640006</v>
      </c>
      <c r="BB59" s="20">
        <v>3182544.5817140006</v>
      </c>
      <c r="BC59" s="20">
        <v>3189904.6782490006</v>
      </c>
      <c r="BD59" s="20">
        <v>3190554.6689150007</v>
      </c>
      <c r="BE59" s="20">
        <v>3222724.5906989984</v>
      </c>
      <c r="BF59" s="20">
        <v>3208253.3573139999</v>
      </c>
      <c r="BG59" s="20">
        <v>3230918.768211999</v>
      </c>
      <c r="BH59" s="20">
        <v>3238202.9761169995</v>
      </c>
      <c r="BI59" s="20">
        <v>3242211.2229180001</v>
      </c>
      <c r="BJ59" s="20">
        <v>3239551.7014239999</v>
      </c>
      <c r="BK59" s="20">
        <f>SUM('Capa Final'!$I$37:$I$38)+SUM('Capa Final'!$I$46:$I$47)</f>
        <v>3261993.8289079992</v>
      </c>
      <c r="BL59" s="20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52">
        <v>56</v>
      </c>
      <c r="DG59" s="53">
        <v>6.9800000000000001E-2</v>
      </c>
      <c r="DH59" s="53">
        <v>8.9700000000000002E-2</v>
      </c>
    </row>
    <row r="60" spans="2:112" x14ac:dyDescent="0.3">
      <c r="F60" s="37" t="s">
        <v>62</v>
      </c>
      <c r="G60" s="20" t="s">
        <v>122</v>
      </c>
      <c r="H60" s="20" t="s">
        <v>122</v>
      </c>
      <c r="I60" s="20" t="s">
        <v>122</v>
      </c>
      <c r="J60" s="20" t="s">
        <v>122</v>
      </c>
      <c r="K60" s="20" t="s">
        <v>122</v>
      </c>
      <c r="L60" s="20" t="s">
        <v>122</v>
      </c>
      <c r="M60" s="20">
        <v>0</v>
      </c>
      <c r="N60" s="20">
        <v>0</v>
      </c>
      <c r="O60" s="20">
        <v>0</v>
      </c>
      <c r="P60" s="20">
        <v>104809.20924699999</v>
      </c>
      <c r="Q60" s="20">
        <v>4265.2122769999996</v>
      </c>
      <c r="R60" s="20">
        <v>177730.63082700002</v>
      </c>
      <c r="S60" s="20">
        <v>204105.17889899999</v>
      </c>
      <c r="T60" s="20">
        <v>172597.71924399998</v>
      </c>
      <c r="U60" s="20">
        <v>87700.957945999995</v>
      </c>
      <c r="V60" s="20">
        <v>62816.557866999996</v>
      </c>
      <c r="W60" s="20">
        <v>306228.420086</v>
      </c>
      <c r="X60" s="20">
        <v>62386.231153000015</v>
      </c>
      <c r="Y60" s="20">
        <v>139325.83435399999</v>
      </c>
      <c r="Z60" s="20">
        <v>108845.95352099999</v>
      </c>
      <c r="AA60" s="20">
        <v>194429.24405500002</v>
      </c>
      <c r="AB60" s="20">
        <v>120978.77576300001</v>
      </c>
      <c r="AC60" s="20">
        <v>85453.835879000006</v>
      </c>
      <c r="AD60" s="20">
        <v>112092.49769999998</v>
      </c>
      <c r="AE60" s="20">
        <v>56431.058430000005</v>
      </c>
      <c r="AF60" s="20">
        <v>98711.840595999995</v>
      </c>
      <c r="AG60" s="20">
        <v>61114.689958000003</v>
      </c>
      <c r="AH60" s="20">
        <v>58888.541486000002</v>
      </c>
      <c r="AI60" s="20">
        <v>60961.503155000013</v>
      </c>
      <c r="AJ60" s="20">
        <v>75007.430649000002</v>
      </c>
      <c r="AK60" s="20">
        <v>40585.460574999997</v>
      </c>
      <c r="AL60" s="20">
        <v>21540.542762000001</v>
      </c>
      <c r="AM60" s="20">
        <v>79597.200352</v>
      </c>
      <c r="AN60" s="20">
        <v>52291.498172999993</v>
      </c>
      <c r="AO60" s="20">
        <v>35882.581581999999</v>
      </c>
      <c r="AP60" s="20">
        <v>10236.460857</v>
      </c>
      <c r="AQ60" s="20">
        <v>14527.219846999998</v>
      </c>
      <c r="AR60" s="20">
        <v>25027.984453999998</v>
      </c>
      <c r="AS60" s="20">
        <v>23623.692267999999</v>
      </c>
      <c r="AT60" s="20">
        <v>11017.755015999999</v>
      </c>
      <c r="AU60" s="20">
        <v>8452.4500869999993</v>
      </c>
      <c r="AV60" s="20">
        <v>20375.057091999999</v>
      </c>
      <c r="AW60" s="20">
        <v>19228.293738</v>
      </c>
      <c r="AX60" s="20">
        <v>21006.431189000003</v>
      </c>
      <c r="AY60" s="20">
        <v>18683.238702999999</v>
      </c>
      <c r="AZ60" s="20">
        <v>27855.988280999998</v>
      </c>
      <c r="BA60" s="20">
        <v>30480.070326000001</v>
      </c>
      <c r="BB60" s="20">
        <v>29608.864468999996</v>
      </c>
      <c r="BC60" s="20">
        <v>15230.339113</v>
      </c>
      <c r="BD60" s="20">
        <v>7681.8982799999994</v>
      </c>
      <c r="BE60" s="20">
        <v>39777.756357000006</v>
      </c>
      <c r="BF60" s="20">
        <v>5666.6378500000001</v>
      </c>
      <c r="BG60" s="20">
        <v>37090.751833000002</v>
      </c>
      <c r="BH60" s="20">
        <v>15979.981800999998</v>
      </c>
      <c r="BI60" s="20">
        <v>12931.558636999998</v>
      </c>
      <c r="BJ60" s="20">
        <v>6613.8788190000005</v>
      </c>
      <c r="BK60" s="20">
        <f>'Capa Final'!$I$37+'Capa Final'!$I$46</f>
        <v>19598.198060000002</v>
      </c>
      <c r="BL60" s="20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52">
        <v>57</v>
      </c>
      <c r="DG60" s="53">
        <v>6.9800000000000001E-2</v>
      </c>
      <c r="DH60" s="53">
        <v>8.9800000000000005E-2</v>
      </c>
    </row>
    <row r="61" spans="2:112" x14ac:dyDescent="0.3">
      <c r="F61" s="37" t="s">
        <v>90</v>
      </c>
      <c r="G61" s="20" t="s">
        <v>122</v>
      </c>
      <c r="H61" s="20" t="s">
        <v>122</v>
      </c>
      <c r="I61" s="20" t="s">
        <v>122</v>
      </c>
      <c r="J61" s="20" t="s">
        <v>122</v>
      </c>
      <c r="K61" s="20" t="s">
        <v>122</v>
      </c>
      <c r="L61" s="20" t="s">
        <v>122</v>
      </c>
      <c r="M61" s="46">
        <v>0</v>
      </c>
      <c r="N61" s="46">
        <v>0</v>
      </c>
      <c r="O61" s="46">
        <v>0</v>
      </c>
      <c r="P61" s="46">
        <v>9.1170164435718675E-4</v>
      </c>
      <c r="Q61" s="46">
        <v>8.6044873934065878E-4</v>
      </c>
      <c r="R61" s="46">
        <v>2.4199720841617859E-3</v>
      </c>
      <c r="S61" s="46">
        <v>8.1329963159676565E-3</v>
      </c>
      <c r="T61" s="46">
        <v>6.0754593686385616E-3</v>
      </c>
      <c r="U61" s="46">
        <v>1.0575542067760589E-2</v>
      </c>
      <c r="V61" s="46">
        <v>4.9436944809409305E-3</v>
      </c>
      <c r="W61" s="46">
        <v>7.410590201617352E-3</v>
      </c>
      <c r="X61" s="46">
        <f t="shared" ref="X61:AC61" si="190">X59/$B$10</f>
        <v>1.3283058936760189E-2</v>
      </c>
      <c r="Y61" s="46">
        <f t="shared" si="190"/>
        <v>1.5779782404615396E-2</v>
      </c>
      <c r="Z61" s="46">
        <f t="shared" si="190"/>
        <v>1.688225653934913E-2</v>
      </c>
      <c r="AA61" s="46">
        <f t="shared" si="190"/>
        <v>1.8521223452221798E-2</v>
      </c>
      <c r="AB61" s="46">
        <f t="shared" si="190"/>
        <v>1.9572955857848975E-2</v>
      </c>
      <c r="AC61" s="46">
        <f t="shared" si="190"/>
        <v>2.0419938057670482E-2</v>
      </c>
      <c r="AD61" s="46">
        <f t="shared" ref="AD61:AE61" si="191">AD59/$B$10</f>
        <v>2.1666046157663321E-2</v>
      </c>
      <c r="AE61" s="46">
        <f t="shared" si="191"/>
        <v>2.2443924548085799E-2</v>
      </c>
      <c r="AF61" s="46">
        <f t="shared" ref="AF61:AG61" si="192">AF59/$B$10</f>
        <v>2.3441753855566076E-2</v>
      </c>
      <c r="AG61" s="46">
        <f t="shared" si="192"/>
        <v>2.391775989750029E-2</v>
      </c>
      <c r="AH61" s="46">
        <f t="shared" ref="AH61:AI61" si="193">AH59/$B$10</f>
        <v>2.4405843009451526E-2</v>
      </c>
      <c r="AI61" s="46">
        <f t="shared" si="193"/>
        <v>2.521354173091591E-2</v>
      </c>
      <c r="AJ61" s="46">
        <f t="shared" ref="AJ61:AK61" si="194">AJ59/$B$10</f>
        <v>2.5188338700193266E-2</v>
      </c>
      <c r="AK61" s="46">
        <f t="shared" si="194"/>
        <v>2.5294727105896139E-2</v>
      </c>
      <c r="AL61" s="46">
        <f t="shared" ref="AL61:AM61" si="195">AL59/$B$10</f>
        <v>2.5671998294754143E-2</v>
      </c>
      <c r="AM61" s="46">
        <f t="shared" si="195"/>
        <v>2.5948980940416859E-2</v>
      </c>
      <c r="AN61" s="46">
        <f t="shared" ref="AN61:AO61" si="196">AN59/$B$10</f>
        <v>2.5918298630755038E-2</v>
      </c>
      <c r="AO61" s="46">
        <f t="shared" si="196"/>
        <v>2.6209263976911805E-2</v>
      </c>
      <c r="AP61" s="46">
        <f t="shared" ref="AP61:AQ61" si="197">AP59/$B$10</f>
        <v>2.6216945222982773E-2</v>
      </c>
      <c r="AQ61" s="46">
        <f t="shared" si="197"/>
        <v>2.6329753394691284E-2</v>
      </c>
      <c r="AR61" s="46">
        <f t="shared" ref="AR61:AS61" si="198">AR59/$B$10</f>
        <v>2.6310059719311669E-2</v>
      </c>
      <c r="AS61" s="46">
        <f t="shared" si="198"/>
        <v>2.6543379251277758E-2</v>
      </c>
      <c r="AT61" s="46">
        <f t="shared" ref="AT61:AU61" si="199">AT59/$B$10</f>
        <v>2.6622492151685991E-2</v>
      </c>
      <c r="AU61" s="46">
        <f t="shared" si="199"/>
        <v>2.6322259590751695E-2</v>
      </c>
      <c r="AV61" s="46">
        <f t="shared" ref="AV61:AW61" si="200">AV59/$B$10</f>
        <v>2.6824708911112428E-2</v>
      </c>
      <c r="AW61" s="46">
        <f t="shared" si="200"/>
        <v>2.6803670614461199E-2</v>
      </c>
      <c r="AX61" s="46">
        <f t="shared" ref="AX61:AY61" si="201">AX59/$B$10</f>
        <v>2.6885451309663216E-2</v>
      </c>
      <c r="AY61" s="46">
        <f t="shared" si="201"/>
        <v>2.7027230176227247E-2</v>
      </c>
      <c r="AZ61" s="46">
        <f t="shared" ref="AZ61:BA61" si="202">AZ59/$B$10</f>
        <v>2.7215967502248244E-2</v>
      </c>
      <c r="BA61" s="46">
        <f t="shared" si="202"/>
        <v>2.7426975113907334E-2</v>
      </c>
      <c r="BB61" s="46">
        <f t="shared" ref="BB61:BC61" si="203">BB59/$B$10</f>
        <v>2.7683933017286472E-2</v>
      </c>
      <c r="BC61" s="46">
        <f t="shared" si="203"/>
        <v>2.7747956132829432E-2</v>
      </c>
      <c r="BD61" s="46">
        <f t="shared" ref="BD61:BE61" si="204">BD59/$B$10</f>
        <v>2.7753610192842542E-2</v>
      </c>
      <c r="BE61" s="46">
        <f t="shared" si="204"/>
        <v>2.8033446008798306E-2</v>
      </c>
      <c r="BF61" s="46">
        <f t="shared" ref="BF61:BG61" si="205">BF59/$B$10</f>
        <v>2.790756539804122E-2</v>
      </c>
      <c r="BG61" s="46">
        <f t="shared" si="205"/>
        <v>2.810472452684486E-2</v>
      </c>
      <c r="BH61" s="46">
        <f t="shared" ref="BH61:BI61" si="206">BH59/$B$10</f>
        <v>2.8168087511572452E-2</v>
      </c>
      <c r="BI61" s="46">
        <f t="shared" si="206"/>
        <v>2.8202953962962709E-2</v>
      </c>
      <c r="BJ61" s="46">
        <f t="shared" ref="BJ61:BK61" si="207">BJ59/$B$10</f>
        <v>2.8179819639779627E-2</v>
      </c>
      <c r="BK61" s="46">
        <f t="shared" si="207"/>
        <v>2.8375036497888129E-2</v>
      </c>
      <c r="BL61" s="46"/>
      <c r="DF61" s="52">
        <v>58</v>
      </c>
      <c r="DG61" s="53">
        <v>6.9900000000000004E-2</v>
      </c>
      <c r="DH61" s="53">
        <v>8.9899999999999994E-2</v>
      </c>
    </row>
    <row r="62" spans="2:112" x14ac:dyDescent="0.3">
      <c r="F62" s="37" t="s">
        <v>134</v>
      </c>
      <c r="G62" s="46" t="s">
        <v>122</v>
      </c>
      <c r="H62" s="46" t="s">
        <v>122</v>
      </c>
      <c r="I62" s="46" t="s">
        <v>122</v>
      </c>
      <c r="J62" s="46" t="s">
        <v>122</v>
      </c>
      <c r="K62" s="46" t="s">
        <v>122</v>
      </c>
      <c r="L62" s="46" t="s">
        <v>122</v>
      </c>
      <c r="M62" s="46" t="s">
        <v>122</v>
      </c>
      <c r="N62" s="46" t="str">
        <f t="shared" ref="N62:AS62" si="208">IF(N61&gt;VLOOKUP(N58,$DF$3:$DH$75,2,0),"Gatilho atingido","Gatilho não atingido")</f>
        <v>Gatilho não atingido</v>
      </c>
      <c r="O62" s="46" t="str">
        <f t="shared" si="208"/>
        <v>Gatilho não atingido</v>
      </c>
      <c r="P62" s="46" t="str">
        <f t="shared" si="208"/>
        <v>Gatilho não atingido</v>
      </c>
      <c r="Q62" s="46" t="str">
        <f t="shared" si="208"/>
        <v>Gatilho não atingido</v>
      </c>
      <c r="R62" s="46" t="str">
        <f t="shared" si="208"/>
        <v>Gatilho não atingido</v>
      </c>
      <c r="S62" s="46" t="str">
        <f t="shared" si="208"/>
        <v>Gatilho não atingido</v>
      </c>
      <c r="T62" s="46" t="str">
        <f t="shared" si="208"/>
        <v>Gatilho não atingido</v>
      </c>
      <c r="U62" s="46" t="str">
        <f t="shared" si="208"/>
        <v>Gatilho não atingido</v>
      </c>
      <c r="V62" s="46" t="str">
        <f t="shared" si="208"/>
        <v>Gatilho não atingido</v>
      </c>
      <c r="W62" s="46" t="str">
        <f t="shared" si="208"/>
        <v>Gatilho não atingido</v>
      </c>
      <c r="X62" s="46" t="str">
        <f t="shared" si="208"/>
        <v>Gatilho não atingido</v>
      </c>
      <c r="Y62" s="46" t="str">
        <f t="shared" si="208"/>
        <v>Gatilho não atingido</v>
      </c>
      <c r="Z62" s="46" t="str">
        <f t="shared" si="208"/>
        <v>Gatilho não atingido</v>
      </c>
      <c r="AA62" s="46" t="str">
        <f t="shared" si="208"/>
        <v>Gatilho não atingido</v>
      </c>
      <c r="AB62" s="46" t="str">
        <f t="shared" si="208"/>
        <v>Gatilho não atingido</v>
      </c>
      <c r="AC62" s="46" t="str">
        <f t="shared" si="208"/>
        <v>Gatilho não atingido</v>
      </c>
      <c r="AD62" s="46" t="str">
        <f t="shared" si="208"/>
        <v>Gatilho não atingido</v>
      </c>
      <c r="AE62" s="46" t="str">
        <f t="shared" si="208"/>
        <v>Gatilho não atingido</v>
      </c>
      <c r="AF62" s="46" t="str">
        <f t="shared" si="208"/>
        <v>Gatilho não atingido</v>
      </c>
      <c r="AG62" s="46" t="str">
        <f t="shared" si="208"/>
        <v>Gatilho não atingido</v>
      </c>
      <c r="AH62" s="46" t="str">
        <f t="shared" si="208"/>
        <v>Gatilho não atingido</v>
      </c>
      <c r="AI62" s="46" t="str">
        <f t="shared" si="208"/>
        <v>Gatilho não atingido</v>
      </c>
      <c r="AJ62" s="46" t="str">
        <f t="shared" si="208"/>
        <v>Gatilho não atingido</v>
      </c>
      <c r="AK62" s="46" t="str">
        <f t="shared" si="208"/>
        <v>Gatilho não atingido</v>
      </c>
      <c r="AL62" s="46" t="str">
        <f t="shared" si="208"/>
        <v>Gatilho não atingido</v>
      </c>
      <c r="AM62" s="46" t="str">
        <f t="shared" si="208"/>
        <v>Gatilho não atingido</v>
      </c>
      <c r="AN62" s="46" t="str">
        <f t="shared" si="208"/>
        <v>Gatilho não atingido</v>
      </c>
      <c r="AO62" s="46" t="str">
        <f t="shared" si="208"/>
        <v>Gatilho não atingido</v>
      </c>
      <c r="AP62" s="46" t="str">
        <f t="shared" si="208"/>
        <v>Gatilho não atingido</v>
      </c>
      <c r="AQ62" s="46" t="str">
        <f t="shared" si="208"/>
        <v>Gatilho não atingido</v>
      </c>
      <c r="AR62" s="46" t="str">
        <f t="shared" si="208"/>
        <v>Gatilho não atingido</v>
      </c>
      <c r="AS62" s="46" t="str">
        <f t="shared" si="208"/>
        <v>Gatilho não atingido</v>
      </c>
      <c r="AT62" s="46" t="str">
        <f t="shared" ref="AT62:BK62" si="209">IF(AT61&gt;VLOOKUP(AT58,$DF$3:$DH$75,2,0),"Gatilho atingido","Gatilho não atingido")</f>
        <v>Gatilho não atingido</v>
      </c>
      <c r="AU62" s="46" t="str">
        <f t="shared" si="209"/>
        <v>Gatilho não atingido</v>
      </c>
      <c r="AV62" s="46" t="str">
        <f t="shared" si="209"/>
        <v>Gatilho não atingido</v>
      </c>
      <c r="AW62" s="46" t="str">
        <f t="shared" si="209"/>
        <v>Gatilho não atingido</v>
      </c>
      <c r="AX62" s="46" t="str">
        <f t="shared" si="209"/>
        <v>Gatilho não atingido</v>
      </c>
      <c r="AY62" s="46" t="str">
        <f t="shared" si="209"/>
        <v>Gatilho não atingido</v>
      </c>
      <c r="AZ62" s="46" t="str">
        <f t="shared" si="209"/>
        <v>Gatilho não atingido</v>
      </c>
      <c r="BA62" s="46" t="str">
        <f t="shared" si="209"/>
        <v>Gatilho não atingido</v>
      </c>
      <c r="BB62" s="46" t="str">
        <f t="shared" si="209"/>
        <v>Gatilho não atingido</v>
      </c>
      <c r="BC62" s="46" t="str">
        <f t="shared" si="209"/>
        <v>Gatilho não atingido</v>
      </c>
      <c r="BD62" s="46" t="str">
        <f t="shared" si="209"/>
        <v>Gatilho não atingido</v>
      </c>
      <c r="BE62" s="46" t="str">
        <f t="shared" si="209"/>
        <v>Gatilho não atingido</v>
      </c>
      <c r="BF62" s="46" t="str">
        <f t="shared" si="209"/>
        <v>Gatilho não atingido</v>
      </c>
      <c r="BG62" s="46" t="str">
        <f t="shared" si="209"/>
        <v>Gatilho não atingido</v>
      </c>
      <c r="BH62" s="46" t="str">
        <f t="shared" si="209"/>
        <v>Gatilho não atingido</v>
      </c>
      <c r="BI62" s="46" t="str">
        <f t="shared" si="209"/>
        <v>Gatilho não atingido</v>
      </c>
      <c r="BJ62" s="46" t="str">
        <f t="shared" si="209"/>
        <v>Gatilho não atingido</v>
      </c>
      <c r="BK62" s="46" t="str">
        <f t="shared" si="209"/>
        <v>Gatilho não atingido</v>
      </c>
      <c r="BL62" s="46"/>
      <c r="DF62" s="52">
        <v>59</v>
      </c>
      <c r="DG62" s="53">
        <v>6.9900000000000004E-2</v>
      </c>
      <c r="DH62" s="53">
        <v>8.9899999999999994E-2</v>
      </c>
    </row>
    <row r="63" spans="2:112" x14ac:dyDescent="0.3">
      <c r="F63" s="37" t="s">
        <v>139</v>
      </c>
      <c r="G63" s="46" t="s">
        <v>122</v>
      </c>
      <c r="H63" s="46" t="s">
        <v>122</v>
      </c>
      <c r="I63" s="46" t="s">
        <v>122</v>
      </c>
      <c r="J63" s="46" t="s">
        <v>122</v>
      </c>
      <c r="K63" s="46" t="s">
        <v>122</v>
      </c>
      <c r="L63" s="46" t="s">
        <v>122</v>
      </c>
      <c r="M63" s="46" t="s">
        <v>122</v>
      </c>
      <c r="N63" s="46" t="str">
        <f t="shared" ref="N63:AS63" si="210">IF(N61&gt;VLOOKUP(N58,$DF$3:$DH$75,3,0),"Gatilho atingido","Gatilho não atingido")</f>
        <v>Gatilho não atingido</v>
      </c>
      <c r="O63" s="46" t="str">
        <f t="shared" si="210"/>
        <v>Gatilho não atingido</v>
      </c>
      <c r="P63" s="46" t="str">
        <f t="shared" si="210"/>
        <v>Gatilho não atingido</v>
      </c>
      <c r="Q63" s="46" t="str">
        <f t="shared" si="210"/>
        <v>Gatilho não atingido</v>
      </c>
      <c r="R63" s="46" t="str">
        <f t="shared" si="210"/>
        <v>Gatilho não atingido</v>
      </c>
      <c r="S63" s="46" t="str">
        <f t="shared" si="210"/>
        <v>Gatilho não atingido</v>
      </c>
      <c r="T63" s="46" t="str">
        <f t="shared" si="210"/>
        <v>Gatilho não atingido</v>
      </c>
      <c r="U63" s="46" t="str">
        <f t="shared" si="210"/>
        <v>Gatilho não atingido</v>
      </c>
      <c r="V63" s="46" t="str">
        <f t="shared" si="210"/>
        <v>Gatilho não atingido</v>
      </c>
      <c r="W63" s="46" t="str">
        <f t="shared" si="210"/>
        <v>Gatilho não atingido</v>
      </c>
      <c r="X63" s="46" t="str">
        <f t="shared" si="210"/>
        <v>Gatilho não atingido</v>
      </c>
      <c r="Y63" s="46" t="str">
        <f t="shared" si="210"/>
        <v>Gatilho não atingido</v>
      </c>
      <c r="Z63" s="46" t="str">
        <f t="shared" si="210"/>
        <v>Gatilho não atingido</v>
      </c>
      <c r="AA63" s="46" t="str">
        <f t="shared" si="210"/>
        <v>Gatilho não atingido</v>
      </c>
      <c r="AB63" s="46" t="str">
        <f t="shared" si="210"/>
        <v>Gatilho não atingido</v>
      </c>
      <c r="AC63" s="46" t="str">
        <f t="shared" si="210"/>
        <v>Gatilho não atingido</v>
      </c>
      <c r="AD63" s="46" t="str">
        <f t="shared" si="210"/>
        <v>Gatilho não atingido</v>
      </c>
      <c r="AE63" s="46" t="str">
        <f t="shared" si="210"/>
        <v>Gatilho não atingido</v>
      </c>
      <c r="AF63" s="46" t="str">
        <f t="shared" si="210"/>
        <v>Gatilho não atingido</v>
      </c>
      <c r="AG63" s="46" t="str">
        <f t="shared" si="210"/>
        <v>Gatilho não atingido</v>
      </c>
      <c r="AH63" s="46" t="str">
        <f t="shared" si="210"/>
        <v>Gatilho não atingido</v>
      </c>
      <c r="AI63" s="46" t="str">
        <f t="shared" si="210"/>
        <v>Gatilho não atingido</v>
      </c>
      <c r="AJ63" s="46" t="str">
        <f t="shared" si="210"/>
        <v>Gatilho não atingido</v>
      </c>
      <c r="AK63" s="46" t="str">
        <f t="shared" si="210"/>
        <v>Gatilho não atingido</v>
      </c>
      <c r="AL63" s="46" t="str">
        <f t="shared" si="210"/>
        <v>Gatilho não atingido</v>
      </c>
      <c r="AM63" s="46" t="str">
        <f t="shared" si="210"/>
        <v>Gatilho não atingido</v>
      </c>
      <c r="AN63" s="46" t="str">
        <f t="shared" si="210"/>
        <v>Gatilho não atingido</v>
      </c>
      <c r="AO63" s="46" t="str">
        <f t="shared" si="210"/>
        <v>Gatilho não atingido</v>
      </c>
      <c r="AP63" s="46" t="str">
        <f t="shared" si="210"/>
        <v>Gatilho não atingido</v>
      </c>
      <c r="AQ63" s="46" t="str">
        <f t="shared" si="210"/>
        <v>Gatilho não atingido</v>
      </c>
      <c r="AR63" s="46" t="str">
        <f t="shared" si="210"/>
        <v>Gatilho não atingido</v>
      </c>
      <c r="AS63" s="46" t="str">
        <f t="shared" si="210"/>
        <v>Gatilho não atingido</v>
      </c>
      <c r="AT63" s="46" t="str">
        <f t="shared" ref="AT63:BK63" si="211">IF(AT61&gt;VLOOKUP(AT58,$DF$3:$DH$75,3,0),"Gatilho atingido","Gatilho não atingido")</f>
        <v>Gatilho não atingido</v>
      </c>
      <c r="AU63" s="46" t="str">
        <f t="shared" si="211"/>
        <v>Gatilho não atingido</v>
      </c>
      <c r="AV63" s="46" t="str">
        <f t="shared" si="211"/>
        <v>Gatilho não atingido</v>
      </c>
      <c r="AW63" s="46" t="str">
        <f t="shared" si="211"/>
        <v>Gatilho não atingido</v>
      </c>
      <c r="AX63" s="46" t="str">
        <f t="shared" si="211"/>
        <v>Gatilho não atingido</v>
      </c>
      <c r="AY63" s="46" t="str">
        <f t="shared" si="211"/>
        <v>Gatilho não atingido</v>
      </c>
      <c r="AZ63" s="46" t="str">
        <f t="shared" si="211"/>
        <v>Gatilho não atingido</v>
      </c>
      <c r="BA63" s="46" t="str">
        <f t="shared" si="211"/>
        <v>Gatilho não atingido</v>
      </c>
      <c r="BB63" s="46" t="str">
        <f t="shared" si="211"/>
        <v>Gatilho não atingido</v>
      </c>
      <c r="BC63" s="46" t="str">
        <f t="shared" si="211"/>
        <v>Gatilho não atingido</v>
      </c>
      <c r="BD63" s="46" t="str">
        <f t="shared" si="211"/>
        <v>Gatilho não atingido</v>
      </c>
      <c r="BE63" s="46" t="str">
        <f t="shared" si="211"/>
        <v>Gatilho não atingido</v>
      </c>
      <c r="BF63" s="46" t="str">
        <f t="shared" si="211"/>
        <v>Gatilho não atingido</v>
      </c>
      <c r="BG63" s="46" t="str">
        <f t="shared" si="211"/>
        <v>Gatilho não atingido</v>
      </c>
      <c r="BH63" s="46" t="str">
        <f t="shared" si="211"/>
        <v>Gatilho não atingido</v>
      </c>
      <c r="BI63" s="46" t="str">
        <f t="shared" si="211"/>
        <v>Gatilho não atingido</v>
      </c>
      <c r="BJ63" s="46" t="str">
        <f t="shared" si="211"/>
        <v>Gatilho não atingido</v>
      </c>
      <c r="BK63" s="46" t="str">
        <f t="shared" si="211"/>
        <v>Gatilho não atingido</v>
      </c>
      <c r="BL63" s="46"/>
      <c r="DF63" s="52">
        <v>60</v>
      </c>
      <c r="DG63" s="53">
        <v>6.9900000000000004E-2</v>
      </c>
      <c r="DH63" s="53">
        <v>0.09</v>
      </c>
    </row>
    <row r="64" spans="2:112" x14ac:dyDescent="0.3">
      <c r="DF64" s="52">
        <v>61</v>
      </c>
      <c r="DG64" s="53">
        <v>7.0000000000000007E-2</v>
      </c>
      <c r="DH64" s="53">
        <v>0.09</v>
      </c>
    </row>
    <row r="65" spans="2:112" x14ac:dyDescent="0.3">
      <c r="F65" s="13"/>
      <c r="G65" s="102" t="s">
        <v>116</v>
      </c>
      <c r="H65" s="102"/>
      <c r="I65" s="102"/>
      <c r="J65" s="102"/>
      <c r="K65" s="102"/>
      <c r="L65" s="102"/>
      <c r="M65" s="102"/>
      <c r="N65" s="102"/>
      <c r="O65" s="102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71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52">
        <v>62</v>
      </c>
      <c r="DG65" s="53">
        <v>7.0000000000000007E-2</v>
      </c>
      <c r="DH65" s="53">
        <v>0.09</v>
      </c>
    </row>
    <row r="66" spans="2:112" x14ac:dyDescent="0.3">
      <c r="F66" s="37" t="s">
        <v>128</v>
      </c>
      <c r="G66" s="38">
        <v>43770</v>
      </c>
      <c r="H66" s="38">
        <f t="shared" ref="H66:O66" si="212">EDATE(G66,1)</f>
        <v>43800</v>
      </c>
      <c r="I66" s="38">
        <f t="shared" si="212"/>
        <v>43831</v>
      </c>
      <c r="J66" s="38">
        <f t="shared" si="212"/>
        <v>43862</v>
      </c>
      <c r="K66" s="38">
        <f t="shared" si="212"/>
        <v>43891</v>
      </c>
      <c r="L66" s="38">
        <f t="shared" si="212"/>
        <v>43922</v>
      </c>
      <c r="M66" s="38">
        <f t="shared" si="212"/>
        <v>43952</v>
      </c>
      <c r="N66" s="38">
        <f t="shared" si="212"/>
        <v>43983</v>
      </c>
      <c r="O66" s="38">
        <f t="shared" si="212"/>
        <v>44013</v>
      </c>
      <c r="P66" s="38">
        <f t="shared" ref="P66:U66" si="213">EDATE(O66,1)</f>
        <v>44044</v>
      </c>
      <c r="Q66" s="38">
        <f t="shared" si="213"/>
        <v>44075</v>
      </c>
      <c r="R66" s="38">
        <f t="shared" si="213"/>
        <v>44105</v>
      </c>
      <c r="S66" s="38">
        <f t="shared" si="213"/>
        <v>44136</v>
      </c>
      <c r="T66" s="38">
        <f t="shared" si="213"/>
        <v>44166</v>
      </c>
      <c r="U66" s="38">
        <f t="shared" si="213"/>
        <v>44197</v>
      </c>
      <c r="V66" s="38">
        <f t="shared" ref="V66:BK66" si="214">EDATE(U66,1)</f>
        <v>44228</v>
      </c>
      <c r="W66" s="38">
        <f t="shared" si="214"/>
        <v>44256</v>
      </c>
      <c r="X66" s="38">
        <f t="shared" si="214"/>
        <v>44287</v>
      </c>
      <c r="Y66" s="38">
        <f t="shared" si="214"/>
        <v>44317</v>
      </c>
      <c r="Z66" s="38">
        <f t="shared" si="214"/>
        <v>44348</v>
      </c>
      <c r="AA66" s="38">
        <f t="shared" si="214"/>
        <v>44378</v>
      </c>
      <c r="AB66" s="38">
        <f t="shared" si="214"/>
        <v>44409</v>
      </c>
      <c r="AC66" s="38">
        <f t="shared" si="214"/>
        <v>44440</v>
      </c>
      <c r="AD66" s="38">
        <f t="shared" si="214"/>
        <v>44470</v>
      </c>
      <c r="AE66" s="38">
        <f t="shared" si="214"/>
        <v>44501</v>
      </c>
      <c r="AF66" s="38">
        <f t="shared" si="214"/>
        <v>44531</v>
      </c>
      <c r="AG66" s="38">
        <f t="shared" si="214"/>
        <v>44562</v>
      </c>
      <c r="AH66" s="38">
        <f t="shared" si="214"/>
        <v>44593</v>
      </c>
      <c r="AI66" s="38">
        <f t="shared" si="214"/>
        <v>44621</v>
      </c>
      <c r="AJ66" s="38">
        <f t="shared" si="214"/>
        <v>44652</v>
      </c>
      <c r="AK66" s="38">
        <f t="shared" si="214"/>
        <v>44682</v>
      </c>
      <c r="AL66" s="38">
        <f t="shared" si="214"/>
        <v>44713</v>
      </c>
      <c r="AM66" s="38">
        <f t="shared" si="214"/>
        <v>44743</v>
      </c>
      <c r="AN66" s="38">
        <f t="shared" si="214"/>
        <v>44774</v>
      </c>
      <c r="AO66" s="38">
        <f t="shared" si="214"/>
        <v>44805</v>
      </c>
      <c r="AP66" s="38">
        <f t="shared" si="214"/>
        <v>44835</v>
      </c>
      <c r="AQ66" s="38">
        <f t="shared" si="214"/>
        <v>44866</v>
      </c>
      <c r="AR66" s="38">
        <f t="shared" si="214"/>
        <v>44896</v>
      </c>
      <c r="AS66" s="38">
        <f t="shared" si="214"/>
        <v>44927</v>
      </c>
      <c r="AT66" s="38">
        <f t="shared" si="214"/>
        <v>44958</v>
      </c>
      <c r="AU66" s="38">
        <f t="shared" si="214"/>
        <v>44986</v>
      </c>
      <c r="AV66" s="38">
        <f t="shared" si="214"/>
        <v>45017</v>
      </c>
      <c r="AW66" s="38">
        <f t="shared" si="214"/>
        <v>45047</v>
      </c>
      <c r="AX66" s="38">
        <f t="shared" si="214"/>
        <v>45078</v>
      </c>
      <c r="AY66" s="38">
        <f t="shared" si="214"/>
        <v>45108</v>
      </c>
      <c r="AZ66" s="38">
        <f t="shared" si="214"/>
        <v>45139</v>
      </c>
      <c r="BA66" s="38">
        <f t="shared" si="214"/>
        <v>45170</v>
      </c>
      <c r="BB66" s="38">
        <f t="shared" si="214"/>
        <v>45200</v>
      </c>
      <c r="BC66" s="38">
        <f t="shared" si="214"/>
        <v>45231</v>
      </c>
      <c r="BD66" s="38">
        <f t="shared" si="214"/>
        <v>45261</v>
      </c>
      <c r="BE66" s="38">
        <f t="shared" si="214"/>
        <v>45292</v>
      </c>
      <c r="BF66" s="38">
        <f t="shared" si="214"/>
        <v>45323</v>
      </c>
      <c r="BG66" s="38">
        <f t="shared" si="214"/>
        <v>45352</v>
      </c>
      <c r="BH66" s="38">
        <f t="shared" si="214"/>
        <v>45383</v>
      </c>
      <c r="BI66" s="38">
        <f t="shared" si="214"/>
        <v>45413</v>
      </c>
      <c r="BJ66" s="38">
        <f t="shared" si="214"/>
        <v>45444</v>
      </c>
      <c r="BK66" s="38">
        <f t="shared" si="214"/>
        <v>45474</v>
      </c>
      <c r="BL66" s="43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52">
        <v>63</v>
      </c>
      <c r="DG66" s="53">
        <v>7.0000000000000007E-2</v>
      </c>
      <c r="DH66" s="53">
        <v>0.09</v>
      </c>
    </row>
    <row r="67" spans="2:112" x14ac:dyDescent="0.3">
      <c r="F67" s="37" t="s">
        <v>130</v>
      </c>
      <c r="G67" s="50" t="s">
        <v>122</v>
      </c>
      <c r="H67" s="50" t="s">
        <v>122</v>
      </c>
      <c r="I67" s="50" t="s">
        <v>122</v>
      </c>
      <c r="J67" s="50" t="s">
        <v>122</v>
      </c>
      <c r="K67" s="50" t="s">
        <v>122</v>
      </c>
      <c r="L67" s="50" t="s">
        <v>122</v>
      </c>
      <c r="M67" s="50" t="s">
        <v>122</v>
      </c>
      <c r="N67" s="49">
        <v>0</v>
      </c>
      <c r="O67" s="49">
        <f t="shared" ref="O67" si="215">N67+1</f>
        <v>1</v>
      </c>
      <c r="P67" s="49">
        <f t="shared" ref="P67:U67" si="216">O67+1</f>
        <v>2</v>
      </c>
      <c r="Q67" s="49">
        <f t="shared" si="216"/>
        <v>3</v>
      </c>
      <c r="R67" s="49">
        <f t="shared" si="216"/>
        <v>4</v>
      </c>
      <c r="S67" s="49">
        <f t="shared" si="216"/>
        <v>5</v>
      </c>
      <c r="T67" s="49">
        <f t="shared" si="216"/>
        <v>6</v>
      </c>
      <c r="U67" s="49">
        <f t="shared" si="216"/>
        <v>7</v>
      </c>
      <c r="V67" s="49">
        <f t="shared" ref="V67:BK67" si="217">U67+1</f>
        <v>8</v>
      </c>
      <c r="W67" s="49">
        <f t="shared" si="217"/>
        <v>9</v>
      </c>
      <c r="X67" s="49">
        <f t="shared" si="217"/>
        <v>10</v>
      </c>
      <c r="Y67" s="49">
        <f t="shared" si="217"/>
        <v>11</v>
      </c>
      <c r="Z67" s="49">
        <f t="shared" si="217"/>
        <v>12</v>
      </c>
      <c r="AA67" s="49">
        <f t="shared" si="217"/>
        <v>13</v>
      </c>
      <c r="AB67" s="49">
        <f t="shared" si="217"/>
        <v>14</v>
      </c>
      <c r="AC67" s="49">
        <f t="shared" si="217"/>
        <v>15</v>
      </c>
      <c r="AD67" s="49">
        <f t="shared" si="217"/>
        <v>16</v>
      </c>
      <c r="AE67" s="49">
        <f t="shared" si="217"/>
        <v>17</v>
      </c>
      <c r="AF67" s="49">
        <f t="shared" si="217"/>
        <v>18</v>
      </c>
      <c r="AG67" s="49">
        <f t="shared" si="217"/>
        <v>19</v>
      </c>
      <c r="AH67" s="49">
        <f t="shared" si="217"/>
        <v>20</v>
      </c>
      <c r="AI67" s="49">
        <f t="shared" si="217"/>
        <v>21</v>
      </c>
      <c r="AJ67" s="49">
        <f t="shared" si="217"/>
        <v>22</v>
      </c>
      <c r="AK67" s="49">
        <f t="shared" si="217"/>
        <v>23</v>
      </c>
      <c r="AL67" s="49">
        <f t="shared" si="217"/>
        <v>24</v>
      </c>
      <c r="AM67" s="49">
        <f t="shared" si="217"/>
        <v>25</v>
      </c>
      <c r="AN67" s="49">
        <f t="shared" si="217"/>
        <v>26</v>
      </c>
      <c r="AO67" s="49">
        <f t="shared" si="217"/>
        <v>27</v>
      </c>
      <c r="AP67" s="49">
        <f t="shared" si="217"/>
        <v>28</v>
      </c>
      <c r="AQ67" s="49">
        <f t="shared" si="217"/>
        <v>29</v>
      </c>
      <c r="AR67" s="49">
        <f t="shared" si="217"/>
        <v>30</v>
      </c>
      <c r="AS67" s="49">
        <f t="shared" si="217"/>
        <v>31</v>
      </c>
      <c r="AT67" s="49">
        <f t="shared" si="217"/>
        <v>32</v>
      </c>
      <c r="AU67" s="49">
        <f t="shared" si="217"/>
        <v>33</v>
      </c>
      <c r="AV67" s="49">
        <f t="shared" si="217"/>
        <v>34</v>
      </c>
      <c r="AW67" s="49">
        <f t="shared" si="217"/>
        <v>35</v>
      </c>
      <c r="AX67" s="49">
        <f t="shared" si="217"/>
        <v>36</v>
      </c>
      <c r="AY67" s="49">
        <f t="shared" si="217"/>
        <v>37</v>
      </c>
      <c r="AZ67" s="49">
        <f t="shared" si="217"/>
        <v>38</v>
      </c>
      <c r="BA67" s="49">
        <f t="shared" si="217"/>
        <v>39</v>
      </c>
      <c r="BB67" s="49">
        <f t="shared" si="217"/>
        <v>40</v>
      </c>
      <c r="BC67" s="49">
        <f t="shared" si="217"/>
        <v>41</v>
      </c>
      <c r="BD67" s="49">
        <f t="shared" si="217"/>
        <v>42</v>
      </c>
      <c r="BE67" s="49">
        <f t="shared" si="217"/>
        <v>43</v>
      </c>
      <c r="BF67" s="49">
        <f t="shared" si="217"/>
        <v>44</v>
      </c>
      <c r="BG67" s="49">
        <f t="shared" si="217"/>
        <v>45</v>
      </c>
      <c r="BH67" s="49">
        <f t="shared" si="217"/>
        <v>46</v>
      </c>
      <c r="BI67" s="49">
        <f t="shared" si="217"/>
        <v>47</v>
      </c>
      <c r="BJ67" s="49">
        <f t="shared" si="217"/>
        <v>48</v>
      </c>
      <c r="BK67" s="49">
        <f t="shared" si="217"/>
        <v>49</v>
      </c>
      <c r="BL67" s="73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52">
        <v>64</v>
      </c>
      <c r="DG67" s="53">
        <v>7.0000000000000007E-2</v>
      </c>
      <c r="DH67" s="53">
        <v>0.09</v>
      </c>
    </row>
    <row r="68" spans="2:112" x14ac:dyDescent="0.3">
      <c r="F68" s="37" t="s">
        <v>60</v>
      </c>
      <c r="G68" s="20" t="s">
        <v>122</v>
      </c>
      <c r="H68" s="20" t="s">
        <v>122</v>
      </c>
      <c r="I68" s="20" t="s">
        <v>122</v>
      </c>
      <c r="J68" s="20" t="s">
        <v>122</v>
      </c>
      <c r="K68" s="20" t="s">
        <v>122</v>
      </c>
      <c r="L68" s="20" t="s">
        <v>122</v>
      </c>
      <c r="M68" s="20" t="s">
        <v>122</v>
      </c>
      <c r="N68" s="20">
        <f>SUM('Capa Final'!J37:J38)</f>
        <v>1280975.6130469993</v>
      </c>
      <c r="O68" s="20">
        <v>0</v>
      </c>
      <c r="P68" s="20">
        <v>0</v>
      </c>
      <c r="Q68" s="20">
        <v>6210.8901189999997</v>
      </c>
      <c r="R68" s="20">
        <v>6304.7195300000003</v>
      </c>
      <c r="S68" s="20">
        <v>268868.53965499997</v>
      </c>
      <c r="T68" s="20">
        <v>224431.36698300001</v>
      </c>
      <c r="U68" s="20">
        <v>591082.73624999984</v>
      </c>
      <c r="V68" s="20">
        <v>309320.15041499998</v>
      </c>
      <c r="W68" s="20">
        <v>487022.19276200002</v>
      </c>
      <c r="X68" s="20">
        <v>937229.07297399989</v>
      </c>
      <c r="Y68" s="20">
        <v>1100965.2940239999</v>
      </c>
      <c r="Z68" s="20">
        <v>1235308.9069610001</v>
      </c>
      <c r="AA68" s="20">
        <v>1434785.7375949998</v>
      </c>
      <c r="AB68" s="20">
        <v>1500694.3074559998</v>
      </c>
      <c r="AC68" s="20">
        <v>1587515.2212169992</v>
      </c>
      <c r="AD68" s="20">
        <v>1727708.5711549998</v>
      </c>
      <c r="AE68" s="20">
        <v>1933853.9327659991</v>
      </c>
      <c r="AF68" s="20">
        <v>2016061.6747559998</v>
      </c>
      <c r="AG68" s="20">
        <v>2103891.6729109995</v>
      </c>
      <c r="AH68" s="20">
        <v>2108684.9698439986</v>
      </c>
      <c r="AI68" s="20">
        <v>2169054.0096309991</v>
      </c>
      <c r="AJ68" s="20">
        <v>2196027.9226189991</v>
      </c>
      <c r="AK68" s="20">
        <v>2227915.8401489984</v>
      </c>
      <c r="AL68" s="20">
        <v>2290982.2044069995</v>
      </c>
      <c r="AM68" s="20">
        <v>2310677.1844239999</v>
      </c>
      <c r="AN68" s="20">
        <v>2249187.6871129991</v>
      </c>
      <c r="AO68" s="20">
        <v>2284431.7897179993</v>
      </c>
      <c r="AP68" s="20">
        <v>2285882.7346699997</v>
      </c>
      <c r="AQ68" s="20">
        <v>2313370.8489809996</v>
      </c>
      <c r="AR68" s="20">
        <v>2407226.890732999</v>
      </c>
      <c r="AS68" s="20">
        <v>2458237.434193999</v>
      </c>
      <c r="AT68" s="20">
        <v>2458162.6324349991</v>
      </c>
      <c r="AU68" s="20">
        <v>2398873.9143889993</v>
      </c>
      <c r="AV68" s="20">
        <v>2476438.5710190008</v>
      </c>
      <c r="AW68" s="20">
        <v>2415649.0225769999</v>
      </c>
      <c r="AX68" s="20">
        <v>2416599.3032379998</v>
      </c>
      <c r="AY68" s="20">
        <v>2428804.6720079994</v>
      </c>
      <c r="AZ68" s="20">
        <v>2452166.1141859996</v>
      </c>
      <c r="BA68" s="20">
        <v>2470472.8662740001</v>
      </c>
      <c r="BB68" s="20">
        <v>2475816.1773799993</v>
      </c>
      <c r="BC68" s="20">
        <v>2492428.694405999</v>
      </c>
      <c r="BD68" s="20">
        <v>2494587.2853999995</v>
      </c>
      <c r="BE68" s="20">
        <v>2496065.1165499995</v>
      </c>
      <c r="BF68" s="20">
        <v>2493525.4772839993</v>
      </c>
      <c r="BG68" s="20">
        <v>2563730.3647239991</v>
      </c>
      <c r="BH68" s="20">
        <v>2543553.1178769981</v>
      </c>
      <c r="BI68" s="20">
        <v>2548044.1341469996</v>
      </c>
      <c r="BJ68" s="20">
        <v>2546581.488526999</v>
      </c>
      <c r="BK68" s="20">
        <f>SUM('Capa Final'!$J$37:$J$38)+SUM('Capa Final'!$J$46:$J$47)</f>
        <v>2576092.0404159985</v>
      </c>
      <c r="BL68" s="20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52">
        <v>65</v>
      </c>
      <c r="DG68" s="53">
        <v>7.0000000000000007E-2</v>
      </c>
      <c r="DH68" s="53">
        <v>0.09</v>
      </c>
    </row>
    <row r="69" spans="2:112" x14ac:dyDescent="0.3">
      <c r="F69" s="37" t="s">
        <v>62</v>
      </c>
      <c r="G69" s="20" t="s">
        <v>122</v>
      </c>
      <c r="H69" s="20" t="s">
        <v>122</v>
      </c>
      <c r="I69" s="20" t="s">
        <v>122</v>
      </c>
      <c r="J69" s="20" t="s">
        <v>122</v>
      </c>
      <c r="K69" s="20" t="s">
        <v>122</v>
      </c>
      <c r="L69" s="20" t="s">
        <v>122</v>
      </c>
      <c r="M69" s="20" t="s">
        <v>122</v>
      </c>
      <c r="N69" s="20">
        <f>'Capa Final'!J37</f>
        <v>30794.215667</v>
      </c>
      <c r="O69" s="20">
        <v>0</v>
      </c>
      <c r="P69" s="20">
        <v>0</v>
      </c>
      <c r="Q69" s="20">
        <v>6210.8901189999997</v>
      </c>
      <c r="R69" s="20">
        <v>0</v>
      </c>
      <c r="S69" s="20">
        <v>68113.045064999998</v>
      </c>
      <c r="T69" s="20">
        <v>63069.137895000007</v>
      </c>
      <c r="U69" s="20">
        <v>99927.650679000013</v>
      </c>
      <c r="V69" s="20">
        <v>87251.215175999998</v>
      </c>
      <c r="W69" s="20">
        <v>175480.941854</v>
      </c>
      <c r="X69" s="20">
        <v>202753.59631500006</v>
      </c>
      <c r="Y69" s="20">
        <v>143219.10708599997</v>
      </c>
      <c r="Z69" s="20">
        <v>82958.966277</v>
      </c>
      <c r="AA69" s="20">
        <v>251043.59544599999</v>
      </c>
      <c r="AB69" s="20">
        <v>65946.884346000006</v>
      </c>
      <c r="AC69" s="20">
        <v>72716.947581999993</v>
      </c>
      <c r="AD69" s="20">
        <v>117900.576963</v>
      </c>
      <c r="AE69" s="20">
        <v>74383.352943999998</v>
      </c>
      <c r="AF69" s="20">
        <v>49376.003043999997</v>
      </c>
      <c r="AG69" s="20">
        <v>116244.56864699999</v>
      </c>
      <c r="AH69" s="20">
        <v>43178.670938999996</v>
      </c>
      <c r="AI69" s="20">
        <v>91037.221892999994</v>
      </c>
      <c r="AJ69" s="20">
        <v>49511.627957000004</v>
      </c>
      <c r="AK69" s="20">
        <v>74310.860681999999</v>
      </c>
      <c r="AL69" s="20">
        <v>53746.584171000002</v>
      </c>
      <c r="AM69" s="20">
        <v>79601.234584999998</v>
      </c>
      <c r="AN69" s="20">
        <v>54440.120867999998</v>
      </c>
      <c r="AO69" s="20">
        <v>68877.349963999994</v>
      </c>
      <c r="AP69" s="20">
        <v>35160.460623999999</v>
      </c>
      <c r="AQ69" s="20">
        <v>57776.410173000011</v>
      </c>
      <c r="AR69" s="20">
        <v>124051.28571199998</v>
      </c>
      <c r="AS69" s="20">
        <v>77678.841471000007</v>
      </c>
      <c r="AT69" s="20">
        <v>42952.141728999995</v>
      </c>
      <c r="AU69" s="20">
        <v>61539.300499000004</v>
      </c>
      <c r="AV69" s="20">
        <v>42225.621847000002</v>
      </c>
      <c r="AW69" s="20">
        <v>34356.118508</v>
      </c>
      <c r="AX69" s="20">
        <v>33092.005046999999</v>
      </c>
      <c r="AY69" s="20">
        <v>36282.653354999995</v>
      </c>
      <c r="AZ69" s="20">
        <v>46815.211012</v>
      </c>
      <c r="BA69" s="20">
        <v>42248.778688999999</v>
      </c>
      <c r="BB69" s="20">
        <v>31510.925003999997</v>
      </c>
      <c r="BC69" s="20">
        <v>30185.599611999998</v>
      </c>
      <c r="BD69" s="20">
        <v>25844.392324</v>
      </c>
      <c r="BE69" s="20">
        <v>25167.842413000002</v>
      </c>
      <c r="BF69" s="20">
        <v>22842.67153</v>
      </c>
      <c r="BG69" s="20">
        <v>83815.452380000002</v>
      </c>
      <c r="BH69" s="20">
        <v>36865.674104999998</v>
      </c>
      <c r="BI69" s="20">
        <v>24754.231264000002</v>
      </c>
      <c r="BJ69" s="20">
        <v>21300.957637</v>
      </c>
      <c r="BK69" s="20">
        <f>'Capa Final'!$J$37+'Capa Final'!$J$46</f>
        <v>45761.293604999999</v>
      </c>
      <c r="BL69" s="20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52">
        <v>66</v>
      </c>
      <c r="DG69" s="53">
        <v>7.0000000000000007E-2</v>
      </c>
      <c r="DH69" s="53">
        <v>0.09</v>
      </c>
    </row>
    <row r="70" spans="2:112" x14ac:dyDescent="0.3">
      <c r="B70" s="42"/>
      <c r="C70" s="77"/>
      <c r="D70" s="42"/>
      <c r="E70" s="43"/>
      <c r="F70" s="37" t="s">
        <v>90</v>
      </c>
      <c r="G70" s="20" t="s">
        <v>122</v>
      </c>
      <c r="H70" s="20" t="s">
        <v>122</v>
      </c>
      <c r="I70" s="20" t="s">
        <v>122</v>
      </c>
      <c r="J70" s="20" t="s">
        <v>122</v>
      </c>
      <c r="K70" s="20" t="s">
        <v>122</v>
      </c>
      <c r="L70" s="20" t="s">
        <v>122</v>
      </c>
      <c r="M70" s="20" t="s">
        <v>122</v>
      </c>
      <c r="N70" s="46">
        <f>N68/$B$11</f>
        <v>1.6546575255936277E-2</v>
      </c>
      <c r="O70" s="46">
        <v>0</v>
      </c>
      <c r="P70" s="46">
        <v>0</v>
      </c>
      <c r="Q70" s="46">
        <v>8.0227101682234684E-5</v>
      </c>
      <c r="R70" s="46">
        <v>8.1439111805236704E-5</v>
      </c>
      <c r="S70" s="46">
        <v>3.4730196890890496E-3</v>
      </c>
      <c r="T70" s="46">
        <v>2.8990173315974052E-3</v>
      </c>
      <c r="U70" s="46">
        <v>7.635114110081432E-3</v>
      </c>
      <c r="V70" s="46">
        <v>3.9955398798302792E-3</v>
      </c>
      <c r="W70" s="46">
        <v>6.2909467454099512E-3</v>
      </c>
      <c r="X70" s="46">
        <f t="shared" ref="X70:AC70" si="218">X68/$B$11</f>
        <v>1.2106343969443463E-2</v>
      </c>
      <c r="Y70" s="46">
        <f t="shared" si="218"/>
        <v>1.4221351996241112E-2</v>
      </c>
      <c r="Z70" s="46">
        <f t="shared" si="218"/>
        <v>1.5956690810638111E-2</v>
      </c>
      <c r="AA70" s="46">
        <f t="shared" si="218"/>
        <v>1.8533366241679301E-2</v>
      </c>
      <c r="AB70" s="46">
        <f t="shared" si="218"/>
        <v>1.9384718211309777E-2</v>
      </c>
      <c r="AC70" s="46">
        <f t="shared" si="218"/>
        <v>2.0506198408671523E-2</v>
      </c>
      <c r="AD70" s="46">
        <f t="shared" ref="AD70:AE70" si="219">AD68/$B$11</f>
        <v>2.2317099249799265E-2</v>
      </c>
      <c r="AE70" s="46">
        <f t="shared" si="219"/>
        <v>2.4979913205675448E-2</v>
      </c>
      <c r="AF70" s="46">
        <f t="shared" ref="AF70:AG70" si="220">AF68/$B$11</f>
        <v>2.6041804295250961E-2</v>
      </c>
      <c r="AG70" s="46">
        <f t="shared" si="220"/>
        <v>2.7176319003726621E-2</v>
      </c>
      <c r="AH70" s="46">
        <f t="shared" ref="AH70:AI70" si="221">AH68/$B$11</f>
        <v>2.7238234818218403E-2</v>
      </c>
      <c r="AI70" s="46">
        <f t="shared" si="221"/>
        <v>2.8018031755638762E-2</v>
      </c>
      <c r="AJ70" s="46">
        <f t="shared" ref="AJ70:AK70" si="222">AJ68/$B$11</f>
        <v>2.8366458280435252E-2</v>
      </c>
      <c r="AK70" s="46">
        <f t="shared" si="222"/>
        <v>2.8778359820004894E-2</v>
      </c>
      <c r="AL70" s="46">
        <f t="shared" ref="AL70:AM70" si="223">AL68/$B$11</f>
        <v>2.959299854667909E-2</v>
      </c>
      <c r="AM70" s="46">
        <f t="shared" si="223"/>
        <v>2.9847401882461797E-2</v>
      </c>
      <c r="AN70" s="46">
        <f t="shared" ref="AN70:AO70" si="224">AN68/$B$11</f>
        <v>2.905313180866545E-2</v>
      </c>
      <c r="AO70" s="46">
        <f t="shared" si="224"/>
        <v>2.9508385749600682E-2</v>
      </c>
      <c r="AP70" s="46">
        <f t="shared" ref="AP70:AQ70" si="225">AP68/$B$11</f>
        <v>2.9527127847105091E-2</v>
      </c>
      <c r="AQ70" s="46">
        <f t="shared" si="225"/>
        <v>2.9882196395997169E-2</v>
      </c>
      <c r="AR70" s="46">
        <f t="shared" ref="AR70:AS70" si="226">AR68/$B$11</f>
        <v>3.109455051285636E-2</v>
      </c>
      <c r="AS70" s="46">
        <f t="shared" si="226"/>
        <v>3.1753462195191935E-2</v>
      </c>
      <c r="AT70" s="46">
        <f t="shared" ref="AT70:AU70" si="227">AT68/$B$11</f>
        <v>3.1752495968417623E-2</v>
      </c>
      <c r="AU70" s="46">
        <f t="shared" si="227"/>
        <v>3.098665372678228E-2</v>
      </c>
      <c r="AV70" s="46">
        <f t="shared" ref="AV70:AW70" si="228">AV68/$B$11</f>
        <v>3.1988569309762301E-2</v>
      </c>
      <c r="AW70" s="46">
        <f t="shared" si="228"/>
        <v>3.1203340592037256E-2</v>
      </c>
      <c r="AX70" s="46">
        <f t="shared" ref="AX70:AY70" si="229">AX68/$B$11</f>
        <v>3.1215615525542112E-2</v>
      </c>
      <c r="AY70" s="46">
        <f t="shared" si="229"/>
        <v>3.1373274305945331E-2</v>
      </c>
      <c r="AZ70" s="46">
        <f t="shared" ref="AZ70:BA70" si="230">AZ68/$B$11</f>
        <v>3.1675037943869715E-2</v>
      </c>
      <c r="BA70" s="46">
        <f t="shared" si="230"/>
        <v>3.191150930837551E-2</v>
      </c>
      <c r="BB70" s="46">
        <f t="shared" ref="BB70:BC70" si="231">BB68/$B$11</f>
        <v>3.1980529747508611E-2</v>
      </c>
      <c r="BC70" s="46">
        <f t="shared" si="231"/>
        <v>3.2195116395655157E-2</v>
      </c>
      <c r="BD70" s="46">
        <f t="shared" ref="BD70:BE70" si="232">BD68/$B$11</f>
        <v>3.2222999274895969E-2</v>
      </c>
      <c r="BE70" s="46">
        <f t="shared" si="232"/>
        <v>3.224208866589607E-2</v>
      </c>
      <c r="BF70" s="46">
        <f t="shared" ref="BF70:BG70" si="233">BF68/$B$11</f>
        <v>3.2209283722687318E-2</v>
      </c>
      <c r="BG70" s="46">
        <f t="shared" si="233"/>
        <v>3.3116131941754751E-2</v>
      </c>
      <c r="BH70" s="46">
        <f t="shared" ref="BH70:BI70" si="234">BH68/$B$11</f>
        <v>3.2855499085039118E-2</v>
      </c>
      <c r="BI70" s="46">
        <f t="shared" si="234"/>
        <v>3.2913510289882007E-2</v>
      </c>
      <c r="BJ70" s="46">
        <f t="shared" ref="BJ70:BK70" si="235">BJ68/$B$11</f>
        <v>3.289461705290106E-2</v>
      </c>
      <c r="BK70" s="46">
        <f t="shared" si="235"/>
        <v>3.3275809764692077E-2</v>
      </c>
      <c r="BL70" s="46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52">
        <v>67</v>
      </c>
      <c r="DG70" s="53">
        <v>7.0000000000000007E-2</v>
      </c>
      <c r="DH70" s="53">
        <v>0.09</v>
      </c>
    </row>
    <row r="71" spans="2:112" x14ac:dyDescent="0.3">
      <c r="F71" s="37" t="s">
        <v>134</v>
      </c>
      <c r="G71" s="46" t="s">
        <v>122</v>
      </c>
      <c r="H71" s="46" t="s">
        <v>122</v>
      </c>
      <c r="I71" s="46" t="s">
        <v>122</v>
      </c>
      <c r="J71" s="46" t="s">
        <v>122</v>
      </c>
      <c r="K71" s="46" t="s">
        <v>122</v>
      </c>
      <c r="L71" s="46" t="s">
        <v>122</v>
      </c>
      <c r="M71" s="46" t="s">
        <v>122</v>
      </c>
      <c r="N71" s="46" t="s">
        <v>122</v>
      </c>
      <c r="O71" s="46" t="str">
        <f t="shared" ref="O71:AT71" si="236">IF(O70&gt;VLOOKUP(O67,$DF$3:$DH$75,2,0),"Gatilho atingido","Gatilho não atingido")</f>
        <v>Gatilho não atingido</v>
      </c>
      <c r="P71" s="46" t="str">
        <f t="shared" si="236"/>
        <v>Gatilho não atingido</v>
      </c>
      <c r="Q71" s="46" t="str">
        <f t="shared" si="236"/>
        <v>Gatilho não atingido</v>
      </c>
      <c r="R71" s="46" t="str">
        <f t="shared" si="236"/>
        <v>Gatilho não atingido</v>
      </c>
      <c r="S71" s="46" t="str">
        <f t="shared" si="236"/>
        <v>Gatilho não atingido</v>
      </c>
      <c r="T71" s="46" t="str">
        <f t="shared" si="236"/>
        <v>Gatilho não atingido</v>
      </c>
      <c r="U71" s="46" t="str">
        <f t="shared" si="236"/>
        <v>Gatilho não atingido</v>
      </c>
      <c r="V71" s="46" t="str">
        <f t="shared" si="236"/>
        <v>Gatilho não atingido</v>
      </c>
      <c r="W71" s="46" t="str">
        <f t="shared" si="236"/>
        <v>Gatilho não atingido</v>
      </c>
      <c r="X71" s="46" t="str">
        <f t="shared" si="236"/>
        <v>Gatilho não atingido</v>
      </c>
      <c r="Y71" s="46" t="str">
        <f t="shared" si="236"/>
        <v>Gatilho não atingido</v>
      </c>
      <c r="Z71" s="46" t="str">
        <f t="shared" si="236"/>
        <v>Gatilho não atingido</v>
      </c>
      <c r="AA71" s="46" t="str">
        <f t="shared" si="236"/>
        <v>Gatilho não atingido</v>
      </c>
      <c r="AB71" s="46" t="str">
        <f t="shared" si="236"/>
        <v>Gatilho não atingido</v>
      </c>
      <c r="AC71" s="46" t="str">
        <f t="shared" si="236"/>
        <v>Gatilho não atingido</v>
      </c>
      <c r="AD71" s="46" t="str">
        <f t="shared" si="236"/>
        <v>Gatilho não atingido</v>
      </c>
      <c r="AE71" s="46" t="str">
        <f t="shared" si="236"/>
        <v>Gatilho não atingido</v>
      </c>
      <c r="AF71" s="46" t="str">
        <f t="shared" si="236"/>
        <v>Gatilho não atingido</v>
      </c>
      <c r="AG71" s="46" t="str">
        <f t="shared" si="236"/>
        <v>Gatilho não atingido</v>
      </c>
      <c r="AH71" s="46" t="str">
        <f t="shared" si="236"/>
        <v>Gatilho não atingido</v>
      </c>
      <c r="AI71" s="46" t="str">
        <f t="shared" si="236"/>
        <v>Gatilho não atingido</v>
      </c>
      <c r="AJ71" s="46" t="str">
        <f t="shared" si="236"/>
        <v>Gatilho não atingido</v>
      </c>
      <c r="AK71" s="46" t="str">
        <f t="shared" si="236"/>
        <v>Gatilho não atingido</v>
      </c>
      <c r="AL71" s="46" t="str">
        <f t="shared" si="236"/>
        <v>Gatilho não atingido</v>
      </c>
      <c r="AM71" s="46" t="str">
        <f t="shared" si="236"/>
        <v>Gatilho não atingido</v>
      </c>
      <c r="AN71" s="46" t="str">
        <f t="shared" si="236"/>
        <v>Gatilho não atingido</v>
      </c>
      <c r="AO71" s="46" t="str">
        <f t="shared" si="236"/>
        <v>Gatilho não atingido</v>
      </c>
      <c r="AP71" s="46" t="str">
        <f t="shared" si="236"/>
        <v>Gatilho não atingido</v>
      </c>
      <c r="AQ71" s="46" t="str">
        <f t="shared" si="236"/>
        <v>Gatilho não atingido</v>
      </c>
      <c r="AR71" s="46" t="str">
        <f t="shared" si="236"/>
        <v>Gatilho não atingido</v>
      </c>
      <c r="AS71" s="46" t="str">
        <f t="shared" si="236"/>
        <v>Gatilho não atingido</v>
      </c>
      <c r="AT71" s="46" t="str">
        <f t="shared" si="236"/>
        <v>Gatilho não atingido</v>
      </c>
      <c r="AU71" s="46" t="str">
        <f t="shared" ref="AU71:BK71" si="237">IF(AU70&gt;VLOOKUP(AU67,$DF$3:$DH$75,2,0),"Gatilho atingido","Gatilho não atingido")</f>
        <v>Gatilho não atingido</v>
      </c>
      <c r="AV71" s="46" t="str">
        <f t="shared" si="237"/>
        <v>Gatilho não atingido</v>
      </c>
      <c r="AW71" s="46" t="str">
        <f t="shared" si="237"/>
        <v>Gatilho não atingido</v>
      </c>
      <c r="AX71" s="46" t="str">
        <f t="shared" si="237"/>
        <v>Gatilho não atingido</v>
      </c>
      <c r="AY71" s="46" t="str">
        <f t="shared" si="237"/>
        <v>Gatilho não atingido</v>
      </c>
      <c r="AZ71" s="46" t="str">
        <f t="shared" si="237"/>
        <v>Gatilho não atingido</v>
      </c>
      <c r="BA71" s="46" t="str">
        <f t="shared" si="237"/>
        <v>Gatilho não atingido</v>
      </c>
      <c r="BB71" s="46" t="str">
        <f t="shared" si="237"/>
        <v>Gatilho não atingido</v>
      </c>
      <c r="BC71" s="46" t="str">
        <f t="shared" si="237"/>
        <v>Gatilho não atingido</v>
      </c>
      <c r="BD71" s="46" t="str">
        <f t="shared" si="237"/>
        <v>Gatilho não atingido</v>
      </c>
      <c r="BE71" s="46" t="str">
        <f t="shared" si="237"/>
        <v>Gatilho não atingido</v>
      </c>
      <c r="BF71" s="46" t="str">
        <f t="shared" si="237"/>
        <v>Gatilho não atingido</v>
      </c>
      <c r="BG71" s="46" t="str">
        <f t="shared" si="237"/>
        <v>Gatilho não atingido</v>
      </c>
      <c r="BH71" s="46" t="str">
        <f t="shared" si="237"/>
        <v>Gatilho não atingido</v>
      </c>
      <c r="BI71" s="46" t="str">
        <f t="shared" si="237"/>
        <v>Gatilho não atingido</v>
      </c>
      <c r="BJ71" s="46" t="str">
        <f t="shared" si="237"/>
        <v>Gatilho não atingido</v>
      </c>
      <c r="BK71" s="46" t="str">
        <f t="shared" si="237"/>
        <v>Gatilho não atingido</v>
      </c>
      <c r="BL71" s="46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52">
        <v>68</v>
      </c>
      <c r="DG71" s="53">
        <v>7.0000000000000007E-2</v>
      </c>
      <c r="DH71" s="53">
        <v>0.09</v>
      </c>
    </row>
    <row r="72" spans="2:112" x14ac:dyDescent="0.3">
      <c r="F72" s="37" t="s">
        <v>139</v>
      </c>
      <c r="G72" s="46" t="s">
        <v>122</v>
      </c>
      <c r="H72" s="46" t="s">
        <v>122</v>
      </c>
      <c r="I72" s="46" t="s">
        <v>122</v>
      </c>
      <c r="J72" s="46" t="s">
        <v>122</v>
      </c>
      <c r="K72" s="46" t="s">
        <v>122</v>
      </c>
      <c r="L72" s="46" t="s">
        <v>122</v>
      </c>
      <c r="M72" s="46" t="s">
        <v>122</v>
      </c>
      <c r="N72" s="46" t="s">
        <v>122</v>
      </c>
      <c r="O72" s="46" t="str">
        <f t="shared" ref="O72:AT72" si="238">IF(O70&gt;VLOOKUP(O67,$DF$3:$DH$75,3,0),"Gatilho atingido","Gatilho não atingido")</f>
        <v>Gatilho não atingido</v>
      </c>
      <c r="P72" s="46" t="str">
        <f t="shared" si="238"/>
        <v>Gatilho não atingido</v>
      </c>
      <c r="Q72" s="46" t="str">
        <f t="shared" si="238"/>
        <v>Gatilho não atingido</v>
      </c>
      <c r="R72" s="46" t="str">
        <f t="shared" si="238"/>
        <v>Gatilho não atingido</v>
      </c>
      <c r="S72" s="46" t="str">
        <f t="shared" si="238"/>
        <v>Gatilho não atingido</v>
      </c>
      <c r="T72" s="46" t="str">
        <f t="shared" si="238"/>
        <v>Gatilho não atingido</v>
      </c>
      <c r="U72" s="46" t="str">
        <f t="shared" si="238"/>
        <v>Gatilho não atingido</v>
      </c>
      <c r="V72" s="46" t="str">
        <f t="shared" si="238"/>
        <v>Gatilho não atingido</v>
      </c>
      <c r="W72" s="46" t="str">
        <f t="shared" si="238"/>
        <v>Gatilho não atingido</v>
      </c>
      <c r="X72" s="46" t="str">
        <f t="shared" si="238"/>
        <v>Gatilho não atingido</v>
      </c>
      <c r="Y72" s="46" t="str">
        <f t="shared" si="238"/>
        <v>Gatilho não atingido</v>
      </c>
      <c r="Z72" s="46" t="str">
        <f t="shared" si="238"/>
        <v>Gatilho não atingido</v>
      </c>
      <c r="AA72" s="46" t="str">
        <f t="shared" si="238"/>
        <v>Gatilho não atingido</v>
      </c>
      <c r="AB72" s="46" t="str">
        <f t="shared" si="238"/>
        <v>Gatilho não atingido</v>
      </c>
      <c r="AC72" s="46" t="str">
        <f t="shared" si="238"/>
        <v>Gatilho não atingido</v>
      </c>
      <c r="AD72" s="46" t="str">
        <f t="shared" si="238"/>
        <v>Gatilho não atingido</v>
      </c>
      <c r="AE72" s="46" t="str">
        <f t="shared" si="238"/>
        <v>Gatilho não atingido</v>
      </c>
      <c r="AF72" s="46" t="str">
        <f t="shared" si="238"/>
        <v>Gatilho não atingido</v>
      </c>
      <c r="AG72" s="46" t="str">
        <f t="shared" si="238"/>
        <v>Gatilho não atingido</v>
      </c>
      <c r="AH72" s="46" t="str">
        <f t="shared" si="238"/>
        <v>Gatilho não atingido</v>
      </c>
      <c r="AI72" s="46" t="str">
        <f t="shared" si="238"/>
        <v>Gatilho não atingido</v>
      </c>
      <c r="AJ72" s="46" t="str">
        <f t="shared" si="238"/>
        <v>Gatilho não atingido</v>
      </c>
      <c r="AK72" s="46" t="str">
        <f t="shared" si="238"/>
        <v>Gatilho não atingido</v>
      </c>
      <c r="AL72" s="46" t="str">
        <f t="shared" si="238"/>
        <v>Gatilho não atingido</v>
      </c>
      <c r="AM72" s="46" t="str">
        <f t="shared" si="238"/>
        <v>Gatilho não atingido</v>
      </c>
      <c r="AN72" s="46" t="str">
        <f t="shared" si="238"/>
        <v>Gatilho não atingido</v>
      </c>
      <c r="AO72" s="46" t="str">
        <f t="shared" si="238"/>
        <v>Gatilho não atingido</v>
      </c>
      <c r="AP72" s="46" t="str">
        <f t="shared" si="238"/>
        <v>Gatilho não atingido</v>
      </c>
      <c r="AQ72" s="46" t="str">
        <f t="shared" si="238"/>
        <v>Gatilho não atingido</v>
      </c>
      <c r="AR72" s="46" t="str">
        <f t="shared" si="238"/>
        <v>Gatilho não atingido</v>
      </c>
      <c r="AS72" s="46" t="str">
        <f t="shared" si="238"/>
        <v>Gatilho não atingido</v>
      </c>
      <c r="AT72" s="46" t="str">
        <f t="shared" si="238"/>
        <v>Gatilho não atingido</v>
      </c>
      <c r="AU72" s="46" t="str">
        <f t="shared" ref="AU72:BK72" si="239">IF(AU70&gt;VLOOKUP(AU67,$DF$3:$DH$75,3,0),"Gatilho atingido","Gatilho não atingido")</f>
        <v>Gatilho não atingido</v>
      </c>
      <c r="AV72" s="46" t="str">
        <f t="shared" si="239"/>
        <v>Gatilho não atingido</v>
      </c>
      <c r="AW72" s="46" t="str">
        <f t="shared" si="239"/>
        <v>Gatilho não atingido</v>
      </c>
      <c r="AX72" s="46" t="str">
        <f t="shared" si="239"/>
        <v>Gatilho não atingido</v>
      </c>
      <c r="AY72" s="46" t="str">
        <f t="shared" si="239"/>
        <v>Gatilho não atingido</v>
      </c>
      <c r="AZ72" s="46" t="str">
        <f t="shared" si="239"/>
        <v>Gatilho não atingido</v>
      </c>
      <c r="BA72" s="46" t="str">
        <f t="shared" si="239"/>
        <v>Gatilho não atingido</v>
      </c>
      <c r="BB72" s="46" t="str">
        <f t="shared" si="239"/>
        <v>Gatilho não atingido</v>
      </c>
      <c r="BC72" s="46" t="str">
        <f t="shared" si="239"/>
        <v>Gatilho não atingido</v>
      </c>
      <c r="BD72" s="46" t="str">
        <f t="shared" si="239"/>
        <v>Gatilho não atingido</v>
      </c>
      <c r="BE72" s="46" t="str">
        <f t="shared" si="239"/>
        <v>Gatilho não atingido</v>
      </c>
      <c r="BF72" s="46" t="str">
        <f t="shared" si="239"/>
        <v>Gatilho não atingido</v>
      </c>
      <c r="BG72" s="46" t="str">
        <f t="shared" si="239"/>
        <v>Gatilho não atingido</v>
      </c>
      <c r="BH72" s="46" t="str">
        <f t="shared" si="239"/>
        <v>Gatilho não atingido</v>
      </c>
      <c r="BI72" s="46" t="str">
        <f t="shared" si="239"/>
        <v>Gatilho não atingido</v>
      </c>
      <c r="BJ72" s="46" t="str">
        <f t="shared" si="239"/>
        <v>Gatilho não atingido</v>
      </c>
      <c r="BK72" s="46" t="str">
        <f t="shared" si="239"/>
        <v>Gatilho não atingido</v>
      </c>
      <c r="BL72" s="46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52">
        <v>69</v>
      </c>
      <c r="DG72" s="53">
        <v>7.0000000000000007E-2</v>
      </c>
      <c r="DH72" s="53">
        <v>0.09</v>
      </c>
    </row>
    <row r="73" spans="2:112" x14ac:dyDescent="0.3">
      <c r="DF73" s="52">
        <v>70</v>
      </c>
      <c r="DG73" s="53">
        <v>7.0000000000000007E-2</v>
      </c>
      <c r="DH73" s="53">
        <v>0.09</v>
      </c>
    </row>
    <row r="74" spans="2:112" x14ac:dyDescent="0.3">
      <c r="F74" s="13"/>
      <c r="G74" s="102" t="s">
        <v>116</v>
      </c>
      <c r="H74" s="102"/>
      <c r="I74" s="102"/>
      <c r="J74" s="102"/>
      <c r="K74" s="102"/>
      <c r="L74" s="102"/>
      <c r="M74" s="102"/>
      <c r="N74" s="102"/>
      <c r="O74" s="102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71"/>
      <c r="DF74" s="52">
        <v>71</v>
      </c>
      <c r="DG74" s="53">
        <v>7.0000000000000007E-2</v>
      </c>
      <c r="DH74" s="53">
        <v>0.09</v>
      </c>
    </row>
    <row r="75" spans="2:112" x14ac:dyDescent="0.3">
      <c r="F75" s="37" t="s">
        <v>141</v>
      </c>
      <c r="G75" s="38">
        <v>43770</v>
      </c>
      <c r="H75" s="38">
        <f t="shared" ref="H75" si="240">EDATE(G75,1)</f>
        <v>43800</v>
      </c>
      <c r="I75" s="38">
        <f t="shared" ref="I75" si="241">EDATE(H75,1)</f>
        <v>43831</v>
      </c>
      <c r="J75" s="38">
        <f t="shared" ref="J75" si="242">EDATE(I75,1)</f>
        <v>43862</v>
      </c>
      <c r="K75" s="38">
        <f t="shared" ref="K75" si="243">EDATE(J75,1)</f>
        <v>43891</v>
      </c>
      <c r="L75" s="38">
        <f t="shared" ref="L75" si="244">EDATE(K75,1)</f>
        <v>43922</v>
      </c>
      <c r="M75" s="38">
        <f t="shared" ref="M75" si="245">EDATE(L75,1)</f>
        <v>43952</v>
      </c>
      <c r="N75" s="38">
        <f t="shared" ref="N75" si="246">EDATE(M75,1)</f>
        <v>43983</v>
      </c>
      <c r="O75" s="38">
        <f t="shared" ref="O75" si="247">EDATE(N75,1)</f>
        <v>44013</v>
      </c>
      <c r="P75" s="38">
        <f t="shared" ref="P75:U75" si="248">EDATE(O75,1)</f>
        <v>44044</v>
      </c>
      <c r="Q75" s="38">
        <f t="shared" si="248"/>
        <v>44075</v>
      </c>
      <c r="R75" s="38">
        <f t="shared" si="248"/>
        <v>44105</v>
      </c>
      <c r="S75" s="38">
        <f t="shared" si="248"/>
        <v>44136</v>
      </c>
      <c r="T75" s="38">
        <f t="shared" si="248"/>
        <v>44166</v>
      </c>
      <c r="U75" s="38">
        <f t="shared" si="248"/>
        <v>44197</v>
      </c>
      <c r="V75" s="38">
        <f t="shared" ref="V75:BK75" si="249">EDATE(U75,1)</f>
        <v>44228</v>
      </c>
      <c r="W75" s="38">
        <f t="shared" si="249"/>
        <v>44256</v>
      </c>
      <c r="X75" s="38">
        <f t="shared" si="249"/>
        <v>44287</v>
      </c>
      <c r="Y75" s="38">
        <f t="shared" si="249"/>
        <v>44317</v>
      </c>
      <c r="Z75" s="38">
        <f t="shared" si="249"/>
        <v>44348</v>
      </c>
      <c r="AA75" s="38">
        <f t="shared" si="249"/>
        <v>44378</v>
      </c>
      <c r="AB75" s="38">
        <f t="shared" si="249"/>
        <v>44409</v>
      </c>
      <c r="AC75" s="38">
        <f t="shared" si="249"/>
        <v>44440</v>
      </c>
      <c r="AD75" s="38">
        <f t="shared" si="249"/>
        <v>44470</v>
      </c>
      <c r="AE75" s="38">
        <f t="shared" si="249"/>
        <v>44501</v>
      </c>
      <c r="AF75" s="38">
        <f t="shared" si="249"/>
        <v>44531</v>
      </c>
      <c r="AG75" s="38">
        <f t="shared" si="249"/>
        <v>44562</v>
      </c>
      <c r="AH75" s="38">
        <f t="shared" si="249"/>
        <v>44593</v>
      </c>
      <c r="AI75" s="38">
        <f t="shared" si="249"/>
        <v>44621</v>
      </c>
      <c r="AJ75" s="38">
        <f t="shared" si="249"/>
        <v>44652</v>
      </c>
      <c r="AK75" s="38">
        <f t="shared" si="249"/>
        <v>44682</v>
      </c>
      <c r="AL75" s="38">
        <f t="shared" si="249"/>
        <v>44713</v>
      </c>
      <c r="AM75" s="38">
        <f t="shared" si="249"/>
        <v>44743</v>
      </c>
      <c r="AN75" s="38">
        <f t="shared" si="249"/>
        <v>44774</v>
      </c>
      <c r="AO75" s="38">
        <f t="shared" si="249"/>
        <v>44805</v>
      </c>
      <c r="AP75" s="38">
        <f t="shared" si="249"/>
        <v>44835</v>
      </c>
      <c r="AQ75" s="38">
        <f t="shared" si="249"/>
        <v>44866</v>
      </c>
      <c r="AR75" s="38">
        <f t="shared" si="249"/>
        <v>44896</v>
      </c>
      <c r="AS75" s="38">
        <f t="shared" si="249"/>
        <v>44927</v>
      </c>
      <c r="AT75" s="38">
        <f t="shared" si="249"/>
        <v>44958</v>
      </c>
      <c r="AU75" s="38">
        <f t="shared" si="249"/>
        <v>44986</v>
      </c>
      <c r="AV75" s="38">
        <f t="shared" si="249"/>
        <v>45017</v>
      </c>
      <c r="AW75" s="38">
        <f t="shared" si="249"/>
        <v>45047</v>
      </c>
      <c r="AX75" s="38">
        <f t="shared" si="249"/>
        <v>45078</v>
      </c>
      <c r="AY75" s="38">
        <f t="shared" si="249"/>
        <v>45108</v>
      </c>
      <c r="AZ75" s="38">
        <f t="shared" si="249"/>
        <v>45139</v>
      </c>
      <c r="BA75" s="38">
        <f t="shared" si="249"/>
        <v>45170</v>
      </c>
      <c r="BB75" s="38">
        <f t="shared" si="249"/>
        <v>45200</v>
      </c>
      <c r="BC75" s="38">
        <f t="shared" si="249"/>
        <v>45231</v>
      </c>
      <c r="BD75" s="38">
        <f t="shared" si="249"/>
        <v>45261</v>
      </c>
      <c r="BE75" s="38">
        <f t="shared" si="249"/>
        <v>45292</v>
      </c>
      <c r="BF75" s="38">
        <f t="shared" si="249"/>
        <v>45323</v>
      </c>
      <c r="BG75" s="38">
        <f t="shared" si="249"/>
        <v>45352</v>
      </c>
      <c r="BH75" s="38">
        <f t="shared" si="249"/>
        <v>45383</v>
      </c>
      <c r="BI75" s="38">
        <f t="shared" si="249"/>
        <v>45413</v>
      </c>
      <c r="BJ75" s="38">
        <f t="shared" si="249"/>
        <v>45444</v>
      </c>
      <c r="BK75" s="38">
        <f t="shared" si="249"/>
        <v>45474</v>
      </c>
      <c r="BL75" s="43"/>
      <c r="DF75" s="52" t="s">
        <v>137</v>
      </c>
      <c r="DG75" s="53">
        <v>7.0000000000000007E-2</v>
      </c>
      <c r="DH75" s="53">
        <v>0.09</v>
      </c>
    </row>
    <row r="76" spans="2:112" x14ac:dyDescent="0.3">
      <c r="F76" s="37" t="s">
        <v>130</v>
      </c>
      <c r="G76" s="50" t="s">
        <v>122</v>
      </c>
      <c r="H76" s="50" t="s">
        <v>122</v>
      </c>
      <c r="I76" s="50" t="s">
        <v>122</v>
      </c>
      <c r="J76" s="50" t="s">
        <v>122</v>
      </c>
      <c r="K76" s="50" t="s">
        <v>122</v>
      </c>
      <c r="L76" s="50" t="s">
        <v>122</v>
      </c>
      <c r="M76" s="50" t="s">
        <v>122</v>
      </c>
      <c r="N76" s="49">
        <v>0</v>
      </c>
      <c r="O76" s="49">
        <f t="shared" ref="O76" si="250">N76+1</f>
        <v>1</v>
      </c>
      <c r="P76" s="49">
        <f t="shared" ref="P76:U76" si="251">O76+1</f>
        <v>2</v>
      </c>
      <c r="Q76" s="49">
        <f t="shared" si="251"/>
        <v>3</v>
      </c>
      <c r="R76" s="49">
        <f t="shared" si="251"/>
        <v>4</v>
      </c>
      <c r="S76" s="49">
        <f t="shared" si="251"/>
        <v>5</v>
      </c>
      <c r="T76" s="49">
        <f t="shared" si="251"/>
        <v>6</v>
      </c>
      <c r="U76" s="49">
        <f t="shared" si="251"/>
        <v>7</v>
      </c>
      <c r="V76" s="49">
        <f t="shared" ref="V76:BK76" si="252">U76+1</f>
        <v>8</v>
      </c>
      <c r="W76" s="49">
        <f t="shared" si="252"/>
        <v>9</v>
      </c>
      <c r="X76" s="49">
        <f t="shared" si="252"/>
        <v>10</v>
      </c>
      <c r="Y76" s="49">
        <f t="shared" si="252"/>
        <v>11</v>
      </c>
      <c r="Z76" s="49">
        <f t="shared" si="252"/>
        <v>12</v>
      </c>
      <c r="AA76" s="49">
        <f t="shared" si="252"/>
        <v>13</v>
      </c>
      <c r="AB76" s="49">
        <f t="shared" si="252"/>
        <v>14</v>
      </c>
      <c r="AC76" s="49">
        <f t="shared" si="252"/>
        <v>15</v>
      </c>
      <c r="AD76" s="49">
        <f t="shared" si="252"/>
        <v>16</v>
      </c>
      <c r="AE76" s="49">
        <f t="shared" si="252"/>
        <v>17</v>
      </c>
      <c r="AF76" s="49">
        <f t="shared" si="252"/>
        <v>18</v>
      </c>
      <c r="AG76" s="49">
        <f t="shared" si="252"/>
        <v>19</v>
      </c>
      <c r="AH76" s="49">
        <f t="shared" si="252"/>
        <v>20</v>
      </c>
      <c r="AI76" s="49">
        <f t="shared" si="252"/>
        <v>21</v>
      </c>
      <c r="AJ76" s="49">
        <f t="shared" si="252"/>
        <v>22</v>
      </c>
      <c r="AK76" s="49">
        <f t="shared" si="252"/>
        <v>23</v>
      </c>
      <c r="AL76" s="49">
        <f t="shared" si="252"/>
        <v>24</v>
      </c>
      <c r="AM76" s="49">
        <f t="shared" si="252"/>
        <v>25</v>
      </c>
      <c r="AN76" s="49">
        <f t="shared" si="252"/>
        <v>26</v>
      </c>
      <c r="AO76" s="49">
        <f t="shared" si="252"/>
        <v>27</v>
      </c>
      <c r="AP76" s="49">
        <f t="shared" si="252"/>
        <v>28</v>
      </c>
      <c r="AQ76" s="49">
        <f t="shared" si="252"/>
        <v>29</v>
      </c>
      <c r="AR76" s="49">
        <f t="shared" si="252"/>
        <v>30</v>
      </c>
      <c r="AS76" s="49">
        <f t="shared" si="252"/>
        <v>31</v>
      </c>
      <c r="AT76" s="49">
        <f t="shared" si="252"/>
        <v>32</v>
      </c>
      <c r="AU76" s="49">
        <f t="shared" si="252"/>
        <v>33</v>
      </c>
      <c r="AV76" s="49">
        <f t="shared" si="252"/>
        <v>34</v>
      </c>
      <c r="AW76" s="49">
        <f t="shared" si="252"/>
        <v>35</v>
      </c>
      <c r="AX76" s="49">
        <f t="shared" si="252"/>
        <v>36</v>
      </c>
      <c r="AY76" s="49">
        <f t="shared" si="252"/>
        <v>37</v>
      </c>
      <c r="AZ76" s="49">
        <f t="shared" si="252"/>
        <v>38</v>
      </c>
      <c r="BA76" s="49">
        <f t="shared" si="252"/>
        <v>39</v>
      </c>
      <c r="BB76" s="49">
        <f t="shared" si="252"/>
        <v>40</v>
      </c>
      <c r="BC76" s="49">
        <f t="shared" si="252"/>
        <v>41</v>
      </c>
      <c r="BD76" s="49">
        <f t="shared" si="252"/>
        <v>42</v>
      </c>
      <c r="BE76" s="49">
        <f t="shared" si="252"/>
        <v>43</v>
      </c>
      <c r="BF76" s="49">
        <f t="shared" si="252"/>
        <v>44</v>
      </c>
      <c r="BG76" s="49">
        <f t="shared" si="252"/>
        <v>45</v>
      </c>
      <c r="BH76" s="49">
        <f t="shared" si="252"/>
        <v>46</v>
      </c>
      <c r="BI76" s="49">
        <f t="shared" si="252"/>
        <v>47</v>
      </c>
      <c r="BJ76" s="49">
        <f t="shared" si="252"/>
        <v>48</v>
      </c>
      <c r="BK76" s="49">
        <f t="shared" si="252"/>
        <v>49</v>
      </c>
      <c r="BL76" s="73"/>
      <c r="DF76" s="52"/>
      <c r="DG76" s="53"/>
      <c r="DH76" s="53"/>
    </row>
    <row r="77" spans="2:112" x14ac:dyDescent="0.3">
      <c r="F77" s="37" t="s">
        <v>60</v>
      </c>
      <c r="G77" s="20" t="s">
        <v>122</v>
      </c>
      <c r="H77" s="20" t="s">
        <v>122</v>
      </c>
      <c r="I77" s="20" t="s">
        <v>122</v>
      </c>
      <c r="J77" s="20" t="s">
        <v>122</v>
      </c>
      <c r="K77" s="20" t="s">
        <v>122</v>
      </c>
      <c r="L77" s="20" t="s">
        <v>122</v>
      </c>
      <c r="M77" s="20" t="s">
        <v>122</v>
      </c>
      <c r="N77" s="20" t="s">
        <v>122</v>
      </c>
      <c r="O77" s="20">
        <v>0</v>
      </c>
      <c r="P77" s="20">
        <v>0</v>
      </c>
      <c r="Q77" s="20">
        <v>0</v>
      </c>
      <c r="R77" s="20">
        <v>49115.991118000005</v>
      </c>
      <c r="S77" s="20">
        <v>320421.88658300007</v>
      </c>
      <c r="T77" s="20">
        <v>535293.28592699999</v>
      </c>
      <c r="U77" s="20">
        <v>985828.48893999995</v>
      </c>
      <c r="V77" s="20">
        <v>595313.47285700007</v>
      </c>
      <c r="W77" s="20">
        <v>955340.73369600007</v>
      </c>
      <c r="X77" s="20">
        <v>1674474.7659199997</v>
      </c>
      <c r="Y77" s="20">
        <v>1988052.5412519998</v>
      </c>
      <c r="Z77" s="20">
        <v>2101264.4387050001</v>
      </c>
      <c r="AA77" s="20">
        <v>2390920.7550620008</v>
      </c>
      <c r="AB77" s="20">
        <v>2631063.1381279994</v>
      </c>
      <c r="AC77" s="20">
        <v>2909662.6972930003</v>
      </c>
      <c r="AD77" s="20">
        <v>3269376.1420489997</v>
      </c>
      <c r="AE77" s="20">
        <v>3416252.6739490009</v>
      </c>
      <c r="AF77" s="20">
        <v>3570813.2915980001</v>
      </c>
      <c r="AG77" s="20">
        <v>3576904.2906849999</v>
      </c>
      <c r="AH77" s="20">
        <v>3690297.5620180015</v>
      </c>
      <c r="AI77" s="20">
        <v>3768914.6429549996</v>
      </c>
      <c r="AJ77" s="20">
        <v>3826563.7175550004</v>
      </c>
      <c r="AK77" s="20">
        <v>3886522.0112060001</v>
      </c>
      <c r="AL77" s="20">
        <v>3976926.9068999989</v>
      </c>
      <c r="AM77" s="20">
        <v>4033214.6444449993</v>
      </c>
      <c r="AN77" s="20">
        <v>3829957.6706640003</v>
      </c>
      <c r="AO77" s="20">
        <v>3924874.8349089995</v>
      </c>
      <c r="AP77" s="20">
        <v>3903323.6536869989</v>
      </c>
      <c r="AQ77" s="20">
        <v>3976712.7844430003</v>
      </c>
      <c r="AR77" s="20">
        <v>4085215.5401939992</v>
      </c>
      <c r="AS77" s="20">
        <v>4162375.9347119979</v>
      </c>
      <c r="AT77" s="20">
        <v>4207186.855672</v>
      </c>
      <c r="AU77" s="20">
        <v>4162777.6325439997</v>
      </c>
      <c r="AV77" s="20">
        <v>4234505.9921229994</v>
      </c>
      <c r="AW77" s="20">
        <v>4213737.5554859992</v>
      </c>
      <c r="AX77" s="20">
        <v>4286554.6705709985</v>
      </c>
      <c r="AY77" s="20">
        <v>4308905.7000549994</v>
      </c>
      <c r="AZ77" s="20">
        <v>4361001.9734059991</v>
      </c>
      <c r="BA77" s="20">
        <v>4396655.7382409982</v>
      </c>
      <c r="BB77" s="20">
        <v>4426159.5980829997</v>
      </c>
      <c r="BC77" s="20">
        <v>4450569.4224989992</v>
      </c>
      <c r="BD77" s="20">
        <v>4476366.0603980012</v>
      </c>
      <c r="BE77" s="20">
        <v>4482928.9554119986</v>
      </c>
      <c r="BF77" s="20">
        <v>4494776.943903001</v>
      </c>
      <c r="BG77" s="20">
        <v>4574907.3152849991</v>
      </c>
      <c r="BH77" s="20">
        <v>4587600.0563829988</v>
      </c>
      <c r="BI77" s="20">
        <v>4600217.6083729984</v>
      </c>
      <c r="BJ77" s="20">
        <v>4595342.6653759992</v>
      </c>
      <c r="BK77" s="20">
        <f>SUM('Capa Final'!$K$37:$K$38)+SUM('Capa Final'!$K$46:$K$47)</f>
        <v>4645039.4548070002</v>
      </c>
      <c r="BL77" s="20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</row>
    <row r="78" spans="2:112" x14ac:dyDescent="0.3">
      <c r="F78" s="37" t="s">
        <v>62</v>
      </c>
      <c r="G78" s="20" t="s">
        <v>122</v>
      </c>
      <c r="H78" s="20" t="s">
        <v>122</v>
      </c>
      <c r="I78" s="20" t="s">
        <v>122</v>
      </c>
      <c r="J78" s="20" t="s">
        <v>122</v>
      </c>
      <c r="K78" s="20" t="s">
        <v>122</v>
      </c>
      <c r="L78" s="20" t="s">
        <v>122</v>
      </c>
      <c r="M78" s="20" t="s">
        <v>122</v>
      </c>
      <c r="N78" s="20" t="s">
        <v>122</v>
      </c>
      <c r="O78" s="20">
        <v>0</v>
      </c>
      <c r="P78" s="20">
        <v>0</v>
      </c>
      <c r="Q78" s="20">
        <v>0</v>
      </c>
      <c r="R78" s="20">
        <v>49115.991118000005</v>
      </c>
      <c r="S78" s="20">
        <v>320421.88658300007</v>
      </c>
      <c r="T78" s="20">
        <v>176652.51278699999</v>
      </c>
      <c r="U78" s="20">
        <v>262592.40845300001</v>
      </c>
      <c r="V78" s="20">
        <v>118095.14430499999</v>
      </c>
      <c r="W78" s="20">
        <v>422305.50376600004</v>
      </c>
      <c r="X78" s="20">
        <v>298061.97908500006</v>
      </c>
      <c r="Y78" s="20">
        <v>302503.08197200007</v>
      </c>
      <c r="Z78" s="20">
        <v>127988.01209400001</v>
      </c>
      <c r="AA78" s="20">
        <v>314414.396053</v>
      </c>
      <c r="AB78" s="20">
        <v>231264.62892399996</v>
      </c>
      <c r="AC78" s="20">
        <v>211296.89431299994</v>
      </c>
      <c r="AD78" s="20">
        <v>349177.71770400001</v>
      </c>
      <c r="AE78" s="20">
        <v>102266.89267299999</v>
      </c>
      <c r="AF78" s="20">
        <v>39067.974412999989</v>
      </c>
      <c r="AG78" s="20">
        <v>71826.126424999995</v>
      </c>
      <c r="AH78" s="20">
        <v>100748.528345</v>
      </c>
      <c r="AI78" s="20">
        <v>74124.393404000002</v>
      </c>
      <c r="AJ78" s="20">
        <v>71127.432421000005</v>
      </c>
      <c r="AK78" s="20">
        <v>54204.575134000013</v>
      </c>
      <c r="AL78" s="20">
        <v>72850.080042999994</v>
      </c>
      <c r="AM78" s="20">
        <v>70543.12649699999</v>
      </c>
      <c r="AN78" s="20">
        <v>40237.001879999996</v>
      </c>
      <c r="AO78" s="20">
        <v>103604.377049</v>
      </c>
      <c r="AP78" s="20">
        <v>7302.7463060000009</v>
      </c>
      <c r="AQ78" s="20">
        <v>62843.166712999999</v>
      </c>
      <c r="AR78" s="20">
        <v>107326.71150400002</v>
      </c>
      <c r="AS78" s="20">
        <v>75858.978610999999</v>
      </c>
      <c r="AT78" s="20">
        <v>37690.675842000004</v>
      </c>
      <c r="AU78" s="20">
        <v>24888.014735000001</v>
      </c>
      <c r="AV78" s="20">
        <v>20798.616327000003</v>
      </c>
      <c r="AW78" s="20">
        <v>19838.270988</v>
      </c>
      <c r="AX78" s="20">
        <v>75210.961192000002</v>
      </c>
      <c r="AY78" s="20">
        <v>16271.444100000002</v>
      </c>
      <c r="AZ78" s="20">
        <v>65650.502248000004</v>
      </c>
      <c r="BA78" s="20">
        <v>34989.285349999998</v>
      </c>
      <c r="BB78" s="20">
        <v>23513.861586000003</v>
      </c>
      <c r="BC78" s="20">
        <v>23411.939450999998</v>
      </c>
      <c r="BD78" s="20">
        <v>28459.483644000004</v>
      </c>
      <c r="BE78" s="20">
        <v>9217.3886439999987</v>
      </c>
      <c r="BF78" s="20">
        <v>10584.737164</v>
      </c>
      <c r="BG78" s="20">
        <v>78170.702695999978</v>
      </c>
      <c r="BH78" s="20">
        <v>12918.063212999999</v>
      </c>
      <c r="BI78" s="20">
        <v>5950.0490720000007</v>
      </c>
      <c r="BJ78" s="20">
        <v>9918.6423679999989</v>
      </c>
      <c r="BK78" s="20">
        <f>'Capa Final'!$K$37+'Capa Final'!$K$46</f>
        <v>34556.141346000004</v>
      </c>
      <c r="BL78" s="20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</row>
    <row r="79" spans="2:112" x14ac:dyDescent="0.3">
      <c r="F79" s="37" t="s">
        <v>90</v>
      </c>
      <c r="G79" s="20" t="s">
        <v>122</v>
      </c>
      <c r="H79" s="20" t="s">
        <v>122</v>
      </c>
      <c r="I79" s="20" t="s">
        <v>122</v>
      </c>
      <c r="J79" s="20" t="s">
        <v>122</v>
      </c>
      <c r="K79" s="20" t="s">
        <v>122</v>
      </c>
      <c r="L79" s="20" t="s">
        <v>122</v>
      </c>
      <c r="M79" s="20" t="s">
        <v>122</v>
      </c>
      <c r="N79" s="20" t="s">
        <v>122</v>
      </c>
      <c r="O79" s="46">
        <v>0</v>
      </c>
      <c r="P79" s="46">
        <v>0</v>
      </c>
      <c r="Q79" s="46">
        <v>0</v>
      </c>
      <c r="R79" s="46">
        <v>3.6340165855608587E-4</v>
      </c>
      <c r="S79" s="46">
        <v>2.3707522208435841E-3</v>
      </c>
      <c r="T79" s="46">
        <v>3.9605526324911914E-3</v>
      </c>
      <c r="U79" s="46">
        <v>7.2939932551079898E-3</v>
      </c>
      <c r="V79" s="46">
        <v>4.4046327575324815E-3</v>
      </c>
      <c r="W79" s="46">
        <v>7.0684190466042086E-3</v>
      </c>
      <c r="X79" s="46">
        <f t="shared" ref="X79:AC79" si="253">X77/$B$12</f>
        <v>1.2389181064955365E-2</v>
      </c>
      <c r="Y79" s="46">
        <f t="shared" si="253"/>
        <v>1.470929476006951E-2</v>
      </c>
      <c r="Z79" s="46">
        <f t="shared" si="253"/>
        <v>1.554693216422696E-2</v>
      </c>
      <c r="AA79" s="46">
        <f t="shared" si="253"/>
        <v>1.7690054666275056E-2</v>
      </c>
      <c r="AB79" s="46">
        <f t="shared" si="253"/>
        <v>1.9466831196878608E-2</v>
      </c>
      <c r="AC79" s="46">
        <f t="shared" si="253"/>
        <v>2.1528146454272486E-2</v>
      </c>
      <c r="AD79" s="46">
        <f t="shared" ref="AD79:AE79" si="254">AD77/$B$12</f>
        <v>2.4189610866447338E-2</v>
      </c>
      <c r="AE79" s="46">
        <f t="shared" si="254"/>
        <v>2.527632771935974E-2</v>
      </c>
      <c r="AF79" s="46">
        <f t="shared" ref="AF79:AG79" si="255">AF77/$B$12</f>
        <v>2.6419897940026936E-2</v>
      </c>
      <c r="AG79" s="46">
        <f t="shared" si="255"/>
        <v>2.6464964304770782E-2</v>
      </c>
      <c r="AH79" s="46">
        <f t="shared" ref="AH79:AI79" si="256">AH77/$B$12</f>
        <v>2.7303943666350059E-2</v>
      </c>
      <c r="AI79" s="46">
        <f t="shared" si="256"/>
        <v>2.7885619347793714E-2</v>
      </c>
      <c r="AJ79" s="46">
        <f t="shared" ref="AJ79:AK79" si="257">AJ77/$B$12</f>
        <v>2.831215597765694E-2</v>
      </c>
      <c r="AK79" s="46">
        <f t="shared" si="257"/>
        <v>2.8755778163853257E-2</v>
      </c>
      <c r="AL79" s="46">
        <f t="shared" ref="AL79:AM79" si="258">AL77/$B$12</f>
        <v>2.942467007235328E-2</v>
      </c>
      <c r="AM79" s="46">
        <f t="shared" si="258"/>
        <v>2.9841134378877806E-2</v>
      </c>
      <c r="AN79" s="46">
        <f t="shared" ref="AN79:AO79" si="259">AN77/$B$12</f>
        <v>2.8337267314327494E-2</v>
      </c>
      <c r="AO79" s="46">
        <f t="shared" si="259"/>
        <v>2.9039544803327041E-2</v>
      </c>
      <c r="AP79" s="46">
        <f t="shared" ref="AP79:AQ79" si="260">AP77/$B$12</f>
        <v>2.8880090930532287E-2</v>
      </c>
      <c r="AQ79" s="46">
        <f t="shared" si="260"/>
        <v>2.942308581325077E-2</v>
      </c>
      <c r="AR79" s="46">
        <f t="shared" ref="AR79:AS79" si="261">AR77/$B$12</f>
        <v>3.0225881002766321E-2</v>
      </c>
      <c r="AS79" s="46">
        <f t="shared" si="261"/>
        <v>3.0796778885602821E-2</v>
      </c>
      <c r="AT79" s="46">
        <f t="shared" ref="AT79:AU79" si="262">AT77/$B$12</f>
        <v>3.1128327992678104E-2</v>
      </c>
      <c r="AU79" s="46">
        <f t="shared" si="262"/>
        <v>3.0799750986034168E-2</v>
      </c>
      <c r="AV79" s="46">
        <f t="shared" ref="AV79:AW79" si="263">AV77/$B$12</f>
        <v>3.1330458078432905E-2</v>
      </c>
      <c r="AW79" s="46">
        <f t="shared" si="263"/>
        <v>3.1176795612345827E-2</v>
      </c>
      <c r="AX79" s="46">
        <f t="shared" ref="AX79:AY79" si="264">AX77/$B$12</f>
        <v>3.1715558239156796E-2</v>
      </c>
      <c r="AY79" s="46">
        <f t="shared" si="264"/>
        <v>3.1880930066132823E-2</v>
      </c>
      <c r="AZ79" s="46">
        <f t="shared" ref="AZ79:BA79" si="265">AZ77/$B$12</f>
        <v>3.2266382374218416E-2</v>
      </c>
      <c r="BA79" s="46">
        <f t="shared" si="265"/>
        <v>3.2530179092555615E-2</v>
      </c>
      <c r="BB79" s="46">
        <f t="shared" ref="BB79:BC79" si="266">BB77/$B$12</f>
        <v>3.2748473610417037E-2</v>
      </c>
      <c r="BC79" s="46">
        <f t="shared" si="266"/>
        <v>3.2929078144213891E-2</v>
      </c>
      <c r="BD79" s="46">
        <f t="shared" ref="BD79:BE79" si="267">BD77/$B$12</f>
        <v>3.3119943497519011E-2</v>
      </c>
      <c r="BE79" s="46">
        <f t="shared" si="267"/>
        <v>3.3168501347594484E-2</v>
      </c>
      <c r="BF79" s="46">
        <f t="shared" ref="BF79:BG79" si="268">BF77/$B$12</f>
        <v>3.3256162790847039E-2</v>
      </c>
      <c r="BG79" s="46">
        <f t="shared" si="268"/>
        <v>3.3849035075373977E-2</v>
      </c>
      <c r="BH79" s="46">
        <f t="shared" ref="BH79:BI79" si="269">BH77/$B$12</f>
        <v>3.3942946713144954E-2</v>
      </c>
      <c r="BI79" s="46">
        <f t="shared" si="269"/>
        <v>3.4036302038278628E-2</v>
      </c>
      <c r="BJ79" s="46">
        <f t="shared" ref="BJ79:BK79" si="270">BJ77/$B$12</f>
        <v>3.4000233085374469E-2</v>
      </c>
      <c r="BK79" s="46">
        <f t="shared" si="270"/>
        <v>3.4367931981254429E-2</v>
      </c>
      <c r="BL79" s="46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</row>
    <row r="80" spans="2:112" x14ac:dyDescent="0.3">
      <c r="F80" s="37" t="s">
        <v>134</v>
      </c>
      <c r="G80" s="46" t="s">
        <v>122</v>
      </c>
      <c r="H80" s="46" t="s">
        <v>122</v>
      </c>
      <c r="I80" s="46" t="s">
        <v>122</v>
      </c>
      <c r="J80" s="46" t="s">
        <v>122</v>
      </c>
      <c r="K80" s="46" t="s">
        <v>122</v>
      </c>
      <c r="L80" s="46" t="s">
        <v>122</v>
      </c>
      <c r="M80" s="46" t="s">
        <v>122</v>
      </c>
      <c r="N80" s="20" t="s">
        <v>122</v>
      </c>
      <c r="O80" s="20" t="s">
        <v>122</v>
      </c>
      <c r="P80" s="46" t="str">
        <f t="shared" ref="P80:BK80" si="271">IF(P79&gt;VLOOKUP(P76,$DF$3:$DH$75,2,0),"Gatilho atingido","Gatilho não atingido")</f>
        <v>Gatilho não atingido</v>
      </c>
      <c r="Q80" s="46" t="str">
        <f t="shared" si="271"/>
        <v>Gatilho não atingido</v>
      </c>
      <c r="R80" s="46" t="str">
        <f t="shared" si="271"/>
        <v>Gatilho não atingido</v>
      </c>
      <c r="S80" s="46" t="str">
        <f t="shared" si="271"/>
        <v>Gatilho não atingido</v>
      </c>
      <c r="T80" s="46" t="str">
        <f t="shared" si="271"/>
        <v>Gatilho não atingido</v>
      </c>
      <c r="U80" s="46" t="str">
        <f t="shared" si="271"/>
        <v>Gatilho não atingido</v>
      </c>
      <c r="V80" s="46" t="str">
        <f t="shared" si="271"/>
        <v>Gatilho não atingido</v>
      </c>
      <c r="W80" s="46" t="str">
        <f t="shared" si="271"/>
        <v>Gatilho não atingido</v>
      </c>
      <c r="X80" s="46" t="str">
        <f t="shared" si="271"/>
        <v>Gatilho não atingido</v>
      </c>
      <c r="Y80" s="46" t="str">
        <f t="shared" si="271"/>
        <v>Gatilho não atingido</v>
      </c>
      <c r="Z80" s="46" t="str">
        <f t="shared" si="271"/>
        <v>Gatilho não atingido</v>
      </c>
      <c r="AA80" s="46" t="str">
        <f t="shared" si="271"/>
        <v>Gatilho não atingido</v>
      </c>
      <c r="AB80" s="46" t="str">
        <f t="shared" si="271"/>
        <v>Gatilho não atingido</v>
      </c>
      <c r="AC80" s="46" t="str">
        <f t="shared" si="271"/>
        <v>Gatilho não atingido</v>
      </c>
      <c r="AD80" s="46" t="str">
        <f t="shared" si="271"/>
        <v>Gatilho não atingido</v>
      </c>
      <c r="AE80" s="46" t="str">
        <f t="shared" si="271"/>
        <v>Gatilho não atingido</v>
      </c>
      <c r="AF80" s="46" t="str">
        <f t="shared" si="271"/>
        <v>Gatilho não atingido</v>
      </c>
      <c r="AG80" s="46" t="str">
        <f t="shared" si="271"/>
        <v>Gatilho não atingido</v>
      </c>
      <c r="AH80" s="46" t="str">
        <f t="shared" si="271"/>
        <v>Gatilho não atingido</v>
      </c>
      <c r="AI80" s="46" t="str">
        <f t="shared" si="271"/>
        <v>Gatilho não atingido</v>
      </c>
      <c r="AJ80" s="46" t="str">
        <f t="shared" si="271"/>
        <v>Gatilho não atingido</v>
      </c>
      <c r="AK80" s="46" t="str">
        <f t="shared" si="271"/>
        <v>Gatilho não atingido</v>
      </c>
      <c r="AL80" s="46" t="str">
        <f t="shared" si="271"/>
        <v>Gatilho não atingido</v>
      </c>
      <c r="AM80" s="46" t="str">
        <f t="shared" si="271"/>
        <v>Gatilho não atingido</v>
      </c>
      <c r="AN80" s="46" t="str">
        <f t="shared" si="271"/>
        <v>Gatilho não atingido</v>
      </c>
      <c r="AO80" s="46" t="str">
        <f t="shared" si="271"/>
        <v>Gatilho não atingido</v>
      </c>
      <c r="AP80" s="46" t="str">
        <f t="shared" si="271"/>
        <v>Gatilho não atingido</v>
      </c>
      <c r="AQ80" s="46" t="str">
        <f t="shared" si="271"/>
        <v>Gatilho não atingido</v>
      </c>
      <c r="AR80" s="46" t="str">
        <f t="shared" si="271"/>
        <v>Gatilho não atingido</v>
      </c>
      <c r="AS80" s="46" t="str">
        <f t="shared" si="271"/>
        <v>Gatilho não atingido</v>
      </c>
      <c r="AT80" s="46" t="str">
        <f t="shared" si="271"/>
        <v>Gatilho não atingido</v>
      </c>
      <c r="AU80" s="46" t="str">
        <f t="shared" si="271"/>
        <v>Gatilho não atingido</v>
      </c>
      <c r="AV80" s="46" t="str">
        <f t="shared" si="271"/>
        <v>Gatilho não atingido</v>
      </c>
      <c r="AW80" s="46" t="str">
        <f t="shared" si="271"/>
        <v>Gatilho não atingido</v>
      </c>
      <c r="AX80" s="46" t="str">
        <f t="shared" si="271"/>
        <v>Gatilho não atingido</v>
      </c>
      <c r="AY80" s="46" t="str">
        <f t="shared" si="271"/>
        <v>Gatilho não atingido</v>
      </c>
      <c r="AZ80" s="46" t="str">
        <f t="shared" si="271"/>
        <v>Gatilho não atingido</v>
      </c>
      <c r="BA80" s="46" t="str">
        <f t="shared" si="271"/>
        <v>Gatilho não atingido</v>
      </c>
      <c r="BB80" s="46" t="str">
        <f t="shared" si="271"/>
        <v>Gatilho não atingido</v>
      </c>
      <c r="BC80" s="46" t="str">
        <f t="shared" si="271"/>
        <v>Gatilho não atingido</v>
      </c>
      <c r="BD80" s="46" t="str">
        <f t="shared" si="271"/>
        <v>Gatilho não atingido</v>
      </c>
      <c r="BE80" s="46" t="str">
        <f t="shared" si="271"/>
        <v>Gatilho não atingido</v>
      </c>
      <c r="BF80" s="46" t="str">
        <f t="shared" si="271"/>
        <v>Gatilho não atingido</v>
      </c>
      <c r="BG80" s="46" t="str">
        <f t="shared" si="271"/>
        <v>Gatilho não atingido</v>
      </c>
      <c r="BH80" s="46" t="str">
        <f t="shared" si="271"/>
        <v>Gatilho não atingido</v>
      </c>
      <c r="BI80" s="46" t="str">
        <f t="shared" si="271"/>
        <v>Gatilho não atingido</v>
      </c>
      <c r="BJ80" s="46" t="str">
        <f t="shared" si="271"/>
        <v>Gatilho não atingido</v>
      </c>
      <c r="BK80" s="46" t="str">
        <f t="shared" si="271"/>
        <v>Gatilho não atingido</v>
      </c>
      <c r="BL80" s="46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</row>
    <row r="81" spans="2:112" x14ac:dyDescent="0.3">
      <c r="F81" s="37" t="s">
        <v>139</v>
      </c>
      <c r="G81" s="46" t="s">
        <v>122</v>
      </c>
      <c r="H81" s="46" t="s">
        <v>122</v>
      </c>
      <c r="I81" s="46" t="s">
        <v>122</v>
      </c>
      <c r="J81" s="46" t="s">
        <v>122</v>
      </c>
      <c r="K81" s="46" t="s">
        <v>122</v>
      </c>
      <c r="L81" s="46" t="s">
        <v>122</v>
      </c>
      <c r="M81" s="46" t="s">
        <v>122</v>
      </c>
      <c r="N81" s="20" t="s">
        <v>122</v>
      </c>
      <c r="O81" s="20" t="s">
        <v>122</v>
      </c>
      <c r="P81" s="46" t="str">
        <f t="shared" ref="P81:BK81" si="272">IF(P79&gt;VLOOKUP(P76,$DF$3:$DH$75,3,0),"Gatilho atingido","Gatilho não atingido")</f>
        <v>Gatilho não atingido</v>
      </c>
      <c r="Q81" s="46" t="str">
        <f t="shared" si="272"/>
        <v>Gatilho não atingido</v>
      </c>
      <c r="R81" s="46" t="str">
        <f t="shared" si="272"/>
        <v>Gatilho não atingido</v>
      </c>
      <c r="S81" s="46" t="str">
        <f t="shared" si="272"/>
        <v>Gatilho não atingido</v>
      </c>
      <c r="T81" s="46" t="str">
        <f t="shared" si="272"/>
        <v>Gatilho não atingido</v>
      </c>
      <c r="U81" s="46" t="str">
        <f t="shared" si="272"/>
        <v>Gatilho não atingido</v>
      </c>
      <c r="V81" s="46" t="str">
        <f t="shared" si="272"/>
        <v>Gatilho não atingido</v>
      </c>
      <c r="W81" s="46" t="str">
        <f t="shared" si="272"/>
        <v>Gatilho não atingido</v>
      </c>
      <c r="X81" s="46" t="str">
        <f t="shared" si="272"/>
        <v>Gatilho não atingido</v>
      </c>
      <c r="Y81" s="46" t="str">
        <f t="shared" si="272"/>
        <v>Gatilho não atingido</v>
      </c>
      <c r="Z81" s="46" t="str">
        <f t="shared" si="272"/>
        <v>Gatilho não atingido</v>
      </c>
      <c r="AA81" s="46" t="str">
        <f t="shared" si="272"/>
        <v>Gatilho não atingido</v>
      </c>
      <c r="AB81" s="46" t="str">
        <f t="shared" si="272"/>
        <v>Gatilho não atingido</v>
      </c>
      <c r="AC81" s="46" t="str">
        <f t="shared" si="272"/>
        <v>Gatilho não atingido</v>
      </c>
      <c r="AD81" s="46" t="str">
        <f t="shared" si="272"/>
        <v>Gatilho não atingido</v>
      </c>
      <c r="AE81" s="46" t="str">
        <f t="shared" si="272"/>
        <v>Gatilho não atingido</v>
      </c>
      <c r="AF81" s="46" t="str">
        <f t="shared" si="272"/>
        <v>Gatilho não atingido</v>
      </c>
      <c r="AG81" s="46" t="str">
        <f t="shared" si="272"/>
        <v>Gatilho não atingido</v>
      </c>
      <c r="AH81" s="46" t="str">
        <f t="shared" si="272"/>
        <v>Gatilho não atingido</v>
      </c>
      <c r="AI81" s="46" t="str">
        <f t="shared" si="272"/>
        <v>Gatilho não atingido</v>
      </c>
      <c r="AJ81" s="46" t="str">
        <f t="shared" si="272"/>
        <v>Gatilho não atingido</v>
      </c>
      <c r="AK81" s="46" t="str">
        <f t="shared" si="272"/>
        <v>Gatilho não atingido</v>
      </c>
      <c r="AL81" s="46" t="str">
        <f t="shared" si="272"/>
        <v>Gatilho não atingido</v>
      </c>
      <c r="AM81" s="46" t="str">
        <f t="shared" si="272"/>
        <v>Gatilho não atingido</v>
      </c>
      <c r="AN81" s="46" t="str">
        <f t="shared" si="272"/>
        <v>Gatilho não atingido</v>
      </c>
      <c r="AO81" s="46" t="str">
        <f t="shared" si="272"/>
        <v>Gatilho não atingido</v>
      </c>
      <c r="AP81" s="46" t="str">
        <f t="shared" si="272"/>
        <v>Gatilho não atingido</v>
      </c>
      <c r="AQ81" s="46" t="str">
        <f t="shared" si="272"/>
        <v>Gatilho não atingido</v>
      </c>
      <c r="AR81" s="46" t="str">
        <f t="shared" si="272"/>
        <v>Gatilho não atingido</v>
      </c>
      <c r="AS81" s="46" t="str">
        <f t="shared" si="272"/>
        <v>Gatilho não atingido</v>
      </c>
      <c r="AT81" s="46" t="str">
        <f t="shared" si="272"/>
        <v>Gatilho não atingido</v>
      </c>
      <c r="AU81" s="46" t="str">
        <f t="shared" si="272"/>
        <v>Gatilho não atingido</v>
      </c>
      <c r="AV81" s="46" t="str">
        <f t="shared" si="272"/>
        <v>Gatilho não atingido</v>
      </c>
      <c r="AW81" s="46" t="str">
        <f t="shared" si="272"/>
        <v>Gatilho não atingido</v>
      </c>
      <c r="AX81" s="46" t="str">
        <f t="shared" si="272"/>
        <v>Gatilho não atingido</v>
      </c>
      <c r="AY81" s="46" t="str">
        <f t="shared" si="272"/>
        <v>Gatilho não atingido</v>
      </c>
      <c r="AZ81" s="46" t="str">
        <f t="shared" si="272"/>
        <v>Gatilho não atingido</v>
      </c>
      <c r="BA81" s="46" t="str">
        <f t="shared" si="272"/>
        <v>Gatilho não atingido</v>
      </c>
      <c r="BB81" s="46" t="str">
        <f t="shared" si="272"/>
        <v>Gatilho não atingido</v>
      </c>
      <c r="BC81" s="46" t="str">
        <f t="shared" si="272"/>
        <v>Gatilho não atingido</v>
      </c>
      <c r="BD81" s="46" t="str">
        <f t="shared" si="272"/>
        <v>Gatilho não atingido</v>
      </c>
      <c r="BE81" s="46" t="str">
        <f t="shared" si="272"/>
        <v>Gatilho não atingido</v>
      </c>
      <c r="BF81" s="46" t="str">
        <f t="shared" si="272"/>
        <v>Gatilho não atingido</v>
      </c>
      <c r="BG81" s="46" t="str">
        <f t="shared" si="272"/>
        <v>Gatilho não atingido</v>
      </c>
      <c r="BH81" s="46" t="str">
        <f t="shared" si="272"/>
        <v>Gatilho não atingido</v>
      </c>
      <c r="BI81" s="46" t="str">
        <f t="shared" si="272"/>
        <v>Gatilho não atingido</v>
      </c>
      <c r="BJ81" s="46" t="str">
        <f t="shared" si="272"/>
        <v>Gatilho não atingido</v>
      </c>
      <c r="BK81" s="46" t="str">
        <f t="shared" si="272"/>
        <v>Gatilho não atingido</v>
      </c>
      <c r="BL81" s="46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</row>
    <row r="82" spans="2:112" x14ac:dyDescent="0.3">
      <c r="B82" s="42"/>
      <c r="C82" s="77"/>
      <c r="D82" s="42"/>
      <c r="E82" s="43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</row>
    <row r="83" spans="2:112" x14ac:dyDescent="0.3">
      <c r="F83" s="13"/>
      <c r="G83" s="102" t="s">
        <v>116</v>
      </c>
      <c r="H83" s="102"/>
      <c r="I83" s="102"/>
      <c r="J83" s="102"/>
      <c r="K83" s="102"/>
      <c r="L83" s="102"/>
      <c r="M83" s="102"/>
      <c r="N83" s="102"/>
      <c r="O83" s="102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71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  <c r="DB83" s="45"/>
      <c r="DC83" s="45"/>
      <c r="DD83" s="45"/>
      <c r="DE83" s="45"/>
    </row>
    <row r="84" spans="2:112" x14ac:dyDescent="0.3">
      <c r="F84" s="37" t="s">
        <v>149</v>
      </c>
      <c r="G84" s="38">
        <v>43770</v>
      </c>
      <c r="H84" s="38">
        <f t="shared" ref="H84" si="273">EDATE(G84,1)</f>
        <v>43800</v>
      </c>
      <c r="I84" s="38">
        <f t="shared" ref="I84" si="274">EDATE(H84,1)</f>
        <v>43831</v>
      </c>
      <c r="J84" s="38">
        <f t="shared" ref="J84" si="275">EDATE(I84,1)</f>
        <v>43862</v>
      </c>
      <c r="K84" s="38">
        <f t="shared" ref="K84" si="276">EDATE(J84,1)</f>
        <v>43891</v>
      </c>
      <c r="L84" s="38">
        <f t="shared" ref="L84" si="277">EDATE(K84,1)</f>
        <v>43922</v>
      </c>
      <c r="M84" s="38">
        <f t="shared" ref="M84" si="278">EDATE(L84,1)</f>
        <v>43952</v>
      </c>
      <c r="N84" s="38">
        <f t="shared" ref="N84" si="279">EDATE(M84,1)</f>
        <v>43983</v>
      </c>
      <c r="O84" s="38">
        <f t="shared" ref="O84" si="280">EDATE(N84,1)</f>
        <v>44013</v>
      </c>
      <c r="P84" s="38">
        <f t="shared" ref="P84:U84" si="281">EDATE(O84,1)</f>
        <v>44044</v>
      </c>
      <c r="Q84" s="38">
        <f t="shared" si="281"/>
        <v>44075</v>
      </c>
      <c r="R84" s="38">
        <f t="shared" si="281"/>
        <v>44105</v>
      </c>
      <c r="S84" s="38">
        <f t="shared" si="281"/>
        <v>44136</v>
      </c>
      <c r="T84" s="38">
        <f t="shared" si="281"/>
        <v>44166</v>
      </c>
      <c r="U84" s="38">
        <f t="shared" si="281"/>
        <v>44197</v>
      </c>
      <c r="V84" s="38">
        <f t="shared" ref="V84:BK84" si="282">EDATE(U84,1)</f>
        <v>44228</v>
      </c>
      <c r="W84" s="38">
        <f t="shared" si="282"/>
        <v>44256</v>
      </c>
      <c r="X84" s="38">
        <f t="shared" si="282"/>
        <v>44287</v>
      </c>
      <c r="Y84" s="38">
        <f t="shared" si="282"/>
        <v>44317</v>
      </c>
      <c r="Z84" s="38">
        <f t="shared" si="282"/>
        <v>44348</v>
      </c>
      <c r="AA84" s="38">
        <f t="shared" si="282"/>
        <v>44378</v>
      </c>
      <c r="AB84" s="38">
        <f t="shared" si="282"/>
        <v>44409</v>
      </c>
      <c r="AC84" s="38">
        <f t="shared" si="282"/>
        <v>44440</v>
      </c>
      <c r="AD84" s="38">
        <f t="shared" si="282"/>
        <v>44470</v>
      </c>
      <c r="AE84" s="38">
        <f t="shared" si="282"/>
        <v>44501</v>
      </c>
      <c r="AF84" s="38">
        <f t="shared" si="282"/>
        <v>44531</v>
      </c>
      <c r="AG84" s="38">
        <f t="shared" si="282"/>
        <v>44562</v>
      </c>
      <c r="AH84" s="38">
        <f t="shared" si="282"/>
        <v>44593</v>
      </c>
      <c r="AI84" s="38">
        <f t="shared" si="282"/>
        <v>44621</v>
      </c>
      <c r="AJ84" s="38">
        <f t="shared" si="282"/>
        <v>44652</v>
      </c>
      <c r="AK84" s="38">
        <f t="shared" si="282"/>
        <v>44682</v>
      </c>
      <c r="AL84" s="38">
        <f t="shared" si="282"/>
        <v>44713</v>
      </c>
      <c r="AM84" s="38">
        <f t="shared" si="282"/>
        <v>44743</v>
      </c>
      <c r="AN84" s="38">
        <f t="shared" si="282"/>
        <v>44774</v>
      </c>
      <c r="AO84" s="38">
        <f t="shared" si="282"/>
        <v>44805</v>
      </c>
      <c r="AP84" s="38">
        <f t="shared" si="282"/>
        <v>44835</v>
      </c>
      <c r="AQ84" s="38">
        <f t="shared" si="282"/>
        <v>44866</v>
      </c>
      <c r="AR84" s="38">
        <f t="shared" si="282"/>
        <v>44896</v>
      </c>
      <c r="AS84" s="38">
        <f t="shared" si="282"/>
        <v>44927</v>
      </c>
      <c r="AT84" s="38">
        <f t="shared" si="282"/>
        <v>44958</v>
      </c>
      <c r="AU84" s="38">
        <f t="shared" si="282"/>
        <v>44986</v>
      </c>
      <c r="AV84" s="38">
        <f t="shared" si="282"/>
        <v>45017</v>
      </c>
      <c r="AW84" s="38">
        <f t="shared" si="282"/>
        <v>45047</v>
      </c>
      <c r="AX84" s="38">
        <f t="shared" si="282"/>
        <v>45078</v>
      </c>
      <c r="AY84" s="38">
        <f t="shared" si="282"/>
        <v>45108</v>
      </c>
      <c r="AZ84" s="38">
        <f t="shared" si="282"/>
        <v>45139</v>
      </c>
      <c r="BA84" s="38">
        <f t="shared" si="282"/>
        <v>45170</v>
      </c>
      <c r="BB84" s="38">
        <f t="shared" si="282"/>
        <v>45200</v>
      </c>
      <c r="BC84" s="38">
        <f t="shared" si="282"/>
        <v>45231</v>
      </c>
      <c r="BD84" s="38">
        <f t="shared" si="282"/>
        <v>45261</v>
      </c>
      <c r="BE84" s="38">
        <f t="shared" si="282"/>
        <v>45292</v>
      </c>
      <c r="BF84" s="38">
        <f t="shared" si="282"/>
        <v>45323</v>
      </c>
      <c r="BG84" s="38">
        <f t="shared" si="282"/>
        <v>45352</v>
      </c>
      <c r="BH84" s="38">
        <f t="shared" si="282"/>
        <v>45383</v>
      </c>
      <c r="BI84" s="38">
        <f t="shared" si="282"/>
        <v>45413</v>
      </c>
      <c r="BJ84" s="38">
        <f t="shared" si="282"/>
        <v>45444</v>
      </c>
      <c r="BK84" s="38">
        <f t="shared" si="282"/>
        <v>45474</v>
      </c>
      <c r="BL84" s="43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</row>
    <row r="85" spans="2:112" x14ac:dyDescent="0.3">
      <c r="F85" s="37" t="s">
        <v>130</v>
      </c>
      <c r="G85" s="50" t="s">
        <v>122</v>
      </c>
      <c r="H85" s="50" t="s">
        <v>122</v>
      </c>
      <c r="I85" s="50" t="s">
        <v>122</v>
      </c>
      <c r="J85" s="50" t="s">
        <v>122</v>
      </c>
      <c r="K85" s="50" t="s">
        <v>122</v>
      </c>
      <c r="L85" s="50" t="s">
        <v>122</v>
      </c>
      <c r="M85" s="50" t="s">
        <v>122</v>
      </c>
      <c r="N85" s="49">
        <v>0</v>
      </c>
      <c r="O85" s="49">
        <v>0</v>
      </c>
      <c r="P85" s="49">
        <f t="shared" ref="P85:U85" si="283">O85+1</f>
        <v>1</v>
      </c>
      <c r="Q85" s="49">
        <f t="shared" si="283"/>
        <v>2</v>
      </c>
      <c r="R85" s="49">
        <f t="shared" si="283"/>
        <v>3</v>
      </c>
      <c r="S85" s="49">
        <f t="shared" si="283"/>
        <v>4</v>
      </c>
      <c r="T85" s="49">
        <f t="shared" si="283"/>
        <v>5</v>
      </c>
      <c r="U85" s="49">
        <f t="shared" si="283"/>
        <v>6</v>
      </c>
      <c r="V85" s="49">
        <f t="shared" ref="V85:BK85" si="284">U85+1</f>
        <v>7</v>
      </c>
      <c r="W85" s="49">
        <f t="shared" si="284"/>
        <v>8</v>
      </c>
      <c r="X85" s="49">
        <f t="shared" si="284"/>
        <v>9</v>
      </c>
      <c r="Y85" s="49">
        <f t="shared" si="284"/>
        <v>10</v>
      </c>
      <c r="Z85" s="49">
        <f t="shared" si="284"/>
        <v>11</v>
      </c>
      <c r="AA85" s="49">
        <f t="shared" si="284"/>
        <v>12</v>
      </c>
      <c r="AB85" s="49">
        <f t="shared" si="284"/>
        <v>13</v>
      </c>
      <c r="AC85" s="49">
        <f t="shared" si="284"/>
        <v>14</v>
      </c>
      <c r="AD85" s="49">
        <f t="shared" si="284"/>
        <v>15</v>
      </c>
      <c r="AE85" s="49">
        <f t="shared" si="284"/>
        <v>16</v>
      </c>
      <c r="AF85" s="49">
        <f t="shared" si="284"/>
        <v>17</v>
      </c>
      <c r="AG85" s="49">
        <f t="shared" si="284"/>
        <v>18</v>
      </c>
      <c r="AH85" s="49">
        <f t="shared" si="284"/>
        <v>19</v>
      </c>
      <c r="AI85" s="49">
        <f t="shared" si="284"/>
        <v>20</v>
      </c>
      <c r="AJ85" s="49">
        <f t="shared" si="284"/>
        <v>21</v>
      </c>
      <c r="AK85" s="49">
        <f t="shared" si="284"/>
        <v>22</v>
      </c>
      <c r="AL85" s="49">
        <f t="shared" si="284"/>
        <v>23</v>
      </c>
      <c r="AM85" s="49">
        <f t="shared" si="284"/>
        <v>24</v>
      </c>
      <c r="AN85" s="49">
        <f t="shared" si="284"/>
        <v>25</v>
      </c>
      <c r="AO85" s="49">
        <f t="shared" si="284"/>
        <v>26</v>
      </c>
      <c r="AP85" s="49">
        <f t="shared" si="284"/>
        <v>27</v>
      </c>
      <c r="AQ85" s="49">
        <f t="shared" si="284"/>
        <v>28</v>
      </c>
      <c r="AR85" s="49">
        <f t="shared" si="284"/>
        <v>29</v>
      </c>
      <c r="AS85" s="49">
        <f t="shared" si="284"/>
        <v>30</v>
      </c>
      <c r="AT85" s="49">
        <f t="shared" si="284"/>
        <v>31</v>
      </c>
      <c r="AU85" s="49">
        <f t="shared" si="284"/>
        <v>32</v>
      </c>
      <c r="AV85" s="49">
        <f t="shared" si="284"/>
        <v>33</v>
      </c>
      <c r="AW85" s="49">
        <f t="shared" si="284"/>
        <v>34</v>
      </c>
      <c r="AX85" s="49">
        <f t="shared" si="284"/>
        <v>35</v>
      </c>
      <c r="AY85" s="49">
        <f t="shared" si="284"/>
        <v>36</v>
      </c>
      <c r="AZ85" s="49">
        <f t="shared" si="284"/>
        <v>37</v>
      </c>
      <c r="BA85" s="49">
        <f t="shared" si="284"/>
        <v>38</v>
      </c>
      <c r="BB85" s="49">
        <f t="shared" si="284"/>
        <v>39</v>
      </c>
      <c r="BC85" s="49">
        <f t="shared" si="284"/>
        <v>40</v>
      </c>
      <c r="BD85" s="49">
        <f t="shared" si="284"/>
        <v>41</v>
      </c>
      <c r="BE85" s="49">
        <f t="shared" si="284"/>
        <v>42</v>
      </c>
      <c r="BF85" s="49">
        <f t="shared" si="284"/>
        <v>43</v>
      </c>
      <c r="BG85" s="49">
        <f t="shared" si="284"/>
        <v>44</v>
      </c>
      <c r="BH85" s="49">
        <f t="shared" si="284"/>
        <v>45</v>
      </c>
      <c r="BI85" s="49">
        <f t="shared" si="284"/>
        <v>46</v>
      </c>
      <c r="BJ85" s="49">
        <f t="shared" si="284"/>
        <v>47</v>
      </c>
      <c r="BK85" s="49">
        <f t="shared" si="284"/>
        <v>48</v>
      </c>
      <c r="BL85" s="73"/>
    </row>
    <row r="86" spans="2:112" x14ac:dyDescent="0.3">
      <c r="F86" s="37" t="s">
        <v>60</v>
      </c>
      <c r="G86" s="20" t="s">
        <v>122</v>
      </c>
      <c r="H86" s="20" t="s">
        <v>122</v>
      </c>
      <c r="I86" s="20" t="s">
        <v>122</v>
      </c>
      <c r="J86" s="20" t="s">
        <v>122</v>
      </c>
      <c r="K86" s="20" t="s">
        <v>122</v>
      </c>
      <c r="L86" s="20" t="s">
        <v>122</v>
      </c>
      <c r="M86" s="20" t="s">
        <v>122</v>
      </c>
      <c r="N86" s="20" t="s">
        <v>122</v>
      </c>
      <c r="O86" s="20" t="s">
        <v>122</v>
      </c>
      <c r="P86" s="20">
        <v>0</v>
      </c>
      <c r="Q86" s="20">
        <v>0</v>
      </c>
      <c r="R86" s="20">
        <v>0</v>
      </c>
      <c r="S86" s="20">
        <v>0</v>
      </c>
      <c r="T86" s="20">
        <v>739726.83548599994</v>
      </c>
      <c r="U86" s="20">
        <v>1461089.4765269998</v>
      </c>
      <c r="V86" s="20">
        <v>998288.89356100024</v>
      </c>
      <c r="W86" s="20">
        <v>2045773.5056569991</v>
      </c>
      <c r="X86" s="20">
        <v>3101929.6602710001</v>
      </c>
      <c r="Y86" s="20">
        <v>4339311.2408949975</v>
      </c>
      <c r="Z86" s="20">
        <v>4742390.112836997</v>
      </c>
      <c r="AA86" s="20">
        <v>5470090.0271559972</v>
      </c>
      <c r="AB86" s="20">
        <v>6015519.6989350002</v>
      </c>
      <c r="AC86" s="20">
        <v>6637311.3094309988</v>
      </c>
      <c r="AD86" s="20">
        <v>7258240.2748099957</v>
      </c>
      <c r="AE86" s="20">
        <v>7805068.5775909927</v>
      </c>
      <c r="AF86" s="20">
        <v>8110599.5586319966</v>
      </c>
      <c r="AG86" s="20">
        <v>8418102.9068799969</v>
      </c>
      <c r="AH86" s="20">
        <v>8476168.7027550004</v>
      </c>
      <c r="AI86" s="20">
        <v>8625372.2769820001</v>
      </c>
      <c r="AJ86" s="20">
        <v>9004816.8991210014</v>
      </c>
      <c r="AK86" s="20">
        <v>9173355.7386210039</v>
      </c>
      <c r="AL86" s="20">
        <v>9417577.6832639966</v>
      </c>
      <c r="AM86" s="20">
        <v>9556098.2286510076</v>
      </c>
      <c r="AN86" s="20">
        <v>8844504.4533620011</v>
      </c>
      <c r="AO86" s="20">
        <v>9004507.7061810065</v>
      </c>
      <c r="AP86" s="20">
        <v>9030793.9693670105</v>
      </c>
      <c r="AQ86" s="20">
        <v>9099492.7823420037</v>
      </c>
      <c r="AR86" s="20">
        <v>9338251.1072270088</v>
      </c>
      <c r="AS86" s="20">
        <v>9492544.9966080002</v>
      </c>
      <c r="AT86" s="20">
        <v>9654261.2094020061</v>
      </c>
      <c r="AU86" s="20">
        <v>9590574.6202870104</v>
      </c>
      <c r="AV86" s="20">
        <v>9755203.161417</v>
      </c>
      <c r="AW86" s="20">
        <v>9769451.9620690029</v>
      </c>
      <c r="AX86" s="20">
        <v>10015567.316166002</v>
      </c>
      <c r="AY86" s="20">
        <v>10170721.693515997</v>
      </c>
      <c r="AZ86" s="20">
        <v>10315251.787259001</v>
      </c>
      <c r="BA86" s="20">
        <v>10456675.308626</v>
      </c>
      <c r="BB86" s="20">
        <v>10548869.126832005</v>
      </c>
      <c r="BC86" s="20">
        <v>10583280.719151009</v>
      </c>
      <c r="BD86" s="20">
        <v>10698269.579481009</v>
      </c>
      <c r="BE86" s="20">
        <v>10718547.130561003</v>
      </c>
      <c r="BF86" s="20">
        <v>10753103.967917006</v>
      </c>
      <c r="BG86" s="20">
        <v>10859374.039943008</v>
      </c>
      <c r="BH86" s="20">
        <v>10979530.047812006</v>
      </c>
      <c r="BI86" s="20">
        <v>11062790.301058006</v>
      </c>
      <c r="BJ86" s="20">
        <v>11072877.417568004</v>
      </c>
      <c r="BK86" s="20">
        <f>SUM('Capa Final'!$L$37:$L$38)+SUM('Capa Final'!$L$46:$L$47)</f>
        <v>11344676.931603005</v>
      </c>
      <c r="BL86" s="20"/>
    </row>
    <row r="87" spans="2:112" x14ac:dyDescent="0.3">
      <c r="F87" s="37" t="s">
        <v>62</v>
      </c>
      <c r="G87" s="20" t="s">
        <v>122</v>
      </c>
      <c r="H87" s="20" t="s">
        <v>122</v>
      </c>
      <c r="I87" s="20" t="s">
        <v>122</v>
      </c>
      <c r="J87" s="20" t="s">
        <v>122</v>
      </c>
      <c r="K87" s="20" t="s">
        <v>122</v>
      </c>
      <c r="L87" s="20" t="s">
        <v>122</v>
      </c>
      <c r="M87" s="20" t="s">
        <v>122</v>
      </c>
      <c r="N87" s="20" t="s">
        <v>122</v>
      </c>
      <c r="O87" s="20" t="s">
        <v>122</v>
      </c>
      <c r="P87" s="20">
        <v>0</v>
      </c>
      <c r="Q87" s="20">
        <v>0</v>
      </c>
      <c r="R87" s="20">
        <v>0</v>
      </c>
      <c r="S87" s="20">
        <v>0</v>
      </c>
      <c r="T87" s="20">
        <v>365767.47616799996</v>
      </c>
      <c r="U87" s="20">
        <v>543793.50220799993</v>
      </c>
      <c r="V87" s="20">
        <v>313104.81215099996</v>
      </c>
      <c r="W87" s="20">
        <v>1081445.547886</v>
      </c>
      <c r="X87" s="20">
        <v>650038.09863599984</v>
      </c>
      <c r="Y87" s="20">
        <v>773910.05393400008</v>
      </c>
      <c r="Z87" s="20">
        <v>428557.59341799992</v>
      </c>
      <c r="AA87" s="20">
        <v>859697.76693600009</v>
      </c>
      <c r="AB87" s="20">
        <v>533054.72069900006</v>
      </c>
      <c r="AC87" s="20">
        <v>575861.77843200008</v>
      </c>
      <c r="AD87" s="20">
        <v>527805.53768800001</v>
      </c>
      <c r="AE87" s="20">
        <v>538179.71420200006</v>
      </c>
      <c r="AF87" s="20">
        <v>281206.02581000002</v>
      </c>
      <c r="AG87" s="20">
        <v>326278.43040000001</v>
      </c>
      <c r="AH87" s="20">
        <v>162977.10605900001</v>
      </c>
      <c r="AI87" s="20">
        <v>151578.89116600002</v>
      </c>
      <c r="AJ87" s="20">
        <v>359368.62435499998</v>
      </c>
      <c r="AK87" s="20">
        <v>191587.959569</v>
      </c>
      <c r="AL87" s="20">
        <v>230684.48850700003</v>
      </c>
      <c r="AM87" s="20">
        <v>354910.63739899994</v>
      </c>
      <c r="AN87" s="20">
        <v>190549.88480300002</v>
      </c>
      <c r="AO87" s="20">
        <v>216809.60824199999</v>
      </c>
      <c r="AP87" s="20">
        <v>57726.06381</v>
      </c>
      <c r="AQ87" s="20">
        <v>78864.161946000007</v>
      </c>
      <c r="AR87" s="20">
        <v>328441.74306599994</v>
      </c>
      <c r="AS87" s="20">
        <v>159973.60065800004</v>
      </c>
      <c r="AT87" s="20">
        <v>131215.21494800001</v>
      </c>
      <c r="AU87" s="20">
        <v>159968.92267300002</v>
      </c>
      <c r="AV87" s="20">
        <v>98238.472096000012</v>
      </c>
      <c r="AW87" s="20">
        <v>98201.339963999999</v>
      </c>
      <c r="AX87" s="20">
        <v>260579.49006700001</v>
      </c>
      <c r="AY87" s="20">
        <v>148019.118563</v>
      </c>
      <c r="AZ87" s="20">
        <v>129094.48422299999</v>
      </c>
      <c r="BA87" s="20">
        <v>118338.327443</v>
      </c>
      <c r="BB87" s="20">
        <v>140005.59408000001</v>
      </c>
      <c r="BC87" s="20">
        <v>106987.75420600001</v>
      </c>
      <c r="BD87" s="20">
        <v>129825.55899800002</v>
      </c>
      <c r="BE87" s="20">
        <v>57085.905063000006</v>
      </c>
      <c r="BF87" s="20">
        <v>74026.055204999997</v>
      </c>
      <c r="BG87" s="20">
        <v>125347.35721100002</v>
      </c>
      <c r="BH87" s="20">
        <v>124701.79983200002</v>
      </c>
      <c r="BI87" s="20">
        <v>75264.825153999991</v>
      </c>
      <c r="BJ87" s="20">
        <v>46649.442018999995</v>
      </c>
      <c r="BK87" s="20">
        <f>'Capa Final'!$L$37+'Capa Final'!$L$46</f>
        <v>194390.36423299997</v>
      </c>
      <c r="BL87" s="20"/>
    </row>
    <row r="88" spans="2:112" x14ac:dyDescent="0.3">
      <c r="F88" s="37" t="s">
        <v>90</v>
      </c>
      <c r="G88" s="20" t="s">
        <v>122</v>
      </c>
      <c r="H88" s="20" t="s">
        <v>122</v>
      </c>
      <c r="I88" s="20" t="s">
        <v>122</v>
      </c>
      <c r="J88" s="20" t="s">
        <v>122</v>
      </c>
      <c r="K88" s="20" t="s">
        <v>122</v>
      </c>
      <c r="L88" s="20" t="s">
        <v>122</v>
      </c>
      <c r="M88" s="20" t="s">
        <v>122</v>
      </c>
      <c r="N88" s="20" t="s">
        <v>122</v>
      </c>
      <c r="O88" s="20" t="s">
        <v>122</v>
      </c>
      <c r="P88" s="46">
        <v>0</v>
      </c>
      <c r="Q88" s="46">
        <v>0</v>
      </c>
      <c r="R88" s="46">
        <v>0</v>
      </c>
      <c r="S88" s="46">
        <v>0</v>
      </c>
      <c r="T88" s="46">
        <v>2.622338138094398E-3</v>
      </c>
      <c r="U88" s="46">
        <v>5.1795750453582749E-3</v>
      </c>
      <c r="V88" s="46">
        <v>3.5389429081630437E-3</v>
      </c>
      <c r="W88" s="46">
        <v>7.2522850712355381E-3</v>
      </c>
      <c r="X88" s="46">
        <f t="shared" ref="X88:AC88" si="285">X86/$B$13</f>
        <v>1.0996367928805244E-2</v>
      </c>
      <c r="Y88" s="46">
        <f t="shared" si="285"/>
        <v>1.5382896515555761E-2</v>
      </c>
      <c r="Z88" s="46">
        <f t="shared" si="285"/>
        <v>1.6811814661886252E-2</v>
      </c>
      <c r="AA88" s="46">
        <f t="shared" si="285"/>
        <v>1.9391517258660375E-2</v>
      </c>
      <c r="AB88" s="46">
        <f t="shared" si="285"/>
        <v>2.1325070242465109E-2</v>
      </c>
      <c r="AC88" s="46">
        <f t="shared" si="285"/>
        <v>2.3529326970666033E-2</v>
      </c>
      <c r="AD88" s="46">
        <f t="shared" ref="AD88:AE88" si="286">AD86/$B$13</f>
        <v>2.573052561433976E-2</v>
      </c>
      <c r="AE88" s="46">
        <f t="shared" si="286"/>
        <v>2.7669036757348275E-2</v>
      </c>
      <c r="AF88" s="46">
        <f t="shared" ref="AF88:AG88" si="287">AF86/$B$13</f>
        <v>2.8752146772448417E-2</v>
      </c>
      <c r="AG88" s="46">
        <f t="shared" si="287"/>
        <v>2.9842248846645394E-2</v>
      </c>
      <c r="AH88" s="46">
        <f t="shared" ref="AH88:AI88" si="288">AH86/$B$13</f>
        <v>3.0048092603742277E-2</v>
      </c>
      <c r="AI88" s="46">
        <f t="shared" si="288"/>
        <v>3.0577020586702908E-2</v>
      </c>
      <c r="AJ88" s="46">
        <f t="shared" ref="AJ88:AK88" si="289">AJ86/$B$13</f>
        <v>3.192215510960579E-2</v>
      </c>
      <c r="AK88" s="46">
        <f t="shared" si="289"/>
        <v>3.2519626778023301E-2</v>
      </c>
      <c r="AL88" s="46">
        <f t="shared" ref="AL88:AM88" si="290">AL86/$B$13</f>
        <v>3.3385395719846452E-2</v>
      </c>
      <c r="AM88" s="46">
        <f t="shared" si="290"/>
        <v>3.3876452271606322E-2</v>
      </c>
      <c r="AN88" s="46">
        <f t="shared" ref="AN88:AO88" si="291">AN86/$B$13</f>
        <v>3.13538460793557E-2</v>
      </c>
      <c r="AO88" s="46">
        <f t="shared" si="291"/>
        <v>3.1921059017913991E-2</v>
      </c>
      <c r="AP88" s="46">
        <f t="shared" ref="AP88:AQ88" si="292">AP86/$B$13</f>
        <v>3.2014244052110237E-2</v>
      </c>
      <c r="AQ88" s="46">
        <f t="shared" si="292"/>
        <v>3.2257781948349704E-2</v>
      </c>
      <c r="AR88" s="46">
        <f t="shared" ref="AR88:AS88" si="293">AR86/$B$13</f>
        <v>3.3104182310075302E-2</v>
      </c>
      <c r="AS88" s="46">
        <f t="shared" si="293"/>
        <v>3.3651155505028903E-2</v>
      </c>
      <c r="AT88" s="46">
        <f t="shared" ref="AT88:AU88" si="294">AT86/$B$13</f>
        <v>3.4224440901764977E-2</v>
      </c>
      <c r="AU88" s="46">
        <f t="shared" si="294"/>
        <v>3.3998671383194408E-2</v>
      </c>
      <c r="AV88" s="46">
        <f t="shared" ref="AV88:AW88" si="295">AV86/$B$13</f>
        <v>3.4582281009497041E-2</v>
      </c>
      <c r="AW88" s="46">
        <f t="shared" si="295"/>
        <v>3.4632793133134283E-2</v>
      </c>
      <c r="AX88" s="46">
        <f t="shared" ref="AX88:AY88" si="296">AX86/$B$13</f>
        <v>3.5505274228125439E-2</v>
      </c>
      <c r="AY88" s="46">
        <f t="shared" si="296"/>
        <v>3.6055297860497611E-2</v>
      </c>
      <c r="AZ88" s="46">
        <f t="shared" ref="AZ88:BA88" si="297">AZ86/$B$13</f>
        <v>3.6567658314036695E-2</v>
      </c>
      <c r="BA88" s="46">
        <f t="shared" si="297"/>
        <v>3.7069005941178859E-2</v>
      </c>
      <c r="BB88" s="46">
        <f t="shared" ref="BB88:BC88" si="298">BB86/$B$13</f>
        <v>3.7395833837613503E-2</v>
      </c>
      <c r="BC88" s="46">
        <f t="shared" si="298"/>
        <v>3.7517823235052893E-2</v>
      </c>
      <c r="BD88" s="46">
        <f t="shared" ref="BD88:BE88" si="299">BD86/$B$13</f>
        <v>3.7925459756311793E-2</v>
      </c>
      <c r="BE88" s="46">
        <f t="shared" si="299"/>
        <v>3.7997343853242375E-2</v>
      </c>
      <c r="BF88" s="46">
        <f t="shared" ref="BF88:BG88" si="300">BF86/$B$13</f>
        <v>3.8119848145615427E-2</v>
      </c>
      <c r="BG88" s="46">
        <f t="shared" si="300"/>
        <v>3.8496576485650212E-2</v>
      </c>
      <c r="BH88" s="46">
        <f t="shared" ref="BH88:BI88" si="301">BH86/$B$13</f>
        <v>3.8922530590382705E-2</v>
      </c>
      <c r="BI88" s="46">
        <f t="shared" si="301"/>
        <v>3.921768892045862E-2</v>
      </c>
      <c r="BJ88" s="46">
        <f t="shared" ref="BJ88:BK88" si="302">BJ86/$B$13</f>
        <v>3.9253447837208189E-2</v>
      </c>
      <c r="BK88" s="46">
        <f t="shared" si="302"/>
        <v>4.0216979505085605E-2</v>
      </c>
      <c r="BL88" s="46"/>
      <c r="DG88" s="67"/>
      <c r="DH88" s="67"/>
    </row>
    <row r="89" spans="2:112" x14ac:dyDescent="0.3">
      <c r="F89" s="37" t="s">
        <v>134</v>
      </c>
      <c r="G89" s="46" t="s">
        <v>122</v>
      </c>
      <c r="H89" s="46" t="s">
        <v>122</v>
      </c>
      <c r="I89" s="46" t="s">
        <v>122</v>
      </c>
      <c r="J89" s="46" t="s">
        <v>122</v>
      </c>
      <c r="K89" s="46" t="s">
        <v>122</v>
      </c>
      <c r="L89" s="46" t="s">
        <v>122</v>
      </c>
      <c r="M89" s="46" t="s">
        <v>122</v>
      </c>
      <c r="N89" s="20" t="s">
        <v>122</v>
      </c>
      <c r="O89" s="20" t="s">
        <v>122</v>
      </c>
      <c r="P89" s="20" t="s">
        <v>122</v>
      </c>
      <c r="Q89" s="46" t="str">
        <f t="shared" ref="Q89:BK89" si="303">IF(Q88&gt;VLOOKUP(Q85,$DF$3:$DH$75,2,0),"Gatilho atingido","Gatilho não atingido")</f>
        <v>Gatilho não atingido</v>
      </c>
      <c r="R89" s="46" t="str">
        <f t="shared" si="303"/>
        <v>Gatilho não atingido</v>
      </c>
      <c r="S89" s="46" t="str">
        <f t="shared" si="303"/>
        <v>Gatilho não atingido</v>
      </c>
      <c r="T89" s="46" t="str">
        <f t="shared" si="303"/>
        <v>Gatilho não atingido</v>
      </c>
      <c r="U89" s="46" t="str">
        <f t="shared" si="303"/>
        <v>Gatilho não atingido</v>
      </c>
      <c r="V89" s="46" t="str">
        <f t="shared" si="303"/>
        <v>Gatilho não atingido</v>
      </c>
      <c r="W89" s="46" t="str">
        <f t="shared" si="303"/>
        <v>Gatilho não atingido</v>
      </c>
      <c r="X89" s="46" t="str">
        <f t="shared" si="303"/>
        <v>Gatilho não atingido</v>
      </c>
      <c r="Y89" s="46" t="str">
        <f t="shared" si="303"/>
        <v>Gatilho não atingido</v>
      </c>
      <c r="Z89" s="46" t="str">
        <f t="shared" si="303"/>
        <v>Gatilho não atingido</v>
      </c>
      <c r="AA89" s="46" t="str">
        <f t="shared" si="303"/>
        <v>Gatilho não atingido</v>
      </c>
      <c r="AB89" s="46" t="str">
        <f t="shared" si="303"/>
        <v>Gatilho não atingido</v>
      </c>
      <c r="AC89" s="46" t="str">
        <f t="shared" si="303"/>
        <v>Gatilho não atingido</v>
      </c>
      <c r="AD89" s="46" t="str">
        <f t="shared" si="303"/>
        <v>Gatilho não atingido</v>
      </c>
      <c r="AE89" s="46" t="str">
        <f t="shared" si="303"/>
        <v>Gatilho não atingido</v>
      </c>
      <c r="AF89" s="46" t="str">
        <f t="shared" si="303"/>
        <v>Gatilho não atingido</v>
      </c>
      <c r="AG89" s="46" t="str">
        <f t="shared" si="303"/>
        <v>Gatilho não atingido</v>
      </c>
      <c r="AH89" s="46" t="str">
        <f t="shared" si="303"/>
        <v>Gatilho não atingido</v>
      </c>
      <c r="AI89" s="46" t="str">
        <f t="shared" si="303"/>
        <v>Gatilho não atingido</v>
      </c>
      <c r="AJ89" s="46" t="str">
        <f t="shared" si="303"/>
        <v>Gatilho não atingido</v>
      </c>
      <c r="AK89" s="46" t="str">
        <f t="shared" si="303"/>
        <v>Gatilho não atingido</v>
      </c>
      <c r="AL89" s="46" t="str">
        <f t="shared" si="303"/>
        <v>Gatilho não atingido</v>
      </c>
      <c r="AM89" s="46" t="str">
        <f t="shared" si="303"/>
        <v>Gatilho não atingido</v>
      </c>
      <c r="AN89" s="46" t="str">
        <f t="shared" si="303"/>
        <v>Gatilho não atingido</v>
      </c>
      <c r="AO89" s="46" t="str">
        <f t="shared" si="303"/>
        <v>Gatilho não atingido</v>
      </c>
      <c r="AP89" s="46" t="str">
        <f t="shared" si="303"/>
        <v>Gatilho não atingido</v>
      </c>
      <c r="AQ89" s="46" t="str">
        <f t="shared" si="303"/>
        <v>Gatilho não atingido</v>
      </c>
      <c r="AR89" s="46" t="str">
        <f t="shared" si="303"/>
        <v>Gatilho não atingido</v>
      </c>
      <c r="AS89" s="46" t="str">
        <f t="shared" si="303"/>
        <v>Gatilho não atingido</v>
      </c>
      <c r="AT89" s="46" t="str">
        <f t="shared" si="303"/>
        <v>Gatilho não atingido</v>
      </c>
      <c r="AU89" s="46" t="str">
        <f t="shared" si="303"/>
        <v>Gatilho não atingido</v>
      </c>
      <c r="AV89" s="46" t="str">
        <f t="shared" si="303"/>
        <v>Gatilho não atingido</v>
      </c>
      <c r="AW89" s="46" t="str">
        <f t="shared" si="303"/>
        <v>Gatilho não atingido</v>
      </c>
      <c r="AX89" s="46" t="str">
        <f t="shared" si="303"/>
        <v>Gatilho não atingido</v>
      </c>
      <c r="AY89" s="46" t="str">
        <f t="shared" si="303"/>
        <v>Gatilho não atingido</v>
      </c>
      <c r="AZ89" s="46" t="str">
        <f t="shared" si="303"/>
        <v>Gatilho não atingido</v>
      </c>
      <c r="BA89" s="46" t="str">
        <f t="shared" si="303"/>
        <v>Gatilho não atingido</v>
      </c>
      <c r="BB89" s="46" t="str">
        <f t="shared" si="303"/>
        <v>Gatilho não atingido</v>
      </c>
      <c r="BC89" s="46" t="str">
        <f t="shared" si="303"/>
        <v>Gatilho não atingido</v>
      </c>
      <c r="BD89" s="46" t="str">
        <f t="shared" si="303"/>
        <v>Gatilho não atingido</v>
      </c>
      <c r="BE89" s="46" t="str">
        <f t="shared" si="303"/>
        <v>Gatilho não atingido</v>
      </c>
      <c r="BF89" s="46" t="str">
        <f t="shared" si="303"/>
        <v>Gatilho não atingido</v>
      </c>
      <c r="BG89" s="46" t="str">
        <f t="shared" si="303"/>
        <v>Gatilho não atingido</v>
      </c>
      <c r="BH89" s="46" t="str">
        <f t="shared" si="303"/>
        <v>Gatilho não atingido</v>
      </c>
      <c r="BI89" s="46" t="str">
        <f t="shared" si="303"/>
        <v>Gatilho não atingido</v>
      </c>
      <c r="BJ89" s="46" t="str">
        <f t="shared" si="303"/>
        <v>Gatilho não atingido</v>
      </c>
      <c r="BK89" s="46" t="str">
        <f t="shared" si="303"/>
        <v>Gatilho não atingido</v>
      </c>
      <c r="BL89" s="46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  <c r="DD89" s="45"/>
      <c r="DE89" s="45"/>
    </row>
    <row r="90" spans="2:112" x14ac:dyDescent="0.3">
      <c r="F90" s="37" t="s">
        <v>139</v>
      </c>
      <c r="G90" s="46" t="s">
        <v>122</v>
      </c>
      <c r="H90" s="46" t="s">
        <v>122</v>
      </c>
      <c r="I90" s="46" t="s">
        <v>122</v>
      </c>
      <c r="J90" s="46" t="s">
        <v>122</v>
      </c>
      <c r="K90" s="46" t="s">
        <v>122</v>
      </c>
      <c r="L90" s="46" t="s">
        <v>122</v>
      </c>
      <c r="M90" s="46" t="s">
        <v>122</v>
      </c>
      <c r="N90" s="20" t="s">
        <v>122</v>
      </c>
      <c r="O90" s="20" t="s">
        <v>122</v>
      </c>
      <c r="P90" s="20" t="s">
        <v>122</v>
      </c>
      <c r="Q90" s="46" t="str">
        <f t="shared" ref="Q90:BK90" si="304">IF(Q88&gt;VLOOKUP(Q85,$DF$3:$DH$75,3,0),"Gatilho atingido","Gatilho não atingido")</f>
        <v>Gatilho não atingido</v>
      </c>
      <c r="R90" s="46" t="str">
        <f t="shared" si="304"/>
        <v>Gatilho não atingido</v>
      </c>
      <c r="S90" s="46" t="str">
        <f t="shared" si="304"/>
        <v>Gatilho não atingido</v>
      </c>
      <c r="T90" s="46" t="str">
        <f t="shared" si="304"/>
        <v>Gatilho não atingido</v>
      </c>
      <c r="U90" s="46" t="str">
        <f t="shared" si="304"/>
        <v>Gatilho não atingido</v>
      </c>
      <c r="V90" s="46" t="str">
        <f t="shared" si="304"/>
        <v>Gatilho não atingido</v>
      </c>
      <c r="W90" s="46" t="str">
        <f t="shared" si="304"/>
        <v>Gatilho não atingido</v>
      </c>
      <c r="X90" s="46" t="str">
        <f t="shared" si="304"/>
        <v>Gatilho não atingido</v>
      </c>
      <c r="Y90" s="46" t="str">
        <f t="shared" si="304"/>
        <v>Gatilho não atingido</v>
      </c>
      <c r="Z90" s="46" t="str">
        <f t="shared" si="304"/>
        <v>Gatilho não atingido</v>
      </c>
      <c r="AA90" s="46" t="str">
        <f t="shared" si="304"/>
        <v>Gatilho não atingido</v>
      </c>
      <c r="AB90" s="46" t="str">
        <f t="shared" si="304"/>
        <v>Gatilho não atingido</v>
      </c>
      <c r="AC90" s="46" t="str">
        <f t="shared" si="304"/>
        <v>Gatilho não atingido</v>
      </c>
      <c r="AD90" s="46" t="str">
        <f t="shared" si="304"/>
        <v>Gatilho não atingido</v>
      </c>
      <c r="AE90" s="46" t="str">
        <f t="shared" si="304"/>
        <v>Gatilho não atingido</v>
      </c>
      <c r="AF90" s="46" t="str">
        <f t="shared" si="304"/>
        <v>Gatilho não atingido</v>
      </c>
      <c r="AG90" s="46" t="str">
        <f t="shared" si="304"/>
        <v>Gatilho não atingido</v>
      </c>
      <c r="AH90" s="46" t="str">
        <f t="shared" si="304"/>
        <v>Gatilho não atingido</v>
      </c>
      <c r="AI90" s="46" t="str">
        <f t="shared" si="304"/>
        <v>Gatilho não atingido</v>
      </c>
      <c r="AJ90" s="46" t="str">
        <f t="shared" si="304"/>
        <v>Gatilho não atingido</v>
      </c>
      <c r="AK90" s="46" t="str">
        <f t="shared" si="304"/>
        <v>Gatilho não atingido</v>
      </c>
      <c r="AL90" s="46" t="str">
        <f t="shared" si="304"/>
        <v>Gatilho não atingido</v>
      </c>
      <c r="AM90" s="46" t="str">
        <f t="shared" si="304"/>
        <v>Gatilho não atingido</v>
      </c>
      <c r="AN90" s="46" t="str">
        <f t="shared" si="304"/>
        <v>Gatilho não atingido</v>
      </c>
      <c r="AO90" s="46" t="str">
        <f t="shared" si="304"/>
        <v>Gatilho não atingido</v>
      </c>
      <c r="AP90" s="46" t="str">
        <f t="shared" si="304"/>
        <v>Gatilho não atingido</v>
      </c>
      <c r="AQ90" s="46" t="str">
        <f t="shared" si="304"/>
        <v>Gatilho não atingido</v>
      </c>
      <c r="AR90" s="46" t="str">
        <f t="shared" si="304"/>
        <v>Gatilho não atingido</v>
      </c>
      <c r="AS90" s="46" t="str">
        <f t="shared" si="304"/>
        <v>Gatilho não atingido</v>
      </c>
      <c r="AT90" s="46" t="str">
        <f t="shared" si="304"/>
        <v>Gatilho não atingido</v>
      </c>
      <c r="AU90" s="46" t="str">
        <f t="shared" si="304"/>
        <v>Gatilho não atingido</v>
      </c>
      <c r="AV90" s="46" t="str">
        <f t="shared" si="304"/>
        <v>Gatilho não atingido</v>
      </c>
      <c r="AW90" s="46" t="str">
        <f t="shared" si="304"/>
        <v>Gatilho não atingido</v>
      </c>
      <c r="AX90" s="46" t="str">
        <f t="shared" si="304"/>
        <v>Gatilho não atingido</v>
      </c>
      <c r="AY90" s="46" t="str">
        <f t="shared" si="304"/>
        <v>Gatilho não atingido</v>
      </c>
      <c r="AZ90" s="46" t="str">
        <f t="shared" si="304"/>
        <v>Gatilho não atingido</v>
      </c>
      <c r="BA90" s="46" t="str">
        <f t="shared" si="304"/>
        <v>Gatilho não atingido</v>
      </c>
      <c r="BB90" s="46" t="str">
        <f t="shared" si="304"/>
        <v>Gatilho não atingido</v>
      </c>
      <c r="BC90" s="46" t="str">
        <f t="shared" si="304"/>
        <v>Gatilho não atingido</v>
      </c>
      <c r="BD90" s="46" t="str">
        <f t="shared" si="304"/>
        <v>Gatilho não atingido</v>
      </c>
      <c r="BE90" s="46" t="str">
        <f t="shared" si="304"/>
        <v>Gatilho não atingido</v>
      </c>
      <c r="BF90" s="46" t="str">
        <f t="shared" si="304"/>
        <v>Gatilho não atingido</v>
      </c>
      <c r="BG90" s="46" t="str">
        <f t="shared" si="304"/>
        <v>Gatilho não atingido</v>
      </c>
      <c r="BH90" s="46" t="str">
        <f t="shared" si="304"/>
        <v>Gatilho não atingido</v>
      </c>
      <c r="BI90" s="46" t="str">
        <f t="shared" si="304"/>
        <v>Gatilho não atingido</v>
      </c>
      <c r="BJ90" s="46" t="str">
        <f t="shared" si="304"/>
        <v>Gatilho não atingido</v>
      </c>
      <c r="BK90" s="46" t="str">
        <f t="shared" si="304"/>
        <v>Gatilho não atingido</v>
      </c>
      <c r="BL90" s="46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</row>
    <row r="91" spans="2:112" x14ac:dyDescent="0.3"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</row>
    <row r="92" spans="2:112" x14ac:dyDescent="0.3">
      <c r="F92" s="13"/>
      <c r="G92" s="102" t="s">
        <v>116</v>
      </c>
      <c r="H92" s="102"/>
      <c r="I92" s="102"/>
      <c r="J92" s="102"/>
      <c r="K92" s="102"/>
      <c r="L92" s="102"/>
      <c r="M92" s="102"/>
      <c r="N92" s="102"/>
      <c r="O92" s="102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71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  <c r="DD92" s="45"/>
      <c r="DE92" s="45"/>
    </row>
    <row r="93" spans="2:112" x14ac:dyDescent="0.3">
      <c r="F93" s="37" t="s">
        <v>169</v>
      </c>
      <c r="G93" s="38">
        <v>43770</v>
      </c>
      <c r="H93" s="38">
        <f t="shared" ref="H93" si="305">EDATE(G93,1)</f>
        <v>43800</v>
      </c>
      <c r="I93" s="38">
        <f t="shared" ref="I93" si="306">EDATE(H93,1)</f>
        <v>43831</v>
      </c>
      <c r="J93" s="38">
        <f t="shared" ref="J93" si="307">EDATE(I93,1)</f>
        <v>43862</v>
      </c>
      <c r="K93" s="38">
        <f t="shared" ref="K93" si="308">EDATE(J93,1)</f>
        <v>43891</v>
      </c>
      <c r="L93" s="38">
        <f t="shared" ref="L93" si="309">EDATE(K93,1)</f>
        <v>43922</v>
      </c>
      <c r="M93" s="38">
        <f t="shared" ref="M93" si="310">EDATE(L93,1)</f>
        <v>43952</v>
      </c>
      <c r="N93" s="38">
        <f t="shared" ref="N93" si="311">EDATE(M93,1)</f>
        <v>43983</v>
      </c>
      <c r="O93" s="38">
        <f t="shared" ref="O93" si="312">EDATE(N93,1)</f>
        <v>44013</v>
      </c>
      <c r="P93" s="38">
        <f t="shared" ref="P93:U93" si="313">EDATE(O93,1)</f>
        <v>44044</v>
      </c>
      <c r="Q93" s="38">
        <f t="shared" si="313"/>
        <v>44075</v>
      </c>
      <c r="R93" s="38">
        <f t="shared" si="313"/>
        <v>44105</v>
      </c>
      <c r="S93" s="38">
        <f t="shared" si="313"/>
        <v>44136</v>
      </c>
      <c r="T93" s="38">
        <f t="shared" si="313"/>
        <v>44166</v>
      </c>
      <c r="U93" s="38">
        <f t="shared" si="313"/>
        <v>44197</v>
      </c>
      <c r="V93" s="38">
        <f t="shared" ref="V93:BK93" si="314">EDATE(U93,1)</f>
        <v>44228</v>
      </c>
      <c r="W93" s="38">
        <f t="shared" si="314"/>
        <v>44256</v>
      </c>
      <c r="X93" s="38">
        <f t="shared" si="314"/>
        <v>44287</v>
      </c>
      <c r="Y93" s="38">
        <f t="shared" si="314"/>
        <v>44317</v>
      </c>
      <c r="Z93" s="38">
        <f t="shared" si="314"/>
        <v>44348</v>
      </c>
      <c r="AA93" s="38">
        <f t="shared" si="314"/>
        <v>44378</v>
      </c>
      <c r="AB93" s="38">
        <f t="shared" si="314"/>
        <v>44409</v>
      </c>
      <c r="AC93" s="38">
        <f t="shared" si="314"/>
        <v>44440</v>
      </c>
      <c r="AD93" s="38">
        <f t="shared" si="314"/>
        <v>44470</v>
      </c>
      <c r="AE93" s="38">
        <f t="shared" si="314"/>
        <v>44501</v>
      </c>
      <c r="AF93" s="38">
        <f t="shared" si="314"/>
        <v>44531</v>
      </c>
      <c r="AG93" s="38">
        <f t="shared" si="314"/>
        <v>44562</v>
      </c>
      <c r="AH93" s="38">
        <f t="shared" si="314"/>
        <v>44593</v>
      </c>
      <c r="AI93" s="38">
        <f t="shared" si="314"/>
        <v>44621</v>
      </c>
      <c r="AJ93" s="38">
        <f t="shared" si="314"/>
        <v>44652</v>
      </c>
      <c r="AK93" s="38">
        <f t="shared" si="314"/>
        <v>44682</v>
      </c>
      <c r="AL93" s="38">
        <f t="shared" si="314"/>
        <v>44713</v>
      </c>
      <c r="AM93" s="38">
        <f t="shared" si="314"/>
        <v>44743</v>
      </c>
      <c r="AN93" s="38">
        <f t="shared" si="314"/>
        <v>44774</v>
      </c>
      <c r="AO93" s="38">
        <f t="shared" si="314"/>
        <v>44805</v>
      </c>
      <c r="AP93" s="38">
        <f t="shared" si="314"/>
        <v>44835</v>
      </c>
      <c r="AQ93" s="38">
        <f t="shared" si="314"/>
        <v>44866</v>
      </c>
      <c r="AR93" s="38">
        <f t="shared" si="314"/>
        <v>44896</v>
      </c>
      <c r="AS93" s="38">
        <f t="shared" si="314"/>
        <v>44927</v>
      </c>
      <c r="AT93" s="38">
        <f t="shared" si="314"/>
        <v>44958</v>
      </c>
      <c r="AU93" s="38">
        <f t="shared" si="314"/>
        <v>44986</v>
      </c>
      <c r="AV93" s="38">
        <f t="shared" si="314"/>
        <v>45017</v>
      </c>
      <c r="AW93" s="38">
        <f t="shared" si="314"/>
        <v>45047</v>
      </c>
      <c r="AX93" s="38">
        <f t="shared" si="314"/>
        <v>45078</v>
      </c>
      <c r="AY93" s="38">
        <f t="shared" si="314"/>
        <v>45108</v>
      </c>
      <c r="AZ93" s="38">
        <f t="shared" si="314"/>
        <v>45139</v>
      </c>
      <c r="BA93" s="38">
        <f t="shared" si="314"/>
        <v>45170</v>
      </c>
      <c r="BB93" s="38">
        <f t="shared" si="314"/>
        <v>45200</v>
      </c>
      <c r="BC93" s="38">
        <f t="shared" si="314"/>
        <v>45231</v>
      </c>
      <c r="BD93" s="38">
        <f t="shared" si="314"/>
        <v>45261</v>
      </c>
      <c r="BE93" s="38">
        <f t="shared" si="314"/>
        <v>45292</v>
      </c>
      <c r="BF93" s="38">
        <f t="shared" si="314"/>
        <v>45323</v>
      </c>
      <c r="BG93" s="38">
        <f t="shared" si="314"/>
        <v>45352</v>
      </c>
      <c r="BH93" s="38">
        <f t="shared" si="314"/>
        <v>45383</v>
      </c>
      <c r="BI93" s="38">
        <f t="shared" si="314"/>
        <v>45413</v>
      </c>
      <c r="BJ93" s="38">
        <f t="shared" si="314"/>
        <v>45444</v>
      </c>
      <c r="BK93" s="38">
        <f t="shared" si="314"/>
        <v>45474</v>
      </c>
      <c r="BL93" s="43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  <c r="CZ93" s="45"/>
      <c r="DA93" s="45"/>
      <c r="DB93" s="45"/>
      <c r="DC93" s="45"/>
      <c r="DD93" s="45"/>
      <c r="DE93" s="45"/>
    </row>
    <row r="94" spans="2:112" x14ac:dyDescent="0.3">
      <c r="B94" s="42"/>
      <c r="C94" s="77"/>
      <c r="D94" s="42"/>
      <c r="E94" s="43"/>
      <c r="F94" s="37" t="s">
        <v>130</v>
      </c>
      <c r="G94" s="50" t="s">
        <v>122</v>
      </c>
      <c r="H94" s="50" t="s">
        <v>122</v>
      </c>
      <c r="I94" s="50" t="s">
        <v>122</v>
      </c>
      <c r="J94" s="50" t="s">
        <v>122</v>
      </c>
      <c r="K94" s="50" t="s">
        <v>122</v>
      </c>
      <c r="L94" s="50" t="s">
        <v>122</v>
      </c>
      <c r="M94" s="50" t="s">
        <v>122</v>
      </c>
      <c r="N94" s="50" t="s">
        <v>122</v>
      </c>
      <c r="O94" s="50" t="s">
        <v>122</v>
      </c>
      <c r="P94" s="50" t="s">
        <v>122</v>
      </c>
      <c r="Q94" s="49">
        <v>1</v>
      </c>
      <c r="R94" s="49">
        <f t="shared" ref="R94:BK94" si="315">Q94+1</f>
        <v>2</v>
      </c>
      <c r="S94" s="49">
        <f t="shared" si="315"/>
        <v>3</v>
      </c>
      <c r="T94" s="49">
        <f t="shared" si="315"/>
        <v>4</v>
      </c>
      <c r="U94" s="49">
        <f t="shared" si="315"/>
        <v>5</v>
      </c>
      <c r="V94" s="49">
        <f t="shared" si="315"/>
        <v>6</v>
      </c>
      <c r="W94" s="49">
        <f t="shared" si="315"/>
        <v>7</v>
      </c>
      <c r="X94" s="49">
        <f t="shared" si="315"/>
        <v>8</v>
      </c>
      <c r="Y94" s="49">
        <f t="shared" si="315"/>
        <v>9</v>
      </c>
      <c r="Z94" s="49">
        <f t="shared" si="315"/>
        <v>10</v>
      </c>
      <c r="AA94" s="49">
        <f t="shared" si="315"/>
        <v>11</v>
      </c>
      <c r="AB94" s="49">
        <f t="shared" si="315"/>
        <v>12</v>
      </c>
      <c r="AC94" s="49">
        <f t="shared" si="315"/>
        <v>13</v>
      </c>
      <c r="AD94" s="49">
        <f t="shared" si="315"/>
        <v>14</v>
      </c>
      <c r="AE94" s="49">
        <f t="shared" si="315"/>
        <v>15</v>
      </c>
      <c r="AF94" s="49">
        <f t="shared" si="315"/>
        <v>16</v>
      </c>
      <c r="AG94" s="49">
        <f t="shared" si="315"/>
        <v>17</v>
      </c>
      <c r="AH94" s="49">
        <f t="shared" si="315"/>
        <v>18</v>
      </c>
      <c r="AI94" s="49">
        <f t="shared" si="315"/>
        <v>19</v>
      </c>
      <c r="AJ94" s="49">
        <f t="shared" si="315"/>
        <v>20</v>
      </c>
      <c r="AK94" s="49">
        <f t="shared" si="315"/>
        <v>21</v>
      </c>
      <c r="AL94" s="49">
        <f t="shared" si="315"/>
        <v>22</v>
      </c>
      <c r="AM94" s="49">
        <f t="shared" si="315"/>
        <v>23</v>
      </c>
      <c r="AN94" s="49">
        <f t="shared" si="315"/>
        <v>24</v>
      </c>
      <c r="AO94" s="49">
        <f t="shared" si="315"/>
        <v>25</v>
      </c>
      <c r="AP94" s="49">
        <f t="shared" si="315"/>
        <v>26</v>
      </c>
      <c r="AQ94" s="49">
        <f t="shared" si="315"/>
        <v>27</v>
      </c>
      <c r="AR94" s="49">
        <f t="shared" si="315"/>
        <v>28</v>
      </c>
      <c r="AS94" s="49">
        <f t="shared" si="315"/>
        <v>29</v>
      </c>
      <c r="AT94" s="49">
        <f t="shared" si="315"/>
        <v>30</v>
      </c>
      <c r="AU94" s="49">
        <f t="shared" si="315"/>
        <v>31</v>
      </c>
      <c r="AV94" s="49">
        <f t="shared" si="315"/>
        <v>32</v>
      </c>
      <c r="AW94" s="49">
        <f t="shared" si="315"/>
        <v>33</v>
      </c>
      <c r="AX94" s="49">
        <f t="shared" si="315"/>
        <v>34</v>
      </c>
      <c r="AY94" s="49">
        <f t="shared" si="315"/>
        <v>35</v>
      </c>
      <c r="AZ94" s="49">
        <f t="shared" si="315"/>
        <v>36</v>
      </c>
      <c r="BA94" s="49">
        <f t="shared" si="315"/>
        <v>37</v>
      </c>
      <c r="BB94" s="49">
        <f t="shared" si="315"/>
        <v>38</v>
      </c>
      <c r="BC94" s="49">
        <f t="shared" si="315"/>
        <v>39</v>
      </c>
      <c r="BD94" s="49">
        <f t="shared" si="315"/>
        <v>40</v>
      </c>
      <c r="BE94" s="49">
        <f t="shared" si="315"/>
        <v>41</v>
      </c>
      <c r="BF94" s="49">
        <f t="shared" si="315"/>
        <v>42</v>
      </c>
      <c r="BG94" s="49">
        <f t="shared" si="315"/>
        <v>43</v>
      </c>
      <c r="BH94" s="49">
        <f t="shared" si="315"/>
        <v>44</v>
      </c>
      <c r="BI94" s="49">
        <f t="shared" si="315"/>
        <v>45</v>
      </c>
      <c r="BJ94" s="49">
        <f t="shared" si="315"/>
        <v>46</v>
      </c>
      <c r="BK94" s="49">
        <f t="shared" si="315"/>
        <v>47</v>
      </c>
      <c r="BL94" s="73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  <c r="DB94" s="45"/>
      <c r="DC94" s="45"/>
      <c r="DD94" s="45"/>
      <c r="DE94" s="45"/>
    </row>
    <row r="95" spans="2:112" x14ac:dyDescent="0.3">
      <c r="F95" s="37" t="s">
        <v>60</v>
      </c>
      <c r="G95" s="20" t="s">
        <v>122</v>
      </c>
      <c r="H95" s="20" t="s">
        <v>122</v>
      </c>
      <c r="I95" s="20" t="s">
        <v>122</v>
      </c>
      <c r="J95" s="20" t="s">
        <v>122</v>
      </c>
      <c r="K95" s="20" t="s">
        <v>122</v>
      </c>
      <c r="L95" s="20" t="s">
        <v>122</v>
      </c>
      <c r="M95" s="20" t="s">
        <v>122</v>
      </c>
      <c r="N95" s="20" t="s">
        <v>122</v>
      </c>
      <c r="O95" s="20" t="s">
        <v>122</v>
      </c>
      <c r="P95" s="20" t="s">
        <v>122</v>
      </c>
      <c r="Q95" s="20">
        <v>0</v>
      </c>
      <c r="R95" s="20">
        <v>0</v>
      </c>
      <c r="S95" s="20">
        <v>0</v>
      </c>
      <c r="T95" s="20">
        <v>178186.80958700003</v>
      </c>
      <c r="U95" s="20">
        <v>378055.49743299995</v>
      </c>
      <c r="V95" s="20">
        <v>295945.23838699993</v>
      </c>
      <c r="W95" s="20">
        <v>676823.75043699984</v>
      </c>
      <c r="X95" s="20">
        <v>1017001.420771</v>
      </c>
      <c r="Y95" s="20">
        <v>1536522.8685140004</v>
      </c>
      <c r="Z95" s="20">
        <v>1682641.8316950002</v>
      </c>
      <c r="AA95" s="20">
        <v>2160746.202019</v>
      </c>
      <c r="AB95" s="20">
        <v>2505835.8147740006</v>
      </c>
      <c r="AC95" s="20">
        <v>2802576.4887979999</v>
      </c>
      <c r="AD95" s="20">
        <v>3181362.8547530002</v>
      </c>
      <c r="AE95" s="20">
        <v>3349979.5207429994</v>
      </c>
      <c r="AF95" s="20">
        <v>3636904.6774829999</v>
      </c>
      <c r="AG95" s="20">
        <v>3806135.881000001</v>
      </c>
      <c r="AH95" s="20">
        <v>3936252.4851890015</v>
      </c>
      <c r="AI95" s="20">
        <v>4114577.0461519994</v>
      </c>
      <c r="AJ95" s="20">
        <v>4374867.8584660012</v>
      </c>
      <c r="AK95" s="20">
        <v>4405175.0352210002</v>
      </c>
      <c r="AL95" s="20">
        <v>4499989.1413630014</v>
      </c>
      <c r="AM95" s="20">
        <v>4490864.1072010007</v>
      </c>
      <c r="AN95" s="20">
        <v>4275555.4235350015</v>
      </c>
      <c r="AO95" s="20">
        <v>4446546.8551400015</v>
      </c>
      <c r="AP95" s="20">
        <v>4477997.1581599992</v>
      </c>
      <c r="AQ95" s="20">
        <v>4687257.0903279986</v>
      </c>
      <c r="AR95" s="20">
        <v>4666909.6218349999</v>
      </c>
      <c r="AS95" s="20">
        <v>4889740.5256060027</v>
      </c>
      <c r="AT95" s="20">
        <v>5014023.3710179999</v>
      </c>
      <c r="AU95" s="20">
        <v>4929878.4521180019</v>
      </c>
      <c r="AV95" s="20">
        <v>5128838.6323230006</v>
      </c>
      <c r="AW95" s="20">
        <v>5120525.3468870027</v>
      </c>
      <c r="AX95" s="20">
        <v>5268024.1460160017</v>
      </c>
      <c r="AY95" s="20">
        <v>5358601.3606780013</v>
      </c>
      <c r="AZ95" s="20">
        <v>5473553.2212150004</v>
      </c>
      <c r="BA95" s="20">
        <v>5509997.7882710015</v>
      </c>
      <c r="BB95" s="20">
        <v>5516571.9348200038</v>
      </c>
      <c r="BC95" s="20">
        <v>5587182.1444850024</v>
      </c>
      <c r="BD95" s="20">
        <v>5614532.9514150005</v>
      </c>
      <c r="BE95" s="20">
        <v>5614266.7838360034</v>
      </c>
      <c r="BF95" s="20">
        <v>5697071.4849650022</v>
      </c>
      <c r="BG95" s="20">
        <v>5764528.4564470025</v>
      </c>
      <c r="BH95" s="20">
        <v>5776597.7458880041</v>
      </c>
      <c r="BI95" s="20">
        <v>5802726.6499200016</v>
      </c>
      <c r="BJ95" s="20">
        <v>5811522.3361950023</v>
      </c>
      <c r="BK95" s="20">
        <f>SUM('Capa Final'!$M$37:$M$38)+SUM('Capa Final'!$M$46:$M$47)</f>
        <v>5982067.5540810004</v>
      </c>
      <c r="BL95" s="20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  <c r="DB95" s="45"/>
      <c r="DC95" s="45"/>
      <c r="DD95" s="45"/>
      <c r="DE95" s="45"/>
    </row>
    <row r="96" spans="2:112" x14ac:dyDescent="0.3">
      <c r="F96" s="37" t="s">
        <v>62</v>
      </c>
      <c r="G96" s="20" t="s">
        <v>122</v>
      </c>
      <c r="H96" s="20" t="s">
        <v>122</v>
      </c>
      <c r="I96" s="20" t="s">
        <v>122</v>
      </c>
      <c r="J96" s="20" t="s">
        <v>122</v>
      </c>
      <c r="K96" s="20" t="s">
        <v>122</v>
      </c>
      <c r="L96" s="20" t="s">
        <v>122</v>
      </c>
      <c r="M96" s="20" t="s">
        <v>122</v>
      </c>
      <c r="N96" s="20" t="s">
        <v>122</v>
      </c>
      <c r="O96" s="20" t="s">
        <v>122</v>
      </c>
      <c r="P96" s="20" t="s">
        <v>122</v>
      </c>
      <c r="Q96" s="20">
        <v>0</v>
      </c>
      <c r="R96" s="20">
        <v>0</v>
      </c>
      <c r="S96" s="20">
        <v>0</v>
      </c>
      <c r="T96" s="20">
        <v>178186.80958700003</v>
      </c>
      <c r="U96" s="20">
        <v>90879.660818999997</v>
      </c>
      <c r="V96" s="20">
        <v>65897.280678999989</v>
      </c>
      <c r="W96" s="20">
        <v>364740.21780499996</v>
      </c>
      <c r="X96" s="20">
        <v>262458.94389200001</v>
      </c>
      <c r="Y96" s="20">
        <v>246518.44352299999</v>
      </c>
      <c r="Z96" s="20">
        <v>163072.14473599999</v>
      </c>
      <c r="AA96" s="20">
        <v>498749.96916199999</v>
      </c>
      <c r="AB96" s="20">
        <v>275510.79776899994</v>
      </c>
      <c r="AC96" s="20">
        <v>244692.51095800003</v>
      </c>
      <c r="AD96" s="20">
        <v>304771.7061689999</v>
      </c>
      <c r="AE96" s="20">
        <v>120633.522278</v>
      </c>
      <c r="AF96" s="20">
        <v>266268.699998</v>
      </c>
      <c r="AG96" s="20">
        <v>168187.05386400002</v>
      </c>
      <c r="AH96" s="20">
        <v>105135.269986</v>
      </c>
      <c r="AI96" s="20">
        <v>206170.26647500001</v>
      </c>
      <c r="AJ96" s="20">
        <v>231764.47274300002</v>
      </c>
      <c r="AK96" s="20">
        <v>111111.94267399996</v>
      </c>
      <c r="AL96" s="20">
        <v>70544.15847200001</v>
      </c>
      <c r="AM96" s="20">
        <v>148000.407431</v>
      </c>
      <c r="AN96" s="20">
        <v>141778.20462400001</v>
      </c>
      <c r="AO96" s="20">
        <v>182804.64872300002</v>
      </c>
      <c r="AP96" s="20">
        <v>84250.720442999998</v>
      </c>
      <c r="AQ96" s="20">
        <v>189092.27008700001</v>
      </c>
      <c r="AR96" s="20">
        <v>70673.005298000004</v>
      </c>
      <c r="AS96" s="20">
        <v>167960.10127899999</v>
      </c>
      <c r="AT96" s="20">
        <v>88913.793326999992</v>
      </c>
      <c r="AU96" s="20">
        <v>32073.742617999997</v>
      </c>
      <c r="AV96" s="20">
        <v>60214.604442000011</v>
      </c>
      <c r="AW96" s="20">
        <v>47814.343314000005</v>
      </c>
      <c r="AX96" s="20">
        <v>144236.11715700003</v>
      </c>
      <c r="AY96" s="20">
        <v>53911.293823999993</v>
      </c>
      <c r="AZ96" s="20">
        <v>79916.761124000011</v>
      </c>
      <c r="BA96" s="20">
        <v>26153.182580000001</v>
      </c>
      <c r="BB96" s="20">
        <v>22250.814889000001</v>
      </c>
      <c r="BC96" s="20">
        <v>62043.449409999994</v>
      </c>
      <c r="BD96" s="20">
        <v>9903.6017270000011</v>
      </c>
      <c r="BE96" s="20">
        <v>10932.800098</v>
      </c>
      <c r="BF96" s="20">
        <v>60946.259373000001</v>
      </c>
      <c r="BG96" s="20">
        <v>59699.877317999999</v>
      </c>
      <c r="BH96" s="20">
        <v>24669.165876999999</v>
      </c>
      <c r="BI96" s="20">
        <v>17012.550463</v>
      </c>
      <c r="BJ96" s="20">
        <v>5289.9469389999995</v>
      </c>
      <c r="BK96" s="20">
        <f>'Capa Final'!$M$37+'Capa Final'!$M$46</f>
        <v>98358.885828999992</v>
      </c>
      <c r="BL96" s="20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  <c r="DB96" s="45"/>
      <c r="DC96" s="45"/>
      <c r="DD96" s="45"/>
      <c r="DE96" s="45"/>
    </row>
    <row r="97" spans="2:112" x14ac:dyDescent="0.3">
      <c r="F97" s="37" t="s">
        <v>90</v>
      </c>
      <c r="G97" s="20" t="s">
        <v>122</v>
      </c>
      <c r="H97" s="20" t="s">
        <v>122</v>
      </c>
      <c r="I97" s="20" t="s">
        <v>122</v>
      </c>
      <c r="J97" s="20" t="s">
        <v>122</v>
      </c>
      <c r="K97" s="20" t="s">
        <v>122</v>
      </c>
      <c r="L97" s="20" t="s">
        <v>122</v>
      </c>
      <c r="M97" s="20" t="s">
        <v>122</v>
      </c>
      <c r="N97" s="20" t="s">
        <v>122</v>
      </c>
      <c r="O97" s="20" t="s">
        <v>122</v>
      </c>
      <c r="P97" s="46" t="s">
        <v>122</v>
      </c>
      <c r="Q97" s="46">
        <v>0</v>
      </c>
      <c r="R97" s="46">
        <v>0</v>
      </c>
      <c r="S97" s="46">
        <v>0</v>
      </c>
      <c r="T97" s="46">
        <v>1.408993211520987E-3</v>
      </c>
      <c r="U97" s="46">
        <v>2.9894335652337167E-3</v>
      </c>
      <c r="V97" s="46">
        <v>2.3401554404376356E-3</v>
      </c>
      <c r="W97" s="46">
        <v>5.3519116929712524E-3</v>
      </c>
      <c r="X97" s="46">
        <f t="shared" ref="X97:AC97" si="316">X95/$B$14</f>
        <v>8.0418303761923427E-3</v>
      </c>
      <c r="Y97" s="46">
        <f t="shared" si="316"/>
        <v>1.2149890870715321E-2</v>
      </c>
      <c r="Z97" s="46">
        <f t="shared" si="316"/>
        <v>1.330531100351697E-2</v>
      </c>
      <c r="AA97" s="46">
        <f t="shared" si="316"/>
        <v>1.7085870371218781E-2</v>
      </c>
      <c r="AB97" s="46">
        <f t="shared" si="316"/>
        <v>1.9814629715780702E-2</v>
      </c>
      <c r="AC97" s="46">
        <f t="shared" si="316"/>
        <v>2.2161074978766546E-2</v>
      </c>
      <c r="AD97" s="46">
        <f t="shared" ref="AD97:AE97" si="317">AD95/$B$14</f>
        <v>2.5156287808966057E-2</v>
      </c>
      <c r="AE97" s="46">
        <f t="shared" si="317"/>
        <v>2.648960612966483E-2</v>
      </c>
      <c r="AF97" s="46">
        <f t="shared" ref="AF97:AG97" si="318">AF95/$B$14</f>
        <v>2.8758436235542379E-2</v>
      </c>
      <c r="AG97" s="46">
        <f t="shared" si="318"/>
        <v>3.0096613946258725E-2</v>
      </c>
      <c r="AH97" s="46">
        <f t="shared" ref="AH97:AI97" si="319">AH95/$B$14</f>
        <v>3.1125497130336119E-2</v>
      </c>
      <c r="AI97" s="46">
        <f t="shared" si="319"/>
        <v>3.2535579596185797E-2</v>
      </c>
      <c r="AJ97" s="46">
        <f t="shared" ref="AJ97:AK97" si="320">AJ95/$B$14</f>
        <v>3.4593801461326984E-2</v>
      </c>
      <c r="AK97" s="46">
        <f t="shared" si="320"/>
        <v>3.4833452232375273E-2</v>
      </c>
      <c r="AL97" s="46">
        <f t="shared" ref="AL97:AM97" si="321">AL95/$B$14</f>
        <v>3.5583184674524891E-2</v>
      </c>
      <c r="AM97" s="46">
        <f t="shared" si="321"/>
        <v>3.5511029439134818E-2</v>
      </c>
      <c r="AN97" s="46">
        <f t="shared" ref="AN97:AO97" si="322">AN95/$B$14</f>
        <v>3.3808498963562257E-2</v>
      </c>
      <c r="AO97" s="46">
        <f t="shared" si="322"/>
        <v>3.5160595490337253E-2</v>
      </c>
      <c r="AP97" s="46">
        <f t="shared" ref="AP97:AQ97" si="323">AP95/$B$14</f>
        <v>3.5409285410529234E-2</v>
      </c>
      <c r="AQ97" s="46">
        <f t="shared" si="323"/>
        <v>3.7063986028108308E-2</v>
      </c>
      <c r="AR97" s="46">
        <f t="shared" ref="AR97:AS97" si="324">AR95/$B$14</f>
        <v>3.6903090588963725E-2</v>
      </c>
      <c r="AS97" s="46">
        <f t="shared" si="324"/>
        <v>3.8665102218545848E-2</v>
      </c>
      <c r="AT97" s="46">
        <f t="shared" ref="AT97:AU97" si="325">AT95/$B$14</f>
        <v>3.9647855576664177E-2</v>
      </c>
      <c r="AU97" s="46">
        <f t="shared" si="325"/>
        <v>3.8982488595859718E-2</v>
      </c>
      <c r="AV97" s="46">
        <f t="shared" ref="AV97:AW97" si="326">AV95/$B$14</f>
        <v>4.0555745022200086E-2</v>
      </c>
      <c r="AW97" s="46">
        <f t="shared" si="326"/>
        <v>4.0490008603371409E-2</v>
      </c>
      <c r="AX97" s="46">
        <f t="shared" ref="AX97:AY97" si="327">AX95/$B$14</f>
        <v>4.1656339641914342E-2</v>
      </c>
      <c r="AY97" s="46">
        <f t="shared" si="327"/>
        <v>4.2372569316114349E-2</v>
      </c>
      <c r="AZ97" s="46">
        <f t="shared" ref="AZ97:BA97" si="328">AZ95/$B$14</f>
        <v>4.328153890552304E-2</v>
      </c>
      <c r="BA97" s="46">
        <f t="shared" si="328"/>
        <v>4.3569720436455357E-2</v>
      </c>
      <c r="BB97" s="46">
        <f t="shared" ref="BB97:BC97" si="329">BB95/$B$14</f>
        <v>4.3621704799835327E-2</v>
      </c>
      <c r="BC97" s="46">
        <f t="shared" si="329"/>
        <v>4.4180047509448074E-2</v>
      </c>
      <c r="BD97" s="46">
        <f t="shared" ref="BD97:BE97" si="330">BD95/$B$14</f>
        <v>4.4396321101097813E-2</v>
      </c>
      <c r="BE97" s="46">
        <f t="shared" si="330"/>
        <v>4.4394216409326274E-2</v>
      </c>
      <c r="BF97" s="46">
        <f t="shared" ref="BF97:BG97" si="331">BF95/$B$14</f>
        <v>4.5048985760902882E-2</v>
      </c>
      <c r="BG97" s="46">
        <f t="shared" si="331"/>
        <v>4.5582394575551959E-2</v>
      </c>
      <c r="BH97" s="46">
        <f t="shared" ref="BH97:BI97" si="332">BH95/$B$14</f>
        <v>4.5677831195858866E-2</v>
      </c>
      <c r="BI97" s="46">
        <f t="shared" si="332"/>
        <v>4.5884442720532874E-2</v>
      </c>
      <c r="BJ97" s="46">
        <f t="shared" ref="BJ97:BK97" si="333">BJ95/$B$14</f>
        <v>4.595399367259756E-2</v>
      </c>
      <c r="BK97" s="46">
        <f t="shared" si="333"/>
        <v>4.7302561811932327E-2</v>
      </c>
      <c r="BL97" s="46"/>
    </row>
    <row r="98" spans="2:112" x14ac:dyDescent="0.3">
      <c r="F98" s="37" t="s">
        <v>134</v>
      </c>
      <c r="G98" s="46" t="s">
        <v>122</v>
      </c>
      <c r="H98" s="46" t="s">
        <v>122</v>
      </c>
      <c r="I98" s="46" t="s">
        <v>122</v>
      </c>
      <c r="J98" s="46" t="s">
        <v>122</v>
      </c>
      <c r="K98" s="46" t="s">
        <v>122</v>
      </c>
      <c r="L98" s="46" t="s">
        <v>122</v>
      </c>
      <c r="M98" s="46" t="s">
        <v>122</v>
      </c>
      <c r="N98" s="20" t="s">
        <v>122</v>
      </c>
      <c r="O98" s="20" t="s">
        <v>122</v>
      </c>
      <c r="P98" s="20" t="s">
        <v>122</v>
      </c>
      <c r="Q98" s="46" t="str">
        <f t="shared" ref="Q98:BK98" si="334">IF(Q97&gt;VLOOKUP(Q94,$DF$3:$DH$75,2,0),"Gatilho atingido","Gatilho não atingido")</f>
        <v>Gatilho não atingido</v>
      </c>
      <c r="R98" s="46" t="str">
        <f t="shared" si="334"/>
        <v>Gatilho não atingido</v>
      </c>
      <c r="S98" s="46" t="str">
        <f t="shared" si="334"/>
        <v>Gatilho não atingido</v>
      </c>
      <c r="T98" s="46" t="str">
        <f t="shared" si="334"/>
        <v>Gatilho não atingido</v>
      </c>
      <c r="U98" s="46" t="str">
        <f t="shared" si="334"/>
        <v>Gatilho não atingido</v>
      </c>
      <c r="V98" s="46" t="str">
        <f t="shared" si="334"/>
        <v>Gatilho não atingido</v>
      </c>
      <c r="W98" s="46" t="str">
        <f t="shared" si="334"/>
        <v>Gatilho não atingido</v>
      </c>
      <c r="X98" s="46" t="str">
        <f t="shared" si="334"/>
        <v>Gatilho não atingido</v>
      </c>
      <c r="Y98" s="46" t="str">
        <f t="shared" si="334"/>
        <v>Gatilho não atingido</v>
      </c>
      <c r="Z98" s="46" t="str">
        <f t="shared" si="334"/>
        <v>Gatilho não atingido</v>
      </c>
      <c r="AA98" s="46" t="str">
        <f t="shared" si="334"/>
        <v>Gatilho não atingido</v>
      </c>
      <c r="AB98" s="46" t="str">
        <f t="shared" si="334"/>
        <v>Gatilho não atingido</v>
      </c>
      <c r="AC98" s="46" t="str">
        <f t="shared" si="334"/>
        <v>Gatilho não atingido</v>
      </c>
      <c r="AD98" s="46" t="str">
        <f t="shared" si="334"/>
        <v>Gatilho não atingido</v>
      </c>
      <c r="AE98" s="46" t="str">
        <f t="shared" si="334"/>
        <v>Gatilho não atingido</v>
      </c>
      <c r="AF98" s="46" t="str">
        <f t="shared" si="334"/>
        <v>Gatilho não atingido</v>
      </c>
      <c r="AG98" s="46" t="str">
        <f t="shared" si="334"/>
        <v>Gatilho não atingido</v>
      </c>
      <c r="AH98" s="46" t="str">
        <f t="shared" si="334"/>
        <v>Gatilho não atingido</v>
      </c>
      <c r="AI98" s="46" t="str">
        <f t="shared" si="334"/>
        <v>Gatilho não atingido</v>
      </c>
      <c r="AJ98" s="46" t="str">
        <f t="shared" si="334"/>
        <v>Gatilho não atingido</v>
      </c>
      <c r="AK98" s="46" t="str">
        <f t="shared" si="334"/>
        <v>Gatilho não atingido</v>
      </c>
      <c r="AL98" s="46" t="str">
        <f t="shared" si="334"/>
        <v>Gatilho não atingido</v>
      </c>
      <c r="AM98" s="46" t="str">
        <f t="shared" si="334"/>
        <v>Gatilho não atingido</v>
      </c>
      <c r="AN98" s="46" t="str">
        <f t="shared" si="334"/>
        <v>Gatilho não atingido</v>
      </c>
      <c r="AO98" s="46" t="str">
        <f t="shared" si="334"/>
        <v>Gatilho não atingido</v>
      </c>
      <c r="AP98" s="46" t="str">
        <f t="shared" si="334"/>
        <v>Gatilho não atingido</v>
      </c>
      <c r="AQ98" s="46" t="str">
        <f t="shared" si="334"/>
        <v>Gatilho não atingido</v>
      </c>
      <c r="AR98" s="46" t="str">
        <f t="shared" si="334"/>
        <v>Gatilho não atingido</v>
      </c>
      <c r="AS98" s="46" t="str">
        <f t="shared" si="334"/>
        <v>Gatilho não atingido</v>
      </c>
      <c r="AT98" s="46" t="str">
        <f t="shared" si="334"/>
        <v>Gatilho não atingido</v>
      </c>
      <c r="AU98" s="46" t="str">
        <f t="shared" si="334"/>
        <v>Gatilho não atingido</v>
      </c>
      <c r="AV98" s="46" t="str">
        <f t="shared" si="334"/>
        <v>Gatilho não atingido</v>
      </c>
      <c r="AW98" s="46" t="str">
        <f t="shared" si="334"/>
        <v>Gatilho não atingido</v>
      </c>
      <c r="AX98" s="46" t="str">
        <f t="shared" si="334"/>
        <v>Gatilho não atingido</v>
      </c>
      <c r="AY98" s="46" t="str">
        <f t="shared" si="334"/>
        <v>Gatilho não atingido</v>
      </c>
      <c r="AZ98" s="46" t="str">
        <f t="shared" si="334"/>
        <v>Gatilho não atingido</v>
      </c>
      <c r="BA98" s="46" t="str">
        <f t="shared" si="334"/>
        <v>Gatilho não atingido</v>
      </c>
      <c r="BB98" s="46" t="str">
        <f t="shared" si="334"/>
        <v>Gatilho não atingido</v>
      </c>
      <c r="BC98" s="46" t="str">
        <f t="shared" si="334"/>
        <v>Gatilho não atingido</v>
      </c>
      <c r="BD98" s="46" t="str">
        <f t="shared" si="334"/>
        <v>Gatilho não atingido</v>
      </c>
      <c r="BE98" s="46" t="str">
        <f t="shared" si="334"/>
        <v>Gatilho não atingido</v>
      </c>
      <c r="BF98" s="46" t="str">
        <f t="shared" si="334"/>
        <v>Gatilho não atingido</v>
      </c>
      <c r="BG98" s="46" t="str">
        <f t="shared" si="334"/>
        <v>Gatilho não atingido</v>
      </c>
      <c r="BH98" s="46" t="str">
        <f t="shared" si="334"/>
        <v>Gatilho não atingido</v>
      </c>
      <c r="BI98" s="46" t="str">
        <f t="shared" si="334"/>
        <v>Gatilho não atingido</v>
      </c>
      <c r="BJ98" s="46" t="str">
        <f t="shared" si="334"/>
        <v>Gatilho não atingido</v>
      </c>
      <c r="BK98" s="46" t="str">
        <f t="shared" si="334"/>
        <v>Gatilho não atingido</v>
      </c>
      <c r="BL98" s="46"/>
    </row>
    <row r="99" spans="2:112" x14ac:dyDescent="0.3">
      <c r="F99" s="37" t="s">
        <v>139</v>
      </c>
      <c r="G99" s="46" t="s">
        <v>122</v>
      </c>
      <c r="H99" s="46" t="s">
        <v>122</v>
      </c>
      <c r="I99" s="46" t="s">
        <v>122</v>
      </c>
      <c r="J99" s="46" t="s">
        <v>122</v>
      </c>
      <c r="K99" s="46" t="s">
        <v>122</v>
      </c>
      <c r="L99" s="46" t="s">
        <v>122</v>
      </c>
      <c r="M99" s="46" t="s">
        <v>122</v>
      </c>
      <c r="N99" s="20" t="s">
        <v>122</v>
      </c>
      <c r="O99" s="20" t="s">
        <v>122</v>
      </c>
      <c r="P99" s="20" t="s">
        <v>122</v>
      </c>
      <c r="Q99" s="46" t="str">
        <f t="shared" ref="Q99:BK99" si="335">IF(Q97&gt;VLOOKUP(Q94,$DF$3:$DH$75,3,0),"Gatilho atingido","Gatilho não atingido")</f>
        <v>Gatilho não atingido</v>
      </c>
      <c r="R99" s="46" t="str">
        <f t="shared" si="335"/>
        <v>Gatilho não atingido</v>
      </c>
      <c r="S99" s="46" t="str">
        <f t="shared" si="335"/>
        <v>Gatilho não atingido</v>
      </c>
      <c r="T99" s="46" t="str">
        <f t="shared" si="335"/>
        <v>Gatilho não atingido</v>
      </c>
      <c r="U99" s="46" t="str">
        <f t="shared" si="335"/>
        <v>Gatilho não atingido</v>
      </c>
      <c r="V99" s="46" t="str">
        <f t="shared" si="335"/>
        <v>Gatilho não atingido</v>
      </c>
      <c r="W99" s="46" t="str">
        <f t="shared" si="335"/>
        <v>Gatilho não atingido</v>
      </c>
      <c r="X99" s="46" t="str">
        <f t="shared" si="335"/>
        <v>Gatilho não atingido</v>
      </c>
      <c r="Y99" s="46" t="str">
        <f t="shared" si="335"/>
        <v>Gatilho não atingido</v>
      </c>
      <c r="Z99" s="46" t="str">
        <f t="shared" si="335"/>
        <v>Gatilho não atingido</v>
      </c>
      <c r="AA99" s="46" t="str">
        <f t="shared" si="335"/>
        <v>Gatilho não atingido</v>
      </c>
      <c r="AB99" s="46" t="str">
        <f t="shared" si="335"/>
        <v>Gatilho não atingido</v>
      </c>
      <c r="AC99" s="46" t="str">
        <f t="shared" si="335"/>
        <v>Gatilho não atingido</v>
      </c>
      <c r="AD99" s="46" t="str">
        <f t="shared" si="335"/>
        <v>Gatilho não atingido</v>
      </c>
      <c r="AE99" s="46" t="str">
        <f t="shared" si="335"/>
        <v>Gatilho não atingido</v>
      </c>
      <c r="AF99" s="46" t="str">
        <f t="shared" si="335"/>
        <v>Gatilho não atingido</v>
      </c>
      <c r="AG99" s="46" t="str">
        <f t="shared" si="335"/>
        <v>Gatilho não atingido</v>
      </c>
      <c r="AH99" s="46" t="str">
        <f t="shared" si="335"/>
        <v>Gatilho não atingido</v>
      </c>
      <c r="AI99" s="46" t="str">
        <f t="shared" si="335"/>
        <v>Gatilho não atingido</v>
      </c>
      <c r="AJ99" s="46" t="str">
        <f t="shared" si="335"/>
        <v>Gatilho não atingido</v>
      </c>
      <c r="AK99" s="46" t="str">
        <f t="shared" si="335"/>
        <v>Gatilho não atingido</v>
      </c>
      <c r="AL99" s="46" t="str">
        <f t="shared" si="335"/>
        <v>Gatilho não atingido</v>
      </c>
      <c r="AM99" s="46" t="str">
        <f t="shared" si="335"/>
        <v>Gatilho não atingido</v>
      </c>
      <c r="AN99" s="46" t="str">
        <f t="shared" si="335"/>
        <v>Gatilho não atingido</v>
      </c>
      <c r="AO99" s="46" t="str">
        <f t="shared" si="335"/>
        <v>Gatilho não atingido</v>
      </c>
      <c r="AP99" s="46" t="str">
        <f t="shared" si="335"/>
        <v>Gatilho não atingido</v>
      </c>
      <c r="AQ99" s="46" t="str">
        <f t="shared" si="335"/>
        <v>Gatilho não atingido</v>
      </c>
      <c r="AR99" s="46" t="str">
        <f t="shared" si="335"/>
        <v>Gatilho não atingido</v>
      </c>
      <c r="AS99" s="46" t="str">
        <f t="shared" si="335"/>
        <v>Gatilho não atingido</v>
      </c>
      <c r="AT99" s="46" t="str">
        <f t="shared" si="335"/>
        <v>Gatilho não atingido</v>
      </c>
      <c r="AU99" s="46" t="str">
        <f t="shared" si="335"/>
        <v>Gatilho não atingido</v>
      </c>
      <c r="AV99" s="46" t="str">
        <f t="shared" si="335"/>
        <v>Gatilho não atingido</v>
      </c>
      <c r="AW99" s="46" t="str">
        <f t="shared" si="335"/>
        <v>Gatilho não atingido</v>
      </c>
      <c r="AX99" s="46" t="str">
        <f t="shared" si="335"/>
        <v>Gatilho não atingido</v>
      </c>
      <c r="AY99" s="46" t="str">
        <f t="shared" si="335"/>
        <v>Gatilho não atingido</v>
      </c>
      <c r="AZ99" s="46" t="str">
        <f t="shared" si="335"/>
        <v>Gatilho não atingido</v>
      </c>
      <c r="BA99" s="46" t="str">
        <f t="shared" si="335"/>
        <v>Gatilho não atingido</v>
      </c>
      <c r="BB99" s="46" t="str">
        <f t="shared" si="335"/>
        <v>Gatilho não atingido</v>
      </c>
      <c r="BC99" s="46" t="str">
        <f t="shared" si="335"/>
        <v>Gatilho não atingido</v>
      </c>
      <c r="BD99" s="46" t="str">
        <f t="shared" si="335"/>
        <v>Gatilho não atingido</v>
      </c>
      <c r="BE99" s="46" t="str">
        <f t="shared" si="335"/>
        <v>Gatilho não atingido</v>
      </c>
      <c r="BF99" s="46" t="str">
        <f t="shared" si="335"/>
        <v>Gatilho não atingido</v>
      </c>
      <c r="BG99" s="46" t="str">
        <f t="shared" si="335"/>
        <v>Gatilho não atingido</v>
      </c>
      <c r="BH99" s="46" t="str">
        <f t="shared" si="335"/>
        <v>Gatilho não atingido</v>
      </c>
      <c r="BI99" s="46" t="str">
        <f t="shared" si="335"/>
        <v>Gatilho não atingido</v>
      </c>
      <c r="BJ99" s="46" t="str">
        <f t="shared" si="335"/>
        <v>Gatilho não atingido</v>
      </c>
      <c r="BK99" s="46" t="str">
        <f t="shared" si="335"/>
        <v>Gatilho não atingido</v>
      </c>
      <c r="BL99" s="46"/>
    </row>
    <row r="100" spans="2:112" x14ac:dyDescent="0.3">
      <c r="DG100" s="67"/>
      <c r="DH100" s="67"/>
    </row>
    <row r="101" spans="2:112" x14ac:dyDescent="0.3">
      <c r="F101" s="13"/>
      <c r="G101" s="102" t="s">
        <v>116</v>
      </c>
      <c r="H101" s="102"/>
      <c r="I101" s="102"/>
      <c r="J101" s="102"/>
      <c r="K101" s="102"/>
      <c r="L101" s="102"/>
      <c r="M101" s="102"/>
      <c r="N101" s="102"/>
      <c r="O101" s="102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71"/>
    </row>
    <row r="102" spans="2:112" x14ac:dyDescent="0.3">
      <c r="F102" s="37" t="s">
        <v>170</v>
      </c>
      <c r="G102" s="38">
        <v>43770</v>
      </c>
      <c r="H102" s="38">
        <f t="shared" ref="H102" si="336">EDATE(G102,1)</f>
        <v>43800</v>
      </c>
      <c r="I102" s="38">
        <f t="shared" ref="I102" si="337">EDATE(H102,1)</f>
        <v>43831</v>
      </c>
      <c r="J102" s="38">
        <f t="shared" ref="J102" si="338">EDATE(I102,1)</f>
        <v>43862</v>
      </c>
      <c r="K102" s="38">
        <f t="shared" ref="K102" si="339">EDATE(J102,1)</f>
        <v>43891</v>
      </c>
      <c r="L102" s="38">
        <f t="shared" ref="L102" si="340">EDATE(K102,1)</f>
        <v>43922</v>
      </c>
      <c r="M102" s="38">
        <f t="shared" ref="M102" si="341">EDATE(L102,1)</f>
        <v>43952</v>
      </c>
      <c r="N102" s="38">
        <f t="shared" ref="N102" si="342">EDATE(M102,1)</f>
        <v>43983</v>
      </c>
      <c r="O102" s="38">
        <f t="shared" ref="O102" si="343">EDATE(N102,1)</f>
        <v>44013</v>
      </c>
      <c r="P102" s="38">
        <f t="shared" ref="P102:U102" si="344">EDATE(O102,1)</f>
        <v>44044</v>
      </c>
      <c r="Q102" s="38">
        <f t="shared" si="344"/>
        <v>44075</v>
      </c>
      <c r="R102" s="38">
        <f t="shared" si="344"/>
        <v>44105</v>
      </c>
      <c r="S102" s="38">
        <f t="shared" si="344"/>
        <v>44136</v>
      </c>
      <c r="T102" s="38">
        <f t="shared" si="344"/>
        <v>44166</v>
      </c>
      <c r="U102" s="38">
        <f t="shared" si="344"/>
        <v>44197</v>
      </c>
      <c r="V102" s="38">
        <f t="shared" ref="V102:BK102" si="345">EDATE(U102,1)</f>
        <v>44228</v>
      </c>
      <c r="W102" s="38">
        <f t="shared" si="345"/>
        <v>44256</v>
      </c>
      <c r="X102" s="38">
        <f t="shared" si="345"/>
        <v>44287</v>
      </c>
      <c r="Y102" s="38">
        <f t="shared" si="345"/>
        <v>44317</v>
      </c>
      <c r="Z102" s="38">
        <f t="shared" si="345"/>
        <v>44348</v>
      </c>
      <c r="AA102" s="38">
        <f t="shared" si="345"/>
        <v>44378</v>
      </c>
      <c r="AB102" s="38">
        <f t="shared" si="345"/>
        <v>44409</v>
      </c>
      <c r="AC102" s="38">
        <f t="shared" si="345"/>
        <v>44440</v>
      </c>
      <c r="AD102" s="38">
        <f t="shared" si="345"/>
        <v>44470</v>
      </c>
      <c r="AE102" s="38">
        <f t="shared" si="345"/>
        <v>44501</v>
      </c>
      <c r="AF102" s="38">
        <f t="shared" si="345"/>
        <v>44531</v>
      </c>
      <c r="AG102" s="38">
        <f t="shared" si="345"/>
        <v>44562</v>
      </c>
      <c r="AH102" s="38">
        <f t="shared" si="345"/>
        <v>44593</v>
      </c>
      <c r="AI102" s="38">
        <f t="shared" si="345"/>
        <v>44621</v>
      </c>
      <c r="AJ102" s="38">
        <f t="shared" si="345"/>
        <v>44652</v>
      </c>
      <c r="AK102" s="38">
        <f t="shared" si="345"/>
        <v>44682</v>
      </c>
      <c r="AL102" s="38">
        <f t="shared" si="345"/>
        <v>44713</v>
      </c>
      <c r="AM102" s="38">
        <f t="shared" si="345"/>
        <v>44743</v>
      </c>
      <c r="AN102" s="38">
        <f t="shared" si="345"/>
        <v>44774</v>
      </c>
      <c r="AO102" s="38">
        <f t="shared" si="345"/>
        <v>44805</v>
      </c>
      <c r="AP102" s="38">
        <f t="shared" si="345"/>
        <v>44835</v>
      </c>
      <c r="AQ102" s="38">
        <f t="shared" si="345"/>
        <v>44866</v>
      </c>
      <c r="AR102" s="38">
        <f t="shared" si="345"/>
        <v>44896</v>
      </c>
      <c r="AS102" s="38">
        <f t="shared" si="345"/>
        <v>44927</v>
      </c>
      <c r="AT102" s="38">
        <f t="shared" si="345"/>
        <v>44958</v>
      </c>
      <c r="AU102" s="38">
        <f t="shared" si="345"/>
        <v>44986</v>
      </c>
      <c r="AV102" s="38">
        <f t="shared" si="345"/>
        <v>45017</v>
      </c>
      <c r="AW102" s="38">
        <f t="shared" si="345"/>
        <v>45047</v>
      </c>
      <c r="AX102" s="38">
        <f t="shared" si="345"/>
        <v>45078</v>
      </c>
      <c r="AY102" s="38">
        <f t="shared" si="345"/>
        <v>45108</v>
      </c>
      <c r="AZ102" s="38">
        <f t="shared" si="345"/>
        <v>45139</v>
      </c>
      <c r="BA102" s="38">
        <f t="shared" si="345"/>
        <v>45170</v>
      </c>
      <c r="BB102" s="38">
        <f t="shared" si="345"/>
        <v>45200</v>
      </c>
      <c r="BC102" s="38">
        <f t="shared" si="345"/>
        <v>45231</v>
      </c>
      <c r="BD102" s="38">
        <f t="shared" si="345"/>
        <v>45261</v>
      </c>
      <c r="BE102" s="38">
        <f t="shared" si="345"/>
        <v>45292</v>
      </c>
      <c r="BF102" s="38">
        <f t="shared" si="345"/>
        <v>45323</v>
      </c>
      <c r="BG102" s="38">
        <f t="shared" si="345"/>
        <v>45352</v>
      </c>
      <c r="BH102" s="38">
        <f t="shared" si="345"/>
        <v>45383</v>
      </c>
      <c r="BI102" s="38">
        <f t="shared" si="345"/>
        <v>45413</v>
      </c>
      <c r="BJ102" s="38">
        <f t="shared" si="345"/>
        <v>45444</v>
      </c>
      <c r="BK102" s="38">
        <f t="shared" si="345"/>
        <v>45474</v>
      </c>
      <c r="BL102" s="43"/>
    </row>
    <row r="103" spans="2:112" x14ac:dyDescent="0.3">
      <c r="F103" s="37" t="s">
        <v>130</v>
      </c>
      <c r="G103" s="50" t="s">
        <v>122</v>
      </c>
      <c r="H103" s="50" t="s">
        <v>122</v>
      </c>
      <c r="I103" s="50" t="s">
        <v>122</v>
      </c>
      <c r="J103" s="50" t="s">
        <v>122</v>
      </c>
      <c r="K103" s="50" t="s">
        <v>122</v>
      </c>
      <c r="L103" s="50" t="s">
        <v>122</v>
      </c>
      <c r="M103" s="50" t="s">
        <v>122</v>
      </c>
      <c r="N103" s="50" t="s">
        <v>122</v>
      </c>
      <c r="O103" s="50" t="s">
        <v>122</v>
      </c>
      <c r="P103" s="50" t="s">
        <v>122</v>
      </c>
      <c r="Q103" s="50" t="s">
        <v>122</v>
      </c>
      <c r="R103" s="49">
        <v>1</v>
      </c>
      <c r="S103" s="49">
        <f t="shared" ref="S103:BK103" si="346">R103+1</f>
        <v>2</v>
      </c>
      <c r="T103" s="49">
        <f t="shared" si="346"/>
        <v>3</v>
      </c>
      <c r="U103" s="49">
        <f t="shared" si="346"/>
        <v>4</v>
      </c>
      <c r="V103" s="49">
        <f t="shared" si="346"/>
        <v>5</v>
      </c>
      <c r="W103" s="49">
        <f t="shared" si="346"/>
        <v>6</v>
      </c>
      <c r="X103" s="49">
        <f t="shared" si="346"/>
        <v>7</v>
      </c>
      <c r="Y103" s="49">
        <f t="shared" si="346"/>
        <v>8</v>
      </c>
      <c r="Z103" s="49">
        <f t="shared" si="346"/>
        <v>9</v>
      </c>
      <c r="AA103" s="49">
        <f t="shared" si="346"/>
        <v>10</v>
      </c>
      <c r="AB103" s="49">
        <f t="shared" si="346"/>
        <v>11</v>
      </c>
      <c r="AC103" s="49">
        <f t="shared" si="346"/>
        <v>12</v>
      </c>
      <c r="AD103" s="49">
        <f t="shared" si="346"/>
        <v>13</v>
      </c>
      <c r="AE103" s="49">
        <f t="shared" si="346"/>
        <v>14</v>
      </c>
      <c r="AF103" s="49">
        <f t="shared" si="346"/>
        <v>15</v>
      </c>
      <c r="AG103" s="49">
        <f t="shared" si="346"/>
        <v>16</v>
      </c>
      <c r="AH103" s="49">
        <f t="shared" si="346"/>
        <v>17</v>
      </c>
      <c r="AI103" s="49">
        <f t="shared" si="346"/>
        <v>18</v>
      </c>
      <c r="AJ103" s="49">
        <f t="shared" si="346"/>
        <v>19</v>
      </c>
      <c r="AK103" s="49">
        <f t="shared" si="346"/>
        <v>20</v>
      </c>
      <c r="AL103" s="49">
        <f t="shared" si="346"/>
        <v>21</v>
      </c>
      <c r="AM103" s="49">
        <f t="shared" si="346"/>
        <v>22</v>
      </c>
      <c r="AN103" s="49">
        <f t="shared" si="346"/>
        <v>23</v>
      </c>
      <c r="AO103" s="49">
        <f t="shared" si="346"/>
        <v>24</v>
      </c>
      <c r="AP103" s="49">
        <f t="shared" si="346"/>
        <v>25</v>
      </c>
      <c r="AQ103" s="49">
        <f t="shared" si="346"/>
        <v>26</v>
      </c>
      <c r="AR103" s="49">
        <f t="shared" si="346"/>
        <v>27</v>
      </c>
      <c r="AS103" s="49">
        <f t="shared" si="346"/>
        <v>28</v>
      </c>
      <c r="AT103" s="49">
        <f t="shared" si="346"/>
        <v>29</v>
      </c>
      <c r="AU103" s="49">
        <f t="shared" si="346"/>
        <v>30</v>
      </c>
      <c r="AV103" s="49">
        <f t="shared" si="346"/>
        <v>31</v>
      </c>
      <c r="AW103" s="49">
        <f t="shared" si="346"/>
        <v>32</v>
      </c>
      <c r="AX103" s="49">
        <f t="shared" si="346"/>
        <v>33</v>
      </c>
      <c r="AY103" s="49">
        <f t="shared" si="346"/>
        <v>34</v>
      </c>
      <c r="AZ103" s="49">
        <f t="shared" si="346"/>
        <v>35</v>
      </c>
      <c r="BA103" s="49">
        <f t="shared" si="346"/>
        <v>36</v>
      </c>
      <c r="BB103" s="49">
        <f t="shared" si="346"/>
        <v>37</v>
      </c>
      <c r="BC103" s="49">
        <f t="shared" si="346"/>
        <v>38</v>
      </c>
      <c r="BD103" s="49">
        <f t="shared" si="346"/>
        <v>39</v>
      </c>
      <c r="BE103" s="49">
        <f t="shared" si="346"/>
        <v>40</v>
      </c>
      <c r="BF103" s="49">
        <f t="shared" si="346"/>
        <v>41</v>
      </c>
      <c r="BG103" s="49">
        <f t="shared" si="346"/>
        <v>42</v>
      </c>
      <c r="BH103" s="49">
        <f t="shared" si="346"/>
        <v>43</v>
      </c>
      <c r="BI103" s="49">
        <f t="shared" si="346"/>
        <v>44</v>
      </c>
      <c r="BJ103" s="49">
        <f t="shared" si="346"/>
        <v>45</v>
      </c>
      <c r="BK103" s="49">
        <f t="shared" si="346"/>
        <v>46</v>
      </c>
      <c r="BL103" s="73"/>
    </row>
    <row r="104" spans="2:112" x14ac:dyDescent="0.3">
      <c r="F104" s="37" t="s">
        <v>60</v>
      </c>
      <c r="G104" s="20" t="s">
        <v>122</v>
      </c>
      <c r="H104" s="20" t="s">
        <v>122</v>
      </c>
      <c r="I104" s="20" t="s">
        <v>122</v>
      </c>
      <c r="J104" s="20" t="s">
        <v>122</v>
      </c>
      <c r="K104" s="20" t="s">
        <v>122</v>
      </c>
      <c r="L104" s="20" t="s">
        <v>122</v>
      </c>
      <c r="M104" s="20" t="s">
        <v>122</v>
      </c>
      <c r="N104" s="20" t="s">
        <v>122</v>
      </c>
      <c r="O104" s="20" t="s">
        <v>122</v>
      </c>
      <c r="P104" s="20" t="s">
        <v>122</v>
      </c>
      <c r="Q104" s="20" t="s">
        <v>122</v>
      </c>
      <c r="R104" s="20">
        <v>0</v>
      </c>
      <c r="S104" s="20">
        <v>0</v>
      </c>
      <c r="T104" s="20">
        <v>0</v>
      </c>
      <c r="U104" s="20">
        <v>146887.05693600001</v>
      </c>
      <c r="V104" s="20">
        <v>107898.846173</v>
      </c>
      <c r="W104" s="20">
        <v>624882.13304299989</v>
      </c>
      <c r="X104" s="20">
        <v>826936.77931599983</v>
      </c>
      <c r="Y104" s="20">
        <v>1344375.0746670002</v>
      </c>
      <c r="Z104" s="20">
        <v>1821977.3995909998</v>
      </c>
      <c r="AA104" s="20">
        <v>1754955.5735519999</v>
      </c>
      <c r="AB104" s="20">
        <v>2249711.8347230004</v>
      </c>
      <c r="AC104" s="20">
        <v>2574763.8350379998</v>
      </c>
      <c r="AD104" s="20">
        <v>2980248.3065029997</v>
      </c>
      <c r="AE104" s="20">
        <v>3192717.8522510026</v>
      </c>
      <c r="AF104" s="20">
        <v>3378301.1227379991</v>
      </c>
      <c r="AG104" s="20">
        <v>3610289.271048001</v>
      </c>
      <c r="AH104" s="20">
        <v>3824219.9573610001</v>
      </c>
      <c r="AI104" s="20">
        <v>3981545.9910280006</v>
      </c>
      <c r="AJ104" s="20">
        <v>4079450.8043769989</v>
      </c>
      <c r="AK104" s="20">
        <v>4187839.6111359997</v>
      </c>
      <c r="AL104" s="20">
        <v>4356623.0954099987</v>
      </c>
      <c r="AM104" s="20">
        <v>4540449.6475629993</v>
      </c>
      <c r="AN104" s="20">
        <v>4246830.498211002</v>
      </c>
      <c r="AO104" s="20">
        <v>4257654.1883079987</v>
      </c>
      <c r="AP104" s="20">
        <v>4269083.1095359996</v>
      </c>
      <c r="AQ104" s="20">
        <v>4405682.5225340007</v>
      </c>
      <c r="AR104" s="20">
        <v>4535267.456778001</v>
      </c>
      <c r="AS104" s="20">
        <v>4606677.0364870001</v>
      </c>
      <c r="AT104" s="20">
        <v>4686776.3513580002</v>
      </c>
      <c r="AU104" s="20">
        <v>4551324.6305190008</v>
      </c>
      <c r="AV104" s="20">
        <v>4715075.4720159993</v>
      </c>
      <c r="AW104" s="20">
        <v>4666826.5237520002</v>
      </c>
      <c r="AX104" s="20">
        <v>4756017.1939690011</v>
      </c>
      <c r="AY104" s="20">
        <v>4808991.3594030011</v>
      </c>
      <c r="AZ104" s="20">
        <v>4867258.1083070002</v>
      </c>
      <c r="BA104" s="20">
        <v>4932673.4036220005</v>
      </c>
      <c r="BB104" s="20">
        <v>5006415.6775170006</v>
      </c>
      <c r="BC104" s="20">
        <v>5065597.937442001</v>
      </c>
      <c r="BD104" s="20">
        <v>5094685.5712979995</v>
      </c>
      <c r="BE104" s="20">
        <v>5142466.350629</v>
      </c>
      <c r="BF104" s="20">
        <v>5182405.9521460002</v>
      </c>
      <c r="BG104" s="20">
        <v>5288774.001069</v>
      </c>
      <c r="BH104" s="20">
        <v>5304605.8986360002</v>
      </c>
      <c r="BI104" s="20">
        <v>5351854.2606929988</v>
      </c>
      <c r="BJ104" s="20">
        <v>5376783.7944970001</v>
      </c>
      <c r="BK104" s="20">
        <f>SUM('Capa Final'!$N$37:$N$38)+SUM('Capa Final'!$N$46:$N$47)</f>
        <v>5463693.1300270017</v>
      </c>
      <c r="BL104" s="20"/>
    </row>
    <row r="105" spans="2:112" x14ac:dyDescent="0.3">
      <c r="F105" s="37" t="s">
        <v>62</v>
      </c>
      <c r="G105" s="20" t="s">
        <v>122</v>
      </c>
      <c r="H105" s="20" t="s">
        <v>122</v>
      </c>
      <c r="I105" s="20" t="s">
        <v>122</v>
      </c>
      <c r="J105" s="20" t="s">
        <v>122</v>
      </c>
      <c r="K105" s="20" t="s">
        <v>122</v>
      </c>
      <c r="L105" s="20" t="s">
        <v>122</v>
      </c>
      <c r="M105" s="20" t="s">
        <v>122</v>
      </c>
      <c r="N105" s="20" t="s">
        <v>122</v>
      </c>
      <c r="O105" s="20" t="s">
        <v>122</v>
      </c>
      <c r="P105" s="20" t="s">
        <v>122</v>
      </c>
      <c r="Q105" s="20" t="s">
        <v>122</v>
      </c>
      <c r="R105" s="20">
        <v>0</v>
      </c>
      <c r="S105" s="20">
        <v>0</v>
      </c>
      <c r="T105" s="20">
        <v>0</v>
      </c>
      <c r="U105" s="20">
        <v>146887.05693600001</v>
      </c>
      <c r="V105" s="20">
        <v>91309.664099999995</v>
      </c>
      <c r="W105" s="20">
        <v>560848.86383499985</v>
      </c>
      <c r="X105" s="20">
        <v>367203.62882899994</v>
      </c>
      <c r="Y105" s="20">
        <v>372600.01981200004</v>
      </c>
      <c r="Z105" s="20">
        <v>463491.626024</v>
      </c>
      <c r="AA105" s="20">
        <v>504965.77217500005</v>
      </c>
      <c r="AB105" s="20">
        <v>512178.75714700011</v>
      </c>
      <c r="AC105" s="20">
        <v>271003.50295400003</v>
      </c>
      <c r="AD105" s="20">
        <v>381737.06732700008</v>
      </c>
      <c r="AE105" s="20">
        <v>192022.38113100003</v>
      </c>
      <c r="AF105" s="20">
        <v>252582.98918900004</v>
      </c>
      <c r="AG105" s="20">
        <v>312115.56226100004</v>
      </c>
      <c r="AH105" s="20">
        <v>268640.74318300001</v>
      </c>
      <c r="AI105" s="20">
        <v>207491.41686</v>
      </c>
      <c r="AJ105" s="20">
        <v>205654.65946500003</v>
      </c>
      <c r="AK105" s="20">
        <v>186455.34099500001</v>
      </c>
      <c r="AL105" s="20">
        <v>240021.76047100002</v>
      </c>
      <c r="AM105" s="20">
        <v>285691.78462400002</v>
      </c>
      <c r="AN105" s="20">
        <v>188568.598948</v>
      </c>
      <c r="AO105" s="20">
        <v>145828.22023199999</v>
      </c>
      <c r="AP105" s="20">
        <v>71312.932229999991</v>
      </c>
      <c r="AQ105" s="20">
        <v>148467.59218399998</v>
      </c>
      <c r="AR105" s="20">
        <v>141573.2205</v>
      </c>
      <c r="AS105" s="20">
        <v>77249.319606999998</v>
      </c>
      <c r="AT105" s="20">
        <v>79899.465915000008</v>
      </c>
      <c r="AU105" s="20">
        <v>69235.445074999996</v>
      </c>
      <c r="AV105" s="20">
        <v>59083.890900999992</v>
      </c>
      <c r="AW105" s="20">
        <v>95680.560410999999</v>
      </c>
      <c r="AX105" s="20">
        <v>116660.612482</v>
      </c>
      <c r="AY105" s="20">
        <v>77197.750881999993</v>
      </c>
      <c r="AZ105" s="20">
        <v>86791.081611999994</v>
      </c>
      <c r="BA105" s="20">
        <v>95116.342124000003</v>
      </c>
      <c r="BB105" s="20">
        <v>78080.422705999998</v>
      </c>
      <c r="BC105" s="20">
        <v>97435.046512999994</v>
      </c>
      <c r="BD105" s="20">
        <v>84078.121494999999</v>
      </c>
      <c r="BE105" s="20">
        <v>77847.245580000017</v>
      </c>
      <c r="BF105" s="20">
        <v>53282.006665000008</v>
      </c>
      <c r="BG105" s="20">
        <v>131710.702941</v>
      </c>
      <c r="BH105" s="20">
        <v>50404.994587999994</v>
      </c>
      <c r="BI105" s="20">
        <v>48594.649677999994</v>
      </c>
      <c r="BJ105" s="20">
        <v>51884.126713999998</v>
      </c>
      <c r="BK105" s="20">
        <f>'Capa Final'!$N$37+'Capa Final'!$N$46</f>
        <v>98095.821065000011</v>
      </c>
      <c r="BL105" s="20"/>
    </row>
    <row r="106" spans="2:112" x14ac:dyDescent="0.3">
      <c r="B106" s="42"/>
      <c r="C106" s="77"/>
      <c r="D106" s="42"/>
      <c r="E106" s="43"/>
      <c r="F106" s="37" t="s">
        <v>90</v>
      </c>
      <c r="G106" s="20" t="s">
        <v>122</v>
      </c>
      <c r="H106" s="20" t="s">
        <v>122</v>
      </c>
      <c r="I106" s="20" t="s">
        <v>122</v>
      </c>
      <c r="J106" s="20" t="s">
        <v>122</v>
      </c>
      <c r="K106" s="20" t="s">
        <v>122</v>
      </c>
      <c r="L106" s="20" t="s">
        <v>122</v>
      </c>
      <c r="M106" s="20" t="s">
        <v>122</v>
      </c>
      <c r="N106" s="20" t="s">
        <v>122</v>
      </c>
      <c r="O106" s="20" t="s">
        <v>122</v>
      </c>
      <c r="P106" s="46" t="s">
        <v>122</v>
      </c>
      <c r="Q106" s="46" t="s">
        <v>122</v>
      </c>
      <c r="R106" s="46" t="e">
        <v>#DIV/0!</v>
      </c>
      <c r="S106" s="46" t="e">
        <v>#DIV/0!</v>
      </c>
      <c r="T106" s="46" t="e">
        <v>#DIV/0!</v>
      </c>
      <c r="U106" s="46">
        <v>1.1847581391566926E-3</v>
      </c>
      <c r="V106" s="46">
        <v>8.7028795372199555E-4</v>
      </c>
      <c r="W106" s="46">
        <v>5.0401594842958801E-3</v>
      </c>
      <c r="X106" s="46">
        <f t="shared" ref="X106:AC106" si="347">X104/$B$15</f>
        <v>6.6698870567576648E-3</v>
      </c>
      <c r="Y106" s="46">
        <f t="shared" si="347"/>
        <v>1.0843428583943202E-2</v>
      </c>
      <c r="Z106" s="46">
        <f t="shared" si="347"/>
        <v>1.4695662085907986E-2</v>
      </c>
      <c r="AA106" s="46">
        <f t="shared" si="347"/>
        <v>1.4155079031436096E-2</v>
      </c>
      <c r="AB106" s="46">
        <f t="shared" si="347"/>
        <v>1.8145672345430228E-2</v>
      </c>
      <c r="AC106" s="46">
        <f t="shared" si="347"/>
        <v>2.0767469058194064E-2</v>
      </c>
      <c r="AD106" s="46">
        <f t="shared" ref="AD106:AE106" si="348">AD104/$B$15</f>
        <v>2.4038016088618424E-2</v>
      </c>
      <c r="AE106" s="46">
        <f t="shared" si="348"/>
        <v>2.5751747910187636E-2</v>
      </c>
      <c r="AF106" s="46">
        <f t="shared" ref="AF106:AG106" si="349">AF104/$B$15</f>
        <v>2.7248621050593648E-2</v>
      </c>
      <c r="AG106" s="46">
        <f t="shared" si="349"/>
        <v>2.9119785553657518E-2</v>
      </c>
      <c r="AH106" s="46">
        <f t="shared" ref="AH106:AI106" si="350">AH104/$B$15</f>
        <v>3.084530260813248E-2</v>
      </c>
      <c r="AI106" s="46">
        <f t="shared" si="350"/>
        <v>3.2114259198156823E-2</v>
      </c>
      <c r="AJ106" s="46">
        <f t="shared" ref="AJ106:AK106" si="351">AJ104/$B$15</f>
        <v>3.2903937519020605E-2</v>
      </c>
      <c r="AK106" s="46">
        <f t="shared" si="351"/>
        <v>3.3778177385213576E-2</v>
      </c>
      <c r="AL106" s="46">
        <f t="shared" ref="AL106:AM106" si="352">AL104/$B$15</f>
        <v>3.5139547208532816E-2</v>
      </c>
      <c r="AM106" s="46">
        <f t="shared" si="352"/>
        <v>3.6622251051876026E-2</v>
      </c>
      <c r="AN106" s="46">
        <f t="shared" ref="AN106:AO106" si="353">AN104/$B$15</f>
        <v>3.4253984682711777E-2</v>
      </c>
      <c r="AO106" s="46">
        <f t="shared" si="353"/>
        <v>3.4341286145520129E-2</v>
      </c>
      <c r="AP106" s="46">
        <f t="shared" ref="AP106:AQ106" si="354">AP104/$B$15</f>
        <v>3.4433469267226721E-2</v>
      </c>
      <c r="AQ106" s="46">
        <f t="shared" si="354"/>
        <v>3.5535249571967409E-2</v>
      </c>
      <c r="AR106" s="46">
        <f t="shared" ref="AR106:AS106" si="355">AR104/$B$15</f>
        <v>3.6580452660382186E-2</v>
      </c>
      <c r="AS106" s="46">
        <f t="shared" si="355"/>
        <v>3.7156426354312599E-2</v>
      </c>
      <c r="AT106" s="46">
        <f t="shared" ref="AT106:AU106" si="356">AT104/$B$15</f>
        <v>3.7802489507961598E-2</v>
      </c>
      <c r="AU106" s="46">
        <f t="shared" si="356"/>
        <v>3.6709966231409694E-2</v>
      </c>
      <c r="AV106" s="46">
        <f t="shared" ref="AV106:AW106" si="357">AV104/$B$15</f>
        <v>3.8030743884010197E-2</v>
      </c>
      <c r="AW106" s="46">
        <f t="shared" si="357"/>
        <v>3.7641578661737209E-2</v>
      </c>
      <c r="AX106" s="46">
        <f t="shared" ref="AX106:AY106" si="358">AX104/$B$15</f>
        <v>3.8360970653657053E-2</v>
      </c>
      <c r="AY106" s="46">
        <f t="shared" si="358"/>
        <v>3.8788248420481057E-2</v>
      </c>
      <c r="AZ106" s="46">
        <f t="shared" ref="AZ106:BA106" si="359">AZ104/$B$15</f>
        <v>3.9258214981498687E-2</v>
      </c>
      <c r="BA106" s="46">
        <f t="shared" si="359"/>
        <v>3.9785840118569497E-2</v>
      </c>
      <c r="BB106" s="46">
        <f t="shared" ref="BB106:BC106" si="360">BB104/$B$15</f>
        <v>4.0380628801925646E-2</v>
      </c>
      <c r="BC106" s="46">
        <f t="shared" si="360"/>
        <v>4.0857979670017322E-2</v>
      </c>
      <c r="BD106" s="46">
        <f t="shared" ref="BD106" si="361">BD104/$B$15</f>
        <v>4.1092594017112037E-2</v>
      </c>
      <c r="BE106" s="46">
        <f t="shared" ref="BE106:BJ106" si="362">BE104/$B$15</f>
        <v>4.1477983093511861E-2</v>
      </c>
      <c r="BF106" s="46">
        <f t="shared" si="362"/>
        <v>4.1800126983919834E-2</v>
      </c>
      <c r="BG106" s="46">
        <f t="shared" si="362"/>
        <v>4.2658067869498675E-2</v>
      </c>
      <c r="BH106" s="46">
        <f t="shared" si="362"/>
        <v>4.2785764413306282E-2</v>
      </c>
      <c r="BI106" s="46">
        <f t="shared" si="362"/>
        <v>4.3166859131088267E-2</v>
      </c>
      <c r="BJ106" s="46">
        <f t="shared" si="362"/>
        <v>4.3367935173428344E-2</v>
      </c>
      <c r="BK106" s="46">
        <f t="shared" ref="BK106" si="363">BK104/$B$15</f>
        <v>4.4068926430151076E-2</v>
      </c>
      <c r="BL106" s="46"/>
    </row>
    <row r="107" spans="2:112" x14ac:dyDescent="0.3">
      <c r="F107" s="37" t="s">
        <v>134</v>
      </c>
      <c r="G107" s="46" t="s">
        <v>122</v>
      </c>
      <c r="H107" s="46" t="s">
        <v>122</v>
      </c>
      <c r="I107" s="46" t="s">
        <v>122</v>
      </c>
      <c r="J107" s="46" t="s">
        <v>122</v>
      </c>
      <c r="K107" s="46" t="s">
        <v>122</v>
      </c>
      <c r="L107" s="46" t="s">
        <v>122</v>
      </c>
      <c r="M107" s="46" t="s">
        <v>122</v>
      </c>
      <c r="N107" s="20" t="s">
        <v>122</v>
      </c>
      <c r="O107" s="20" t="s">
        <v>122</v>
      </c>
      <c r="P107" s="20" t="s">
        <v>122</v>
      </c>
      <c r="Q107" s="20" t="s">
        <v>122</v>
      </c>
      <c r="R107" s="46" t="e">
        <f t="shared" ref="R107:BK107" si="364">IF(R106&gt;VLOOKUP(R103,$DF$3:$DH$75,2,0),"Gatilho atingido","Gatilho não atingido")</f>
        <v>#DIV/0!</v>
      </c>
      <c r="S107" s="46" t="e">
        <f t="shared" si="364"/>
        <v>#DIV/0!</v>
      </c>
      <c r="T107" s="46" t="e">
        <f t="shared" si="364"/>
        <v>#DIV/0!</v>
      </c>
      <c r="U107" s="46" t="str">
        <f t="shared" si="364"/>
        <v>Gatilho não atingido</v>
      </c>
      <c r="V107" s="46" t="str">
        <f t="shared" si="364"/>
        <v>Gatilho não atingido</v>
      </c>
      <c r="W107" s="46" t="str">
        <f t="shared" si="364"/>
        <v>Gatilho não atingido</v>
      </c>
      <c r="X107" s="46" t="str">
        <f t="shared" si="364"/>
        <v>Gatilho não atingido</v>
      </c>
      <c r="Y107" s="46" t="str">
        <f t="shared" si="364"/>
        <v>Gatilho não atingido</v>
      </c>
      <c r="Z107" s="46" t="str">
        <f t="shared" si="364"/>
        <v>Gatilho não atingido</v>
      </c>
      <c r="AA107" s="46" t="str">
        <f t="shared" si="364"/>
        <v>Gatilho não atingido</v>
      </c>
      <c r="AB107" s="46" t="str">
        <f t="shared" si="364"/>
        <v>Gatilho não atingido</v>
      </c>
      <c r="AC107" s="46" t="str">
        <f t="shared" si="364"/>
        <v>Gatilho não atingido</v>
      </c>
      <c r="AD107" s="46" t="str">
        <f t="shared" si="364"/>
        <v>Gatilho não atingido</v>
      </c>
      <c r="AE107" s="46" t="str">
        <f t="shared" si="364"/>
        <v>Gatilho não atingido</v>
      </c>
      <c r="AF107" s="46" t="str">
        <f t="shared" si="364"/>
        <v>Gatilho não atingido</v>
      </c>
      <c r="AG107" s="46" t="str">
        <f t="shared" si="364"/>
        <v>Gatilho não atingido</v>
      </c>
      <c r="AH107" s="46" t="str">
        <f t="shared" si="364"/>
        <v>Gatilho não atingido</v>
      </c>
      <c r="AI107" s="46" t="str">
        <f t="shared" si="364"/>
        <v>Gatilho não atingido</v>
      </c>
      <c r="AJ107" s="46" t="str">
        <f t="shared" si="364"/>
        <v>Gatilho não atingido</v>
      </c>
      <c r="AK107" s="46" t="str">
        <f t="shared" si="364"/>
        <v>Gatilho não atingido</v>
      </c>
      <c r="AL107" s="46" t="str">
        <f t="shared" si="364"/>
        <v>Gatilho não atingido</v>
      </c>
      <c r="AM107" s="46" t="str">
        <f t="shared" si="364"/>
        <v>Gatilho não atingido</v>
      </c>
      <c r="AN107" s="46" t="str">
        <f t="shared" si="364"/>
        <v>Gatilho não atingido</v>
      </c>
      <c r="AO107" s="46" t="str">
        <f t="shared" si="364"/>
        <v>Gatilho não atingido</v>
      </c>
      <c r="AP107" s="46" t="str">
        <f t="shared" si="364"/>
        <v>Gatilho não atingido</v>
      </c>
      <c r="AQ107" s="46" t="str">
        <f t="shared" si="364"/>
        <v>Gatilho não atingido</v>
      </c>
      <c r="AR107" s="46" t="str">
        <f t="shared" si="364"/>
        <v>Gatilho não atingido</v>
      </c>
      <c r="AS107" s="46" t="str">
        <f t="shared" si="364"/>
        <v>Gatilho não atingido</v>
      </c>
      <c r="AT107" s="46" t="str">
        <f t="shared" si="364"/>
        <v>Gatilho não atingido</v>
      </c>
      <c r="AU107" s="46" t="str">
        <f t="shared" si="364"/>
        <v>Gatilho não atingido</v>
      </c>
      <c r="AV107" s="46" t="str">
        <f t="shared" si="364"/>
        <v>Gatilho não atingido</v>
      </c>
      <c r="AW107" s="46" t="str">
        <f t="shared" si="364"/>
        <v>Gatilho não atingido</v>
      </c>
      <c r="AX107" s="46" t="str">
        <f t="shared" si="364"/>
        <v>Gatilho não atingido</v>
      </c>
      <c r="AY107" s="46" t="str">
        <f t="shared" si="364"/>
        <v>Gatilho não atingido</v>
      </c>
      <c r="AZ107" s="46" t="str">
        <f t="shared" si="364"/>
        <v>Gatilho não atingido</v>
      </c>
      <c r="BA107" s="46" t="str">
        <f t="shared" si="364"/>
        <v>Gatilho não atingido</v>
      </c>
      <c r="BB107" s="46" t="str">
        <f t="shared" si="364"/>
        <v>Gatilho não atingido</v>
      </c>
      <c r="BC107" s="46" t="str">
        <f t="shared" si="364"/>
        <v>Gatilho não atingido</v>
      </c>
      <c r="BD107" s="46" t="str">
        <f t="shared" si="364"/>
        <v>Gatilho não atingido</v>
      </c>
      <c r="BE107" s="46" t="str">
        <f t="shared" si="364"/>
        <v>Gatilho não atingido</v>
      </c>
      <c r="BF107" s="46" t="str">
        <f t="shared" si="364"/>
        <v>Gatilho não atingido</v>
      </c>
      <c r="BG107" s="46" t="str">
        <f t="shared" si="364"/>
        <v>Gatilho não atingido</v>
      </c>
      <c r="BH107" s="46" t="str">
        <f t="shared" si="364"/>
        <v>Gatilho não atingido</v>
      </c>
      <c r="BI107" s="46" t="str">
        <f t="shared" si="364"/>
        <v>Gatilho não atingido</v>
      </c>
      <c r="BJ107" s="46" t="str">
        <f t="shared" si="364"/>
        <v>Gatilho não atingido</v>
      </c>
      <c r="BK107" s="46" t="str">
        <f t="shared" si="364"/>
        <v>Gatilho não atingido</v>
      </c>
      <c r="BL107" s="46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</row>
    <row r="108" spans="2:112" x14ac:dyDescent="0.3">
      <c r="F108" s="37" t="s">
        <v>139</v>
      </c>
      <c r="G108" s="46" t="s">
        <v>122</v>
      </c>
      <c r="H108" s="46" t="s">
        <v>122</v>
      </c>
      <c r="I108" s="46" t="s">
        <v>122</v>
      </c>
      <c r="J108" s="46" t="s">
        <v>122</v>
      </c>
      <c r="K108" s="46" t="s">
        <v>122</v>
      </c>
      <c r="L108" s="46" t="s">
        <v>122</v>
      </c>
      <c r="M108" s="46" t="s">
        <v>122</v>
      </c>
      <c r="N108" s="20" t="s">
        <v>122</v>
      </c>
      <c r="O108" s="20" t="s">
        <v>122</v>
      </c>
      <c r="P108" s="20" t="s">
        <v>122</v>
      </c>
      <c r="Q108" s="20" t="s">
        <v>122</v>
      </c>
      <c r="R108" s="46" t="e">
        <f t="shared" ref="R108:BK108" si="365">IF(R106&gt;VLOOKUP(R103,$DF$3:$DH$75,3,0),"Gatilho atingido","Gatilho não atingido")</f>
        <v>#DIV/0!</v>
      </c>
      <c r="S108" s="46" t="e">
        <f t="shared" si="365"/>
        <v>#DIV/0!</v>
      </c>
      <c r="T108" s="46" t="e">
        <f t="shared" si="365"/>
        <v>#DIV/0!</v>
      </c>
      <c r="U108" s="46" t="str">
        <f t="shared" si="365"/>
        <v>Gatilho não atingido</v>
      </c>
      <c r="V108" s="46" t="str">
        <f t="shared" si="365"/>
        <v>Gatilho não atingido</v>
      </c>
      <c r="W108" s="46" t="str">
        <f t="shared" si="365"/>
        <v>Gatilho não atingido</v>
      </c>
      <c r="X108" s="46" t="str">
        <f t="shared" si="365"/>
        <v>Gatilho não atingido</v>
      </c>
      <c r="Y108" s="46" t="str">
        <f t="shared" si="365"/>
        <v>Gatilho não atingido</v>
      </c>
      <c r="Z108" s="46" t="str">
        <f t="shared" si="365"/>
        <v>Gatilho não atingido</v>
      </c>
      <c r="AA108" s="46" t="str">
        <f t="shared" si="365"/>
        <v>Gatilho não atingido</v>
      </c>
      <c r="AB108" s="46" t="str">
        <f t="shared" si="365"/>
        <v>Gatilho não atingido</v>
      </c>
      <c r="AC108" s="46" t="str">
        <f t="shared" si="365"/>
        <v>Gatilho não atingido</v>
      </c>
      <c r="AD108" s="46" t="str">
        <f t="shared" si="365"/>
        <v>Gatilho não atingido</v>
      </c>
      <c r="AE108" s="46" t="str">
        <f t="shared" si="365"/>
        <v>Gatilho não atingido</v>
      </c>
      <c r="AF108" s="46" t="str">
        <f t="shared" si="365"/>
        <v>Gatilho não atingido</v>
      </c>
      <c r="AG108" s="46" t="str">
        <f t="shared" si="365"/>
        <v>Gatilho não atingido</v>
      </c>
      <c r="AH108" s="46" t="str">
        <f t="shared" si="365"/>
        <v>Gatilho não atingido</v>
      </c>
      <c r="AI108" s="46" t="str">
        <f t="shared" si="365"/>
        <v>Gatilho não atingido</v>
      </c>
      <c r="AJ108" s="46" t="str">
        <f t="shared" si="365"/>
        <v>Gatilho não atingido</v>
      </c>
      <c r="AK108" s="46" t="str">
        <f t="shared" si="365"/>
        <v>Gatilho não atingido</v>
      </c>
      <c r="AL108" s="46" t="str">
        <f t="shared" si="365"/>
        <v>Gatilho não atingido</v>
      </c>
      <c r="AM108" s="46" t="str">
        <f t="shared" si="365"/>
        <v>Gatilho não atingido</v>
      </c>
      <c r="AN108" s="46" t="str">
        <f t="shared" si="365"/>
        <v>Gatilho não atingido</v>
      </c>
      <c r="AO108" s="46" t="str">
        <f t="shared" si="365"/>
        <v>Gatilho não atingido</v>
      </c>
      <c r="AP108" s="46" t="str">
        <f t="shared" si="365"/>
        <v>Gatilho não atingido</v>
      </c>
      <c r="AQ108" s="46" t="str">
        <f t="shared" si="365"/>
        <v>Gatilho não atingido</v>
      </c>
      <c r="AR108" s="46" t="str">
        <f t="shared" si="365"/>
        <v>Gatilho não atingido</v>
      </c>
      <c r="AS108" s="46" t="str">
        <f t="shared" si="365"/>
        <v>Gatilho não atingido</v>
      </c>
      <c r="AT108" s="46" t="str">
        <f t="shared" si="365"/>
        <v>Gatilho não atingido</v>
      </c>
      <c r="AU108" s="46" t="str">
        <f t="shared" si="365"/>
        <v>Gatilho não atingido</v>
      </c>
      <c r="AV108" s="46" t="str">
        <f t="shared" si="365"/>
        <v>Gatilho não atingido</v>
      </c>
      <c r="AW108" s="46" t="str">
        <f t="shared" si="365"/>
        <v>Gatilho não atingido</v>
      </c>
      <c r="AX108" s="46" t="str">
        <f t="shared" si="365"/>
        <v>Gatilho não atingido</v>
      </c>
      <c r="AY108" s="46" t="str">
        <f t="shared" si="365"/>
        <v>Gatilho não atingido</v>
      </c>
      <c r="AZ108" s="46" t="str">
        <f t="shared" si="365"/>
        <v>Gatilho não atingido</v>
      </c>
      <c r="BA108" s="46" t="str">
        <f t="shared" si="365"/>
        <v>Gatilho não atingido</v>
      </c>
      <c r="BB108" s="46" t="str">
        <f t="shared" si="365"/>
        <v>Gatilho não atingido</v>
      </c>
      <c r="BC108" s="46" t="str">
        <f t="shared" si="365"/>
        <v>Gatilho não atingido</v>
      </c>
      <c r="BD108" s="46" t="str">
        <f t="shared" si="365"/>
        <v>Gatilho não atingido</v>
      </c>
      <c r="BE108" s="46" t="str">
        <f t="shared" si="365"/>
        <v>Gatilho não atingido</v>
      </c>
      <c r="BF108" s="46" t="str">
        <f t="shared" si="365"/>
        <v>Gatilho não atingido</v>
      </c>
      <c r="BG108" s="46" t="str">
        <f t="shared" si="365"/>
        <v>Gatilho não atingido</v>
      </c>
      <c r="BH108" s="46" t="str">
        <f t="shared" si="365"/>
        <v>Gatilho não atingido</v>
      </c>
      <c r="BI108" s="46" t="str">
        <f t="shared" si="365"/>
        <v>Gatilho não atingido</v>
      </c>
      <c r="BJ108" s="46" t="str">
        <f t="shared" si="365"/>
        <v>Gatilho não atingido</v>
      </c>
      <c r="BK108" s="46" t="str">
        <f t="shared" si="365"/>
        <v>Gatilho não atingido</v>
      </c>
      <c r="BL108" s="46"/>
    </row>
    <row r="110" spans="2:112" x14ac:dyDescent="0.3">
      <c r="F110" s="13"/>
      <c r="G110" s="102" t="s">
        <v>116</v>
      </c>
      <c r="H110" s="102"/>
      <c r="I110" s="102"/>
      <c r="J110" s="102"/>
      <c r="K110" s="102"/>
      <c r="L110" s="102"/>
      <c r="M110" s="102"/>
      <c r="N110" s="102"/>
      <c r="O110" s="102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71"/>
    </row>
    <row r="111" spans="2:112" x14ac:dyDescent="0.3">
      <c r="F111" s="37" t="s">
        <v>181</v>
      </c>
      <c r="G111" s="38">
        <v>43770</v>
      </c>
      <c r="H111" s="38">
        <f t="shared" ref="H111" si="366">EDATE(G111,1)</f>
        <v>43800</v>
      </c>
      <c r="I111" s="38">
        <f t="shared" ref="I111" si="367">EDATE(H111,1)</f>
        <v>43831</v>
      </c>
      <c r="J111" s="38">
        <f t="shared" ref="J111" si="368">EDATE(I111,1)</f>
        <v>43862</v>
      </c>
      <c r="K111" s="38">
        <f t="shared" ref="K111" si="369">EDATE(J111,1)</f>
        <v>43891</v>
      </c>
      <c r="L111" s="38">
        <f t="shared" ref="L111" si="370">EDATE(K111,1)</f>
        <v>43922</v>
      </c>
      <c r="M111" s="38">
        <f t="shared" ref="M111" si="371">EDATE(L111,1)</f>
        <v>43952</v>
      </c>
      <c r="N111" s="38">
        <f t="shared" ref="N111" si="372">EDATE(M111,1)</f>
        <v>43983</v>
      </c>
      <c r="O111" s="38">
        <f t="shared" ref="O111" si="373">EDATE(N111,1)</f>
        <v>44013</v>
      </c>
      <c r="P111" s="38">
        <f t="shared" ref="P111" si="374">EDATE(O111,1)</f>
        <v>44044</v>
      </c>
      <c r="Q111" s="38">
        <f t="shared" ref="Q111" si="375">EDATE(P111,1)</f>
        <v>44075</v>
      </c>
      <c r="R111" s="38">
        <f t="shared" ref="R111" si="376">EDATE(Q111,1)</f>
        <v>44105</v>
      </c>
      <c r="S111" s="38">
        <f t="shared" ref="S111" si="377">EDATE(R111,1)</f>
        <v>44136</v>
      </c>
      <c r="T111" s="38">
        <f t="shared" ref="T111" si="378">EDATE(S111,1)</f>
        <v>44166</v>
      </c>
      <c r="U111" s="38">
        <f t="shared" ref="U111" si="379">EDATE(T111,1)</f>
        <v>44197</v>
      </c>
      <c r="V111" s="38">
        <f t="shared" ref="V111" si="380">EDATE(U111,1)</f>
        <v>44228</v>
      </c>
      <c r="W111" s="38">
        <f t="shared" ref="W111" si="381">EDATE(V111,1)</f>
        <v>44256</v>
      </c>
      <c r="X111" s="38">
        <f t="shared" ref="X111:BK111" si="382">EDATE(W111,1)</f>
        <v>44287</v>
      </c>
      <c r="Y111" s="38">
        <f t="shared" si="382"/>
        <v>44317</v>
      </c>
      <c r="Z111" s="38">
        <f t="shared" si="382"/>
        <v>44348</v>
      </c>
      <c r="AA111" s="38">
        <f t="shared" si="382"/>
        <v>44378</v>
      </c>
      <c r="AB111" s="38">
        <f t="shared" si="382"/>
        <v>44409</v>
      </c>
      <c r="AC111" s="38">
        <f t="shared" si="382"/>
        <v>44440</v>
      </c>
      <c r="AD111" s="38">
        <f t="shared" si="382"/>
        <v>44470</v>
      </c>
      <c r="AE111" s="38">
        <f t="shared" si="382"/>
        <v>44501</v>
      </c>
      <c r="AF111" s="38">
        <f t="shared" si="382"/>
        <v>44531</v>
      </c>
      <c r="AG111" s="38">
        <f t="shared" si="382"/>
        <v>44562</v>
      </c>
      <c r="AH111" s="38">
        <f t="shared" si="382"/>
        <v>44593</v>
      </c>
      <c r="AI111" s="38">
        <f t="shared" si="382"/>
        <v>44621</v>
      </c>
      <c r="AJ111" s="38">
        <f t="shared" si="382"/>
        <v>44652</v>
      </c>
      <c r="AK111" s="38">
        <f t="shared" si="382"/>
        <v>44682</v>
      </c>
      <c r="AL111" s="38">
        <f t="shared" si="382"/>
        <v>44713</v>
      </c>
      <c r="AM111" s="38">
        <f t="shared" si="382"/>
        <v>44743</v>
      </c>
      <c r="AN111" s="38">
        <f t="shared" si="382"/>
        <v>44774</v>
      </c>
      <c r="AO111" s="38">
        <f t="shared" si="382"/>
        <v>44805</v>
      </c>
      <c r="AP111" s="38">
        <f t="shared" si="382"/>
        <v>44835</v>
      </c>
      <c r="AQ111" s="38">
        <f t="shared" si="382"/>
        <v>44866</v>
      </c>
      <c r="AR111" s="38">
        <f t="shared" si="382"/>
        <v>44896</v>
      </c>
      <c r="AS111" s="38">
        <f t="shared" si="382"/>
        <v>44927</v>
      </c>
      <c r="AT111" s="38">
        <f t="shared" si="382"/>
        <v>44958</v>
      </c>
      <c r="AU111" s="38">
        <f t="shared" si="382"/>
        <v>44986</v>
      </c>
      <c r="AV111" s="38">
        <f t="shared" si="382"/>
        <v>45017</v>
      </c>
      <c r="AW111" s="38">
        <f t="shared" si="382"/>
        <v>45047</v>
      </c>
      <c r="AX111" s="38">
        <f t="shared" si="382"/>
        <v>45078</v>
      </c>
      <c r="AY111" s="38">
        <f t="shared" si="382"/>
        <v>45108</v>
      </c>
      <c r="AZ111" s="38">
        <f t="shared" si="382"/>
        <v>45139</v>
      </c>
      <c r="BA111" s="38">
        <f t="shared" si="382"/>
        <v>45170</v>
      </c>
      <c r="BB111" s="38">
        <f t="shared" si="382"/>
        <v>45200</v>
      </c>
      <c r="BC111" s="38">
        <f t="shared" si="382"/>
        <v>45231</v>
      </c>
      <c r="BD111" s="38">
        <f t="shared" si="382"/>
        <v>45261</v>
      </c>
      <c r="BE111" s="38">
        <f t="shared" si="382"/>
        <v>45292</v>
      </c>
      <c r="BF111" s="38">
        <f t="shared" si="382"/>
        <v>45323</v>
      </c>
      <c r="BG111" s="38">
        <f t="shared" si="382"/>
        <v>45352</v>
      </c>
      <c r="BH111" s="38">
        <f t="shared" si="382"/>
        <v>45383</v>
      </c>
      <c r="BI111" s="38">
        <f t="shared" si="382"/>
        <v>45413</v>
      </c>
      <c r="BJ111" s="38">
        <f t="shared" si="382"/>
        <v>45444</v>
      </c>
      <c r="BK111" s="38">
        <f t="shared" si="382"/>
        <v>45474</v>
      </c>
      <c r="BL111" s="43"/>
    </row>
    <row r="112" spans="2:112" x14ac:dyDescent="0.3">
      <c r="F112" s="37" t="s">
        <v>130</v>
      </c>
      <c r="G112" s="50" t="s">
        <v>122</v>
      </c>
      <c r="H112" s="50" t="s">
        <v>122</v>
      </c>
      <c r="I112" s="50" t="s">
        <v>122</v>
      </c>
      <c r="J112" s="50" t="s">
        <v>122</v>
      </c>
      <c r="K112" s="50" t="s">
        <v>122</v>
      </c>
      <c r="L112" s="50" t="s">
        <v>122</v>
      </c>
      <c r="M112" s="50" t="s">
        <v>122</v>
      </c>
      <c r="N112" s="50" t="s">
        <v>122</v>
      </c>
      <c r="O112" s="50" t="s">
        <v>122</v>
      </c>
      <c r="P112" s="50" t="s">
        <v>122</v>
      </c>
      <c r="Q112" s="50" t="s">
        <v>122</v>
      </c>
      <c r="R112" s="50" t="s">
        <v>122</v>
      </c>
      <c r="S112" s="49">
        <v>1</v>
      </c>
      <c r="T112" s="49">
        <f t="shared" ref="T112" si="383">S112+1</f>
        <v>2</v>
      </c>
      <c r="U112" s="49">
        <f t="shared" ref="U112" si="384">T112+1</f>
        <v>3</v>
      </c>
      <c r="V112" s="49">
        <f t="shared" ref="V112" si="385">U112+1</f>
        <v>4</v>
      </c>
      <c r="W112" s="49">
        <f t="shared" ref="W112" si="386">V112+1</f>
        <v>5</v>
      </c>
      <c r="X112" s="49">
        <f t="shared" ref="X112:BK112" si="387">W112+1</f>
        <v>6</v>
      </c>
      <c r="Y112" s="49">
        <f t="shared" si="387"/>
        <v>7</v>
      </c>
      <c r="Z112" s="49">
        <f t="shared" si="387"/>
        <v>8</v>
      </c>
      <c r="AA112" s="49">
        <f t="shared" si="387"/>
        <v>9</v>
      </c>
      <c r="AB112" s="49">
        <f t="shared" si="387"/>
        <v>10</v>
      </c>
      <c r="AC112" s="49">
        <f t="shared" si="387"/>
        <v>11</v>
      </c>
      <c r="AD112" s="49">
        <f t="shared" si="387"/>
        <v>12</v>
      </c>
      <c r="AE112" s="49">
        <f t="shared" si="387"/>
        <v>13</v>
      </c>
      <c r="AF112" s="49">
        <f t="shared" si="387"/>
        <v>14</v>
      </c>
      <c r="AG112" s="49">
        <f t="shared" si="387"/>
        <v>15</v>
      </c>
      <c r="AH112" s="49">
        <f t="shared" si="387"/>
        <v>16</v>
      </c>
      <c r="AI112" s="49">
        <f t="shared" si="387"/>
        <v>17</v>
      </c>
      <c r="AJ112" s="49">
        <f t="shared" si="387"/>
        <v>18</v>
      </c>
      <c r="AK112" s="49">
        <f t="shared" si="387"/>
        <v>19</v>
      </c>
      <c r="AL112" s="49">
        <f t="shared" si="387"/>
        <v>20</v>
      </c>
      <c r="AM112" s="49">
        <f t="shared" si="387"/>
        <v>21</v>
      </c>
      <c r="AN112" s="49">
        <f t="shared" si="387"/>
        <v>22</v>
      </c>
      <c r="AO112" s="49">
        <f t="shared" si="387"/>
        <v>23</v>
      </c>
      <c r="AP112" s="49">
        <f t="shared" si="387"/>
        <v>24</v>
      </c>
      <c r="AQ112" s="49">
        <f t="shared" si="387"/>
        <v>25</v>
      </c>
      <c r="AR112" s="49">
        <f t="shared" si="387"/>
        <v>26</v>
      </c>
      <c r="AS112" s="49">
        <f t="shared" si="387"/>
        <v>27</v>
      </c>
      <c r="AT112" s="49">
        <f t="shared" si="387"/>
        <v>28</v>
      </c>
      <c r="AU112" s="49">
        <f t="shared" si="387"/>
        <v>29</v>
      </c>
      <c r="AV112" s="49">
        <f t="shared" si="387"/>
        <v>30</v>
      </c>
      <c r="AW112" s="49">
        <f t="shared" si="387"/>
        <v>31</v>
      </c>
      <c r="AX112" s="49">
        <f t="shared" si="387"/>
        <v>32</v>
      </c>
      <c r="AY112" s="49">
        <f t="shared" si="387"/>
        <v>33</v>
      </c>
      <c r="AZ112" s="49">
        <f t="shared" si="387"/>
        <v>34</v>
      </c>
      <c r="BA112" s="49">
        <f t="shared" si="387"/>
        <v>35</v>
      </c>
      <c r="BB112" s="49">
        <f t="shared" si="387"/>
        <v>36</v>
      </c>
      <c r="BC112" s="49">
        <f t="shared" si="387"/>
        <v>37</v>
      </c>
      <c r="BD112" s="49">
        <f t="shared" si="387"/>
        <v>38</v>
      </c>
      <c r="BE112" s="49">
        <f t="shared" si="387"/>
        <v>39</v>
      </c>
      <c r="BF112" s="49">
        <f t="shared" si="387"/>
        <v>40</v>
      </c>
      <c r="BG112" s="49">
        <f t="shared" si="387"/>
        <v>41</v>
      </c>
      <c r="BH112" s="49">
        <f t="shared" si="387"/>
        <v>42</v>
      </c>
      <c r="BI112" s="49">
        <f t="shared" si="387"/>
        <v>43</v>
      </c>
      <c r="BJ112" s="49">
        <f t="shared" si="387"/>
        <v>44</v>
      </c>
      <c r="BK112" s="49">
        <f t="shared" si="387"/>
        <v>45</v>
      </c>
      <c r="BL112" s="73"/>
      <c r="DG112" s="67"/>
      <c r="DH112" s="67"/>
    </row>
    <row r="113" spans="2:112" x14ac:dyDescent="0.3">
      <c r="F113" s="37" t="s">
        <v>60</v>
      </c>
      <c r="G113" s="20" t="s">
        <v>122</v>
      </c>
      <c r="H113" s="20" t="s">
        <v>122</v>
      </c>
      <c r="I113" s="20" t="s">
        <v>122</v>
      </c>
      <c r="J113" s="20" t="s">
        <v>122</v>
      </c>
      <c r="K113" s="20" t="s">
        <v>122</v>
      </c>
      <c r="L113" s="20" t="s">
        <v>122</v>
      </c>
      <c r="M113" s="20" t="s">
        <v>122</v>
      </c>
      <c r="N113" s="20" t="s">
        <v>122</v>
      </c>
      <c r="O113" s="20" t="s">
        <v>122</v>
      </c>
      <c r="P113" s="20" t="s">
        <v>122</v>
      </c>
      <c r="Q113" s="20" t="s">
        <v>122</v>
      </c>
      <c r="R113" s="20" t="s">
        <v>122</v>
      </c>
      <c r="S113" s="20">
        <v>0</v>
      </c>
      <c r="T113" s="20">
        <v>0</v>
      </c>
      <c r="U113" s="20">
        <v>52123.426245999995</v>
      </c>
      <c r="V113" s="20">
        <v>52701.587291999997</v>
      </c>
      <c r="W113" s="20">
        <v>180757.41456</v>
      </c>
      <c r="X113" s="20">
        <v>106821.85808200001</v>
      </c>
      <c r="Y113" s="20">
        <v>182476.84161400003</v>
      </c>
      <c r="Z113" s="20">
        <v>197082.93403900001</v>
      </c>
      <c r="AA113" s="20">
        <v>288890.27223</v>
      </c>
      <c r="AB113" s="20">
        <v>363213.08540999994</v>
      </c>
      <c r="AC113" s="20">
        <v>477937.50206600002</v>
      </c>
      <c r="AD113" s="20">
        <v>569266.93761899997</v>
      </c>
      <c r="AE113" s="20">
        <v>560546.91829300008</v>
      </c>
      <c r="AF113" s="20">
        <v>641458.82313800009</v>
      </c>
      <c r="AG113" s="20">
        <v>749909.22810199996</v>
      </c>
      <c r="AH113" s="20">
        <v>753246.25899600005</v>
      </c>
      <c r="AI113" s="20">
        <v>771007.5295510001</v>
      </c>
      <c r="AJ113" s="20">
        <v>823356.93940500007</v>
      </c>
      <c r="AK113" s="20">
        <v>828542.73824599991</v>
      </c>
      <c r="AL113" s="20">
        <v>868439.73728399992</v>
      </c>
      <c r="AM113" s="20">
        <v>893237.83173500001</v>
      </c>
      <c r="AN113" s="20">
        <v>897676.97383199981</v>
      </c>
      <c r="AO113" s="20">
        <v>874732.82199299987</v>
      </c>
      <c r="AP113" s="20">
        <v>872679.1814</v>
      </c>
      <c r="AQ113" s="20">
        <v>889986.90107299993</v>
      </c>
      <c r="AR113" s="20">
        <v>880149.6220819999</v>
      </c>
      <c r="AS113" s="20">
        <v>890336.97163100005</v>
      </c>
      <c r="AT113" s="20">
        <v>898086.41919699986</v>
      </c>
      <c r="AU113" s="20">
        <v>890379.57665399997</v>
      </c>
      <c r="AV113" s="20">
        <v>898552.69605799997</v>
      </c>
      <c r="AW113" s="20">
        <v>912330.27924399986</v>
      </c>
      <c r="AX113" s="20">
        <v>927171.196123</v>
      </c>
      <c r="AY113" s="20">
        <v>929144.9621009999</v>
      </c>
      <c r="AZ113" s="20">
        <v>938906.12869999977</v>
      </c>
      <c r="BA113" s="20">
        <v>953675.41024499992</v>
      </c>
      <c r="BB113" s="20">
        <v>955416.467787</v>
      </c>
      <c r="BC113" s="20">
        <v>959982.950556</v>
      </c>
      <c r="BD113" s="20">
        <v>961400.64745000005</v>
      </c>
      <c r="BE113" s="20">
        <v>972316.85650899995</v>
      </c>
      <c r="BF113" s="20">
        <v>978538.74343299982</v>
      </c>
      <c r="BG113" s="20">
        <v>990167.51465899998</v>
      </c>
      <c r="BH113" s="20">
        <v>991196.72213299992</v>
      </c>
      <c r="BI113" s="20">
        <v>1005824.9900709998</v>
      </c>
      <c r="BJ113" s="20">
        <v>1006565.942332</v>
      </c>
      <c r="BK113" s="20">
        <f>SUM('Capa Final'!$O$37:$O$38)+SUM('Capa Final'!$O$46:$O$47)</f>
        <v>1031407.1896</v>
      </c>
      <c r="BL113" s="20"/>
    </row>
    <row r="114" spans="2:112" x14ac:dyDescent="0.3">
      <c r="F114" s="37" t="s">
        <v>62</v>
      </c>
      <c r="G114" s="20" t="s">
        <v>122</v>
      </c>
      <c r="H114" s="20" t="s">
        <v>122</v>
      </c>
      <c r="I114" s="20" t="s">
        <v>122</v>
      </c>
      <c r="J114" s="20" t="s">
        <v>122</v>
      </c>
      <c r="K114" s="20" t="s">
        <v>122</v>
      </c>
      <c r="L114" s="20" t="s">
        <v>122</v>
      </c>
      <c r="M114" s="20" t="s">
        <v>122</v>
      </c>
      <c r="N114" s="20" t="s">
        <v>122</v>
      </c>
      <c r="O114" s="20" t="s">
        <v>122</v>
      </c>
      <c r="P114" s="20" t="s">
        <v>122</v>
      </c>
      <c r="Q114" s="20" t="s">
        <v>122</v>
      </c>
      <c r="R114" s="20" t="s">
        <v>122</v>
      </c>
      <c r="S114" s="20">
        <v>0</v>
      </c>
      <c r="T114" s="20">
        <v>0</v>
      </c>
      <c r="U114" s="20">
        <v>52123.426245999995</v>
      </c>
      <c r="V114" s="20">
        <v>0</v>
      </c>
      <c r="W114" s="20">
        <v>127351.27396999999</v>
      </c>
      <c r="X114" s="20">
        <v>23615.972233000004</v>
      </c>
      <c r="Y114" s="20">
        <v>61462.495115000012</v>
      </c>
      <c r="Z114" s="20">
        <v>12878.8</v>
      </c>
      <c r="AA114" s="20">
        <v>111254.056144</v>
      </c>
      <c r="AB114" s="20">
        <v>72333.159041999985</v>
      </c>
      <c r="AC114" s="20">
        <v>122261.78166899999</v>
      </c>
      <c r="AD114" s="20">
        <v>50824.181031</v>
      </c>
      <c r="AE114" s="20">
        <v>2276.2385979999999</v>
      </c>
      <c r="AF114" s="20">
        <v>44975.873957000003</v>
      </c>
      <c r="AG114" s="20">
        <v>104740.10860499997</v>
      </c>
      <c r="AH114" s="20">
        <v>0</v>
      </c>
      <c r="AI114" s="20">
        <v>14224.044490999999</v>
      </c>
      <c r="AJ114" s="20">
        <v>49264.855197999997</v>
      </c>
      <c r="AK114" s="20">
        <v>1608.0338000000022</v>
      </c>
      <c r="AL114" s="20">
        <v>0</v>
      </c>
      <c r="AM114" s="20">
        <v>21464.324348000002</v>
      </c>
      <c r="AN114" s="20">
        <v>13341.290145000001</v>
      </c>
      <c r="AO114" s="20">
        <v>16025</v>
      </c>
      <c r="AP114" s="20">
        <v>0</v>
      </c>
      <c r="AQ114" s="20">
        <v>14511.23459</v>
      </c>
      <c r="AR114" s="20">
        <v>0</v>
      </c>
      <c r="AS114" s="20">
        <v>7751.6630420000001</v>
      </c>
      <c r="AT114" s="20">
        <v>5505.337861</v>
      </c>
      <c r="AU114" s="20">
        <v>0</v>
      </c>
      <c r="AV114" s="20">
        <v>3853.017096</v>
      </c>
      <c r="AW114" s="20">
        <v>11594.71436</v>
      </c>
      <c r="AX114" s="20">
        <v>12892.554971</v>
      </c>
      <c r="AY114" s="20">
        <v>0</v>
      </c>
      <c r="AZ114" s="20">
        <v>12565.559679</v>
      </c>
      <c r="BA114" s="20">
        <v>0</v>
      </c>
      <c r="BB114" s="20">
        <v>0</v>
      </c>
      <c r="BC114" s="20">
        <v>2992.8324870000001</v>
      </c>
      <c r="BD114" s="20">
        <v>0</v>
      </c>
      <c r="BE114" s="20">
        <v>9647.5986410000005</v>
      </c>
      <c r="BF114" s="20">
        <v>0</v>
      </c>
      <c r="BG114" s="20">
        <v>10586.431017999999</v>
      </c>
      <c r="BH114" s="20">
        <v>0</v>
      </c>
      <c r="BI114" s="20">
        <v>4496.3309209999998</v>
      </c>
      <c r="BJ114" s="20">
        <v>0</v>
      </c>
      <c r="BK114" s="20">
        <f>'Capa Final'!$O$37+'Capa Final'!$O$46</f>
        <v>24202.769534999999</v>
      </c>
      <c r="BL114" s="20"/>
    </row>
    <row r="115" spans="2:112" x14ac:dyDescent="0.3">
      <c r="F115" s="37" t="s">
        <v>90</v>
      </c>
      <c r="G115" s="20" t="s">
        <v>122</v>
      </c>
      <c r="H115" s="20" t="s">
        <v>122</v>
      </c>
      <c r="I115" s="20" t="s">
        <v>122</v>
      </c>
      <c r="J115" s="20" t="s">
        <v>122</v>
      </c>
      <c r="K115" s="20" t="s">
        <v>122</v>
      </c>
      <c r="L115" s="20" t="s">
        <v>122</v>
      </c>
      <c r="M115" s="20" t="s">
        <v>122</v>
      </c>
      <c r="N115" s="20" t="s">
        <v>122</v>
      </c>
      <c r="O115" s="20" t="s">
        <v>122</v>
      </c>
      <c r="P115" s="46" t="s">
        <v>122</v>
      </c>
      <c r="Q115" s="46" t="s">
        <v>122</v>
      </c>
      <c r="R115" s="46" t="s">
        <v>122</v>
      </c>
      <c r="S115" s="46" t="e">
        <v>#DIV/0!</v>
      </c>
      <c r="T115" s="46" t="e">
        <v>#DIV/0!</v>
      </c>
      <c r="U115" s="46">
        <f t="shared" ref="U115:Z115" si="388">U113/$B$16</f>
        <v>2.0143336872226751E-3</v>
      </c>
      <c r="V115" s="46">
        <f t="shared" si="388"/>
        <v>2.0366769857253723E-3</v>
      </c>
      <c r="W115" s="46">
        <f t="shared" si="388"/>
        <v>6.9854530982875352E-3</v>
      </c>
      <c r="X115" s="46">
        <f t="shared" si="388"/>
        <v>4.128179645189866E-3</v>
      </c>
      <c r="Y115" s="46">
        <f t="shared" si="388"/>
        <v>7.0519011445316186E-3</v>
      </c>
      <c r="Z115" s="46">
        <f t="shared" si="388"/>
        <v>7.6163602779644145E-3</v>
      </c>
      <c r="AA115" s="46">
        <f t="shared" ref="AA115:AB115" si="389">AA113/$B$16</f>
        <v>1.1164296923180017E-2</v>
      </c>
      <c r="AB115" s="46">
        <f t="shared" si="389"/>
        <v>1.4036536088945147E-2</v>
      </c>
      <c r="AC115" s="46">
        <f t="shared" ref="AC115:AD115" si="390">AC113/$B$16</f>
        <v>1.8470113730723551E-2</v>
      </c>
      <c r="AD115" s="46">
        <f t="shared" si="390"/>
        <v>2.199958160954623E-2</v>
      </c>
      <c r="AE115" s="46">
        <f t="shared" ref="AE115:AF115" si="391">AE113/$B$16</f>
        <v>2.1662592467683317E-2</v>
      </c>
      <c r="AF115" s="46">
        <f t="shared" si="391"/>
        <v>2.4789470099583939E-2</v>
      </c>
      <c r="AG115" s="46">
        <f t="shared" ref="AG115:AH115" si="392">AG113/$B$16</f>
        <v>2.8980585685134893E-2</v>
      </c>
      <c r="AH115" s="46">
        <f t="shared" si="392"/>
        <v>2.9109546772868509E-2</v>
      </c>
      <c r="AI115" s="46">
        <f t="shared" ref="AI115:AJ115" si="393">AI113/$B$16</f>
        <v>2.9795939210655702E-2</v>
      </c>
      <c r="AJ115" s="46">
        <f t="shared" si="393"/>
        <v>3.1819006137942182E-2</v>
      </c>
      <c r="AK115" s="46">
        <f t="shared" ref="AK115:AL115" si="394">AK113/$B$16</f>
        <v>3.2019413709986393E-2</v>
      </c>
      <c r="AL115" s="46">
        <f t="shared" si="394"/>
        <v>3.3561251516312514E-2</v>
      </c>
      <c r="AM115" s="46">
        <f t="shared" ref="AM115:AN115" si="395">AM113/$B$16</f>
        <v>3.4519585237427264E-2</v>
      </c>
      <c r="AN115" s="46">
        <f t="shared" si="395"/>
        <v>3.4691137917524553E-2</v>
      </c>
      <c r="AO115" s="46">
        <f t="shared" ref="AO115:AP115" si="396">AO113/$B$16</f>
        <v>3.3804450658020076E-2</v>
      </c>
      <c r="AP115" s="46">
        <f t="shared" si="396"/>
        <v>3.3725086776443987E-2</v>
      </c>
      <c r="AQ115" s="46">
        <f t="shared" ref="AQ115:AR115" si="397">AQ113/$B$16</f>
        <v>3.4393951532605438E-2</v>
      </c>
      <c r="AR115" s="46">
        <f t="shared" si="397"/>
        <v>3.4013785379124695E-2</v>
      </c>
      <c r="AS115" s="46">
        <f t="shared" ref="AS115:AT115" si="398">AS113/$B$16</f>
        <v>3.4407480169701486E-2</v>
      </c>
      <c r="AT115" s="46">
        <f t="shared" si="398"/>
        <v>3.4706961121239222E-2</v>
      </c>
      <c r="AU115" s="46">
        <f t="shared" ref="AU115:AV115" si="399">AU113/$B$16</f>
        <v>3.440912666033448E-2</v>
      </c>
      <c r="AV115" s="46">
        <f t="shared" si="399"/>
        <v>3.4724980604153723E-2</v>
      </c>
      <c r="AW115" s="46">
        <f t="shared" ref="AW115:AX115" si="400">AW113/$B$16</f>
        <v>3.5257421618470237E-2</v>
      </c>
      <c r="AX115" s="46">
        <f t="shared" si="400"/>
        <v>3.5830955650510879E-2</v>
      </c>
      <c r="AY115" s="46">
        <f t="shared" ref="AY115:AZ115" si="401">AY113/$B$16</f>
        <v>3.5907232740996359E-2</v>
      </c>
      <c r="AZ115" s="46">
        <f t="shared" si="401"/>
        <v>3.6284457496217955E-2</v>
      </c>
      <c r="BA115" s="46">
        <f t="shared" ref="BA115:BB115" si="402">BA113/$B$16</f>
        <v>3.6855223147956993E-2</v>
      </c>
      <c r="BB115" s="46">
        <f t="shared" si="402"/>
        <v>3.6922507114319679E-2</v>
      </c>
      <c r="BC115" s="46">
        <f t="shared" ref="BC115:BD115" si="403">BC113/$B$16</f>
        <v>3.7098980933026569E-2</v>
      </c>
      <c r="BD115" s="46">
        <f t="shared" si="403"/>
        <v>3.7153768479002106E-2</v>
      </c>
      <c r="BE115" s="46">
        <f t="shared" ref="BE115:BF115" si="404">BE113/$B$16</f>
        <v>3.7575630379264202E-2</v>
      </c>
      <c r="BF115" s="46">
        <f t="shared" si="404"/>
        <v>3.7816078049951719E-2</v>
      </c>
      <c r="BG115" s="46">
        <f t="shared" ref="BG115:BH115" si="405">BG113/$B$16</f>
        <v>3.826547724161241E-2</v>
      </c>
      <c r="BH115" s="46">
        <f t="shared" si="405"/>
        <v>3.8305251435968607E-2</v>
      </c>
      <c r="BI115" s="46">
        <f t="shared" ref="BI115:BJ115" si="406">BI113/$B$16</f>
        <v>3.8870567552260829E-2</v>
      </c>
      <c r="BJ115" s="46">
        <f t="shared" si="406"/>
        <v>3.8899201991848743E-2</v>
      </c>
      <c r="BK115" s="46">
        <f t="shared" ref="BK115" si="407">BK113/$B$16</f>
        <v>3.9859203373346586E-2</v>
      </c>
      <c r="BL115" s="46"/>
    </row>
    <row r="116" spans="2:112" x14ac:dyDescent="0.3">
      <c r="F116" s="37" t="s">
        <v>134</v>
      </c>
      <c r="G116" s="46" t="s">
        <v>122</v>
      </c>
      <c r="H116" s="46" t="s">
        <v>122</v>
      </c>
      <c r="I116" s="46" t="s">
        <v>122</v>
      </c>
      <c r="J116" s="46" t="s">
        <v>122</v>
      </c>
      <c r="K116" s="46" t="s">
        <v>122</v>
      </c>
      <c r="L116" s="46" t="s">
        <v>122</v>
      </c>
      <c r="M116" s="46" t="s">
        <v>122</v>
      </c>
      <c r="N116" s="20" t="s">
        <v>122</v>
      </c>
      <c r="O116" s="20" t="s">
        <v>122</v>
      </c>
      <c r="P116" s="20" t="s">
        <v>122</v>
      </c>
      <c r="Q116" s="20" t="s">
        <v>122</v>
      </c>
      <c r="R116" s="46" t="s">
        <v>122</v>
      </c>
      <c r="S116" s="46" t="e">
        <f t="shared" ref="S116:BK116" si="408">IF(S115&gt;VLOOKUP(S112,$DF$3:$DH$75,2,0),"Gatilho atingido","Gatilho não atingido")</f>
        <v>#DIV/0!</v>
      </c>
      <c r="T116" s="46" t="e">
        <f t="shared" si="408"/>
        <v>#DIV/0!</v>
      </c>
      <c r="U116" s="46" t="str">
        <f t="shared" si="408"/>
        <v>Gatilho não atingido</v>
      </c>
      <c r="V116" s="46" t="str">
        <f t="shared" si="408"/>
        <v>Gatilho não atingido</v>
      </c>
      <c r="W116" s="46" t="str">
        <f t="shared" si="408"/>
        <v>Gatilho não atingido</v>
      </c>
      <c r="X116" s="46" t="str">
        <f t="shared" si="408"/>
        <v>Gatilho não atingido</v>
      </c>
      <c r="Y116" s="46" t="str">
        <f t="shared" si="408"/>
        <v>Gatilho não atingido</v>
      </c>
      <c r="Z116" s="46" t="str">
        <f t="shared" si="408"/>
        <v>Gatilho não atingido</v>
      </c>
      <c r="AA116" s="46" t="str">
        <f t="shared" si="408"/>
        <v>Gatilho não atingido</v>
      </c>
      <c r="AB116" s="46" t="str">
        <f t="shared" si="408"/>
        <v>Gatilho não atingido</v>
      </c>
      <c r="AC116" s="46" t="str">
        <f t="shared" si="408"/>
        <v>Gatilho não atingido</v>
      </c>
      <c r="AD116" s="46" t="str">
        <f t="shared" si="408"/>
        <v>Gatilho não atingido</v>
      </c>
      <c r="AE116" s="46" t="str">
        <f t="shared" si="408"/>
        <v>Gatilho não atingido</v>
      </c>
      <c r="AF116" s="46" t="str">
        <f t="shared" si="408"/>
        <v>Gatilho não atingido</v>
      </c>
      <c r="AG116" s="46" t="str">
        <f t="shared" si="408"/>
        <v>Gatilho não atingido</v>
      </c>
      <c r="AH116" s="46" t="str">
        <f t="shared" si="408"/>
        <v>Gatilho não atingido</v>
      </c>
      <c r="AI116" s="46" t="str">
        <f t="shared" si="408"/>
        <v>Gatilho não atingido</v>
      </c>
      <c r="AJ116" s="46" t="str">
        <f t="shared" si="408"/>
        <v>Gatilho não atingido</v>
      </c>
      <c r="AK116" s="46" t="str">
        <f t="shared" si="408"/>
        <v>Gatilho não atingido</v>
      </c>
      <c r="AL116" s="46" t="str">
        <f t="shared" si="408"/>
        <v>Gatilho não atingido</v>
      </c>
      <c r="AM116" s="46" t="str">
        <f t="shared" si="408"/>
        <v>Gatilho não atingido</v>
      </c>
      <c r="AN116" s="46" t="str">
        <f t="shared" si="408"/>
        <v>Gatilho não atingido</v>
      </c>
      <c r="AO116" s="46" t="str">
        <f t="shared" si="408"/>
        <v>Gatilho não atingido</v>
      </c>
      <c r="AP116" s="46" t="str">
        <f t="shared" si="408"/>
        <v>Gatilho não atingido</v>
      </c>
      <c r="AQ116" s="46" t="str">
        <f t="shared" si="408"/>
        <v>Gatilho não atingido</v>
      </c>
      <c r="AR116" s="46" t="str">
        <f t="shared" si="408"/>
        <v>Gatilho não atingido</v>
      </c>
      <c r="AS116" s="46" t="str">
        <f t="shared" si="408"/>
        <v>Gatilho não atingido</v>
      </c>
      <c r="AT116" s="46" t="str">
        <f t="shared" si="408"/>
        <v>Gatilho não atingido</v>
      </c>
      <c r="AU116" s="46" t="str">
        <f t="shared" si="408"/>
        <v>Gatilho não atingido</v>
      </c>
      <c r="AV116" s="46" t="str">
        <f t="shared" si="408"/>
        <v>Gatilho não atingido</v>
      </c>
      <c r="AW116" s="46" t="str">
        <f t="shared" si="408"/>
        <v>Gatilho não atingido</v>
      </c>
      <c r="AX116" s="46" t="str">
        <f t="shared" si="408"/>
        <v>Gatilho não atingido</v>
      </c>
      <c r="AY116" s="46" t="str">
        <f t="shared" si="408"/>
        <v>Gatilho não atingido</v>
      </c>
      <c r="AZ116" s="46" t="str">
        <f t="shared" si="408"/>
        <v>Gatilho não atingido</v>
      </c>
      <c r="BA116" s="46" t="str">
        <f t="shared" si="408"/>
        <v>Gatilho não atingido</v>
      </c>
      <c r="BB116" s="46" t="str">
        <f t="shared" si="408"/>
        <v>Gatilho não atingido</v>
      </c>
      <c r="BC116" s="46" t="str">
        <f t="shared" si="408"/>
        <v>Gatilho não atingido</v>
      </c>
      <c r="BD116" s="46" t="str">
        <f t="shared" si="408"/>
        <v>Gatilho não atingido</v>
      </c>
      <c r="BE116" s="46" t="str">
        <f t="shared" si="408"/>
        <v>Gatilho não atingido</v>
      </c>
      <c r="BF116" s="46" t="str">
        <f t="shared" si="408"/>
        <v>Gatilho não atingido</v>
      </c>
      <c r="BG116" s="46" t="str">
        <f t="shared" si="408"/>
        <v>Gatilho não atingido</v>
      </c>
      <c r="BH116" s="46" t="str">
        <f t="shared" si="408"/>
        <v>Gatilho não atingido</v>
      </c>
      <c r="BI116" s="46" t="str">
        <f t="shared" si="408"/>
        <v>Gatilho não atingido</v>
      </c>
      <c r="BJ116" s="46" t="str">
        <f t="shared" si="408"/>
        <v>Gatilho não atingido</v>
      </c>
      <c r="BK116" s="46" t="str">
        <f t="shared" si="408"/>
        <v>Gatilho não atingido</v>
      </c>
      <c r="BL116" s="46"/>
    </row>
    <row r="117" spans="2:112" x14ac:dyDescent="0.3">
      <c r="F117" s="37" t="s">
        <v>139</v>
      </c>
      <c r="G117" s="46" t="s">
        <v>122</v>
      </c>
      <c r="H117" s="46" t="s">
        <v>122</v>
      </c>
      <c r="I117" s="46" t="s">
        <v>122</v>
      </c>
      <c r="J117" s="46" t="s">
        <v>122</v>
      </c>
      <c r="K117" s="46" t="s">
        <v>122</v>
      </c>
      <c r="L117" s="46" t="s">
        <v>122</v>
      </c>
      <c r="M117" s="46" t="s">
        <v>122</v>
      </c>
      <c r="N117" s="20" t="s">
        <v>122</v>
      </c>
      <c r="O117" s="20" t="s">
        <v>122</v>
      </c>
      <c r="P117" s="20" t="s">
        <v>122</v>
      </c>
      <c r="Q117" s="20" t="s">
        <v>122</v>
      </c>
      <c r="R117" s="46" t="s">
        <v>122</v>
      </c>
      <c r="S117" s="46" t="e">
        <f t="shared" ref="S117:BK117" si="409">IF(S115&gt;VLOOKUP(S112,$DF$3:$DH$75,3,0),"Gatilho atingido","Gatilho não atingido")</f>
        <v>#DIV/0!</v>
      </c>
      <c r="T117" s="46" t="e">
        <f t="shared" si="409"/>
        <v>#DIV/0!</v>
      </c>
      <c r="U117" s="46" t="str">
        <f t="shared" si="409"/>
        <v>Gatilho não atingido</v>
      </c>
      <c r="V117" s="46" t="str">
        <f t="shared" si="409"/>
        <v>Gatilho não atingido</v>
      </c>
      <c r="W117" s="46" t="str">
        <f t="shared" si="409"/>
        <v>Gatilho não atingido</v>
      </c>
      <c r="X117" s="46" t="str">
        <f t="shared" si="409"/>
        <v>Gatilho não atingido</v>
      </c>
      <c r="Y117" s="46" t="str">
        <f t="shared" si="409"/>
        <v>Gatilho não atingido</v>
      </c>
      <c r="Z117" s="46" t="str">
        <f t="shared" si="409"/>
        <v>Gatilho não atingido</v>
      </c>
      <c r="AA117" s="46" t="str">
        <f t="shared" si="409"/>
        <v>Gatilho não atingido</v>
      </c>
      <c r="AB117" s="46" t="str">
        <f t="shared" si="409"/>
        <v>Gatilho não atingido</v>
      </c>
      <c r="AC117" s="46" t="str">
        <f t="shared" si="409"/>
        <v>Gatilho não atingido</v>
      </c>
      <c r="AD117" s="46" t="str">
        <f t="shared" si="409"/>
        <v>Gatilho não atingido</v>
      </c>
      <c r="AE117" s="46" t="str">
        <f t="shared" si="409"/>
        <v>Gatilho não atingido</v>
      </c>
      <c r="AF117" s="46" t="str">
        <f t="shared" si="409"/>
        <v>Gatilho não atingido</v>
      </c>
      <c r="AG117" s="46" t="str">
        <f t="shared" si="409"/>
        <v>Gatilho não atingido</v>
      </c>
      <c r="AH117" s="46" t="str">
        <f t="shared" si="409"/>
        <v>Gatilho não atingido</v>
      </c>
      <c r="AI117" s="46" t="str">
        <f t="shared" si="409"/>
        <v>Gatilho não atingido</v>
      </c>
      <c r="AJ117" s="46" t="str">
        <f t="shared" si="409"/>
        <v>Gatilho não atingido</v>
      </c>
      <c r="AK117" s="46" t="str">
        <f t="shared" si="409"/>
        <v>Gatilho não atingido</v>
      </c>
      <c r="AL117" s="46" t="str">
        <f t="shared" si="409"/>
        <v>Gatilho não atingido</v>
      </c>
      <c r="AM117" s="46" t="str">
        <f t="shared" si="409"/>
        <v>Gatilho não atingido</v>
      </c>
      <c r="AN117" s="46" t="str">
        <f t="shared" si="409"/>
        <v>Gatilho não atingido</v>
      </c>
      <c r="AO117" s="46" t="str">
        <f t="shared" si="409"/>
        <v>Gatilho não atingido</v>
      </c>
      <c r="AP117" s="46" t="str">
        <f t="shared" si="409"/>
        <v>Gatilho não atingido</v>
      </c>
      <c r="AQ117" s="46" t="str">
        <f t="shared" si="409"/>
        <v>Gatilho não atingido</v>
      </c>
      <c r="AR117" s="46" t="str">
        <f t="shared" si="409"/>
        <v>Gatilho não atingido</v>
      </c>
      <c r="AS117" s="46" t="str">
        <f t="shared" si="409"/>
        <v>Gatilho não atingido</v>
      </c>
      <c r="AT117" s="46" t="str">
        <f t="shared" si="409"/>
        <v>Gatilho não atingido</v>
      </c>
      <c r="AU117" s="46" t="str">
        <f t="shared" si="409"/>
        <v>Gatilho não atingido</v>
      </c>
      <c r="AV117" s="46" t="str">
        <f t="shared" si="409"/>
        <v>Gatilho não atingido</v>
      </c>
      <c r="AW117" s="46" t="str">
        <f t="shared" si="409"/>
        <v>Gatilho não atingido</v>
      </c>
      <c r="AX117" s="46" t="str">
        <f t="shared" si="409"/>
        <v>Gatilho não atingido</v>
      </c>
      <c r="AY117" s="46" t="str">
        <f t="shared" si="409"/>
        <v>Gatilho não atingido</v>
      </c>
      <c r="AZ117" s="46" t="str">
        <f t="shared" si="409"/>
        <v>Gatilho não atingido</v>
      </c>
      <c r="BA117" s="46" t="str">
        <f t="shared" si="409"/>
        <v>Gatilho não atingido</v>
      </c>
      <c r="BB117" s="46" t="str">
        <f t="shared" si="409"/>
        <v>Gatilho não atingido</v>
      </c>
      <c r="BC117" s="46" t="str">
        <f t="shared" si="409"/>
        <v>Gatilho não atingido</v>
      </c>
      <c r="BD117" s="46" t="str">
        <f t="shared" si="409"/>
        <v>Gatilho não atingido</v>
      </c>
      <c r="BE117" s="46" t="str">
        <f t="shared" si="409"/>
        <v>Gatilho não atingido</v>
      </c>
      <c r="BF117" s="46" t="str">
        <f t="shared" si="409"/>
        <v>Gatilho não atingido</v>
      </c>
      <c r="BG117" s="46" t="str">
        <f t="shared" si="409"/>
        <v>Gatilho não atingido</v>
      </c>
      <c r="BH117" s="46" t="str">
        <f t="shared" si="409"/>
        <v>Gatilho não atingido</v>
      </c>
      <c r="BI117" s="46" t="str">
        <f t="shared" si="409"/>
        <v>Gatilho não atingido</v>
      </c>
      <c r="BJ117" s="46" t="str">
        <f t="shared" si="409"/>
        <v>Gatilho não atingido</v>
      </c>
      <c r="BK117" s="46" t="str">
        <f t="shared" si="409"/>
        <v>Gatilho não atingido</v>
      </c>
      <c r="BL117" s="46"/>
    </row>
    <row r="118" spans="2:112" x14ac:dyDescent="0.3">
      <c r="B118" s="42"/>
      <c r="C118" s="77"/>
      <c r="D118" s="42"/>
      <c r="E118" s="43"/>
    </row>
    <row r="119" spans="2:112" x14ac:dyDescent="0.3"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</row>
    <row r="124" spans="2:112" x14ac:dyDescent="0.3">
      <c r="DG124" s="67"/>
      <c r="DH124" s="67"/>
    </row>
    <row r="130" spans="2:112" x14ac:dyDescent="0.3">
      <c r="B130" s="42"/>
      <c r="C130" s="77"/>
      <c r="D130" s="42"/>
      <c r="E130" s="43"/>
    </row>
    <row r="131" spans="2:112" x14ac:dyDescent="0.3"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</row>
    <row r="136" spans="2:112" x14ac:dyDescent="0.3">
      <c r="DG136" s="67"/>
      <c r="DH136" s="67"/>
    </row>
    <row r="142" spans="2:112" x14ac:dyDescent="0.3">
      <c r="B142" s="42"/>
      <c r="C142" s="77"/>
      <c r="D142" s="42"/>
      <c r="E142" s="43"/>
    </row>
    <row r="143" spans="2:112" x14ac:dyDescent="0.3"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</row>
  </sheetData>
  <mergeCells count="14">
    <mergeCell ref="G110:O110"/>
    <mergeCell ref="G38:O38"/>
    <mergeCell ref="G47:O47"/>
    <mergeCell ref="G56:O56"/>
    <mergeCell ref="DF2:DH2"/>
    <mergeCell ref="G2:O2"/>
    <mergeCell ref="G11:O11"/>
    <mergeCell ref="G20:O20"/>
    <mergeCell ref="G29:O29"/>
    <mergeCell ref="G101:O101"/>
    <mergeCell ref="G92:O92"/>
    <mergeCell ref="G83:O83"/>
    <mergeCell ref="G74:O74"/>
    <mergeCell ref="G65:O65"/>
  </mergeCells>
  <conditionalFormatting sqref="H8:BL9">
    <cfRule type="containsText" dxfId="28" priority="25" operator="containsText" text="Gatilho atingido">
      <formula>NOT(ISERROR(SEARCH("Gatilho atingido",H8)))</formula>
    </cfRule>
    <cfRule type="containsText" dxfId="27" priority="26" operator="containsText" text="Gatilho não atingido">
      <formula>NOT(ISERROR(SEARCH("Gatilho não atingido",H8)))</formula>
    </cfRule>
  </conditionalFormatting>
  <conditionalFormatting sqref="I17:BL18">
    <cfRule type="containsText" dxfId="26" priority="23" operator="containsText" text="Gatilho atingido">
      <formula>NOT(ISERROR(SEARCH("Gatilho atingido",I17)))</formula>
    </cfRule>
    <cfRule type="containsText" dxfId="25" priority="24" operator="containsText" text="Gatilho não atingido">
      <formula>NOT(ISERROR(SEARCH("Gatilho não atingido",I17)))</formula>
    </cfRule>
  </conditionalFormatting>
  <conditionalFormatting sqref="J26:BL27">
    <cfRule type="containsText" dxfId="24" priority="21" operator="containsText" text="Gatilho atingido">
      <formula>NOT(ISERROR(SEARCH("Gatilho atingido",J26)))</formula>
    </cfRule>
    <cfRule type="containsText" dxfId="23" priority="22" operator="containsText" text="Gatilho não atingido">
      <formula>NOT(ISERROR(SEARCH("Gatilho não atingido",J26)))</formula>
    </cfRule>
  </conditionalFormatting>
  <conditionalFormatting sqref="K35:BL36">
    <cfRule type="containsText" dxfId="22" priority="19" operator="containsText" text="Gatilho atingido">
      <formula>NOT(ISERROR(SEARCH("Gatilho atingido",K35)))</formula>
    </cfRule>
    <cfRule type="containsText" dxfId="21" priority="20" operator="containsText" text="Gatilho não atingido">
      <formula>NOT(ISERROR(SEARCH("Gatilho não atingido",K35)))</formula>
    </cfRule>
  </conditionalFormatting>
  <conditionalFormatting sqref="L44:BL45">
    <cfRule type="containsText" dxfId="20" priority="17" operator="containsText" text="Gatilho atingido">
      <formula>NOT(ISERROR(SEARCH("Gatilho atingido",L44)))</formula>
    </cfRule>
    <cfRule type="containsText" dxfId="19" priority="18" operator="containsText" text="Gatilho não atingido">
      <formula>NOT(ISERROR(SEARCH("Gatilho não atingido",L44)))</formula>
    </cfRule>
  </conditionalFormatting>
  <conditionalFormatting sqref="M53:BL54">
    <cfRule type="containsText" dxfId="18" priority="15" operator="containsText" text="Gatilho atingido">
      <formula>NOT(ISERROR(SEARCH("Gatilho atingido",M53)))</formula>
    </cfRule>
    <cfRule type="containsText" dxfId="17" priority="16" operator="containsText" text="Gatilho não atingido">
      <formula>NOT(ISERROR(SEARCH("Gatilho não atingido",M53)))</formula>
    </cfRule>
  </conditionalFormatting>
  <conditionalFormatting sqref="N62:BL63">
    <cfRule type="containsText" dxfId="16" priority="13" operator="containsText" text="Gatilho atingido">
      <formula>NOT(ISERROR(SEARCH("Gatilho atingido",N62)))</formula>
    </cfRule>
    <cfRule type="containsText" dxfId="15" priority="14" operator="containsText" text="Gatilho não atingido">
      <formula>NOT(ISERROR(SEARCH("Gatilho não atingido",N62)))</formula>
    </cfRule>
  </conditionalFormatting>
  <conditionalFormatting sqref="O71:BL72">
    <cfRule type="containsText" dxfId="14" priority="11" operator="containsText" text="Gatilho atingido">
      <formula>NOT(ISERROR(SEARCH("Gatilho atingido",O71)))</formula>
    </cfRule>
    <cfRule type="containsText" dxfId="13" priority="12" operator="containsText" text="Gatilho não atingido">
      <formula>NOT(ISERROR(SEARCH("Gatilho não atingido",O71)))</formula>
    </cfRule>
  </conditionalFormatting>
  <conditionalFormatting sqref="P80:BL81">
    <cfRule type="containsText" dxfId="12" priority="9" operator="containsText" text="Gatilho atingido">
      <formula>NOT(ISERROR(SEARCH("Gatilho atingido",P80)))</formula>
    </cfRule>
    <cfRule type="containsText" dxfId="11" priority="10" operator="containsText" text="Gatilho não atingido">
      <formula>NOT(ISERROR(SEARCH("Gatilho não atingido",P80)))</formula>
    </cfRule>
  </conditionalFormatting>
  <conditionalFormatting sqref="Q89:BL90">
    <cfRule type="containsText" dxfId="10" priority="7" operator="containsText" text="Gatilho atingido">
      <formula>NOT(ISERROR(SEARCH("Gatilho atingido",Q89)))</formula>
    </cfRule>
    <cfRule type="containsText" dxfId="9" priority="8" operator="containsText" text="Gatilho não atingido">
      <formula>NOT(ISERROR(SEARCH("Gatilho não atingido",Q89)))</formula>
    </cfRule>
  </conditionalFormatting>
  <conditionalFormatting sqref="Q98:BL99">
    <cfRule type="containsText" dxfId="8" priority="5" operator="containsText" text="Gatilho atingido">
      <formula>NOT(ISERROR(SEARCH("Gatilho atingido",Q98)))</formula>
    </cfRule>
    <cfRule type="containsText" dxfId="7" priority="6" operator="containsText" text="Gatilho não atingido">
      <formula>NOT(ISERROR(SEARCH("Gatilho não atingido",Q98)))</formula>
    </cfRule>
  </conditionalFormatting>
  <conditionalFormatting sqref="R107:BL108">
    <cfRule type="containsText" dxfId="6" priority="3" operator="containsText" text="Gatilho atingido">
      <formula>NOT(ISERROR(SEARCH("Gatilho atingido",R107)))</formula>
    </cfRule>
    <cfRule type="containsText" dxfId="5" priority="4" operator="containsText" text="Gatilho não atingido">
      <formula>NOT(ISERROR(SEARCH("Gatilho não atingido",R107)))</formula>
    </cfRule>
  </conditionalFormatting>
  <conditionalFormatting sqref="R116:BL117">
    <cfRule type="containsText" dxfId="4" priority="1" operator="containsText" text="Gatilho atingido">
      <formula>NOT(ISERROR(SEARCH("Gatilho atingido",R116)))</formula>
    </cfRule>
    <cfRule type="containsText" dxfId="3" priority="2" operator="containsText" text="Gatilho não atingido">
      <formula>NOT(ISERROR(SEARCH("Gatilho não atingido",R116)))</formula>
    </cfRule>
  </conditionalFormatting>
  <conditionalFormatting sqref="BQ8:DD11">
    <cfRule type="cellIs" dxfId="2" priority="29" operator="lessThan">
      <formula>0.0525</formula>
    </cfRule>
  </conditionalFormatting>
  <conditionalFormatting sqref="BQ9:DD11">
    <cfRule type="containsText" dxfId="1" priority="27" operator="containsText" text="Gatilho não atingido">
      <formula>NOT(ISERROR(SEARCH("Gatilho não atingido",BQ9)))</formula>
    </cfRule>
    <cfRule type="containsText" dxfId="0" priority="28" operator="containsText" text="Gatilho atingido">
      <formula>NOT(ISERROR(SEARCH("Gatilho atingido",BQ9)))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F699-3C75-4D1A-B282-7265109A6BB7}">
  <dimension ref="A1:AC1188"/>
  <sheetViews>
    <sheetView showGridLines="0" topLeftCell="S34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">
      <c r="A2" s="56">
        <v>44227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-116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91 a 120 dias</v>
      </c>
      <c r="X2" s="80" t="str">
        <f>MONTH(U2)&amp;YEAR(U2)</f>
        <v>102020</v>
      </c>
      <c r="Z2"/>
      <c r="AA2"/>
      <c r="AB2" s="5"/>
      <c r="AC2"/>
    </row>
    <row r="3" spans="1:29" x14ac:dyDescent="0.3">
      <c r="A3" s="56">
        <v>44227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-299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">
      <c r="A4" s="56">
        <v>44227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-85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61 a 90 dias</v>
      </c>
      <c r="X4" s="80" t="str">
        <f t="shared" si="3"/>
        <v>112020</v>
      </c>
      <c r="Z4"/>
      <c r="AA4" s="8" t="s">
        <v>185</v>
      </c>
      <c r="AB4" s="5">
        <v>234794.84000000003</v>
      </c>
      <c r="AC4"/>
    </row>
    <row r="5" spans="1:29" x14ac:dyDescent="0.3">
      <c r="A5" s="56">
        <v>44227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-208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3</v>
      </c>
      <c r="AB5" s="87">
        <v>87828.32</v>
      </c>
      <c r="AC5"/>
    </row>
    <row r="6" spans="1:29" x14ac:dyDescent="0.3">
      <c r="A6" s="56">
        <v>44227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-208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4</v>
      </c>
      <c r="AB6" s="87">
        <v>68525.649999999994</v>
      </c>
      <c r="AC6"/>
    </row>
    <row r="7" spans="1:29" x14ac:dyDescent="0.3">
      <c r="A7" s="56">
        <v>44227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-299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5" t="s">
        <v>92</v>
      </c>
      <c r="AB7" s="5">
        <v>78440.87000000001</v>
      </c>
      <c r="AC7"/>
    </row>
    <row r="8" spans="1:29" x14ac:dyDescent="0.3">
      <c r="A8" s="56">
        <v>44227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-359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" t="s">
        <v>197</v>
      </c>
      <c r="AB8" s="5">
        <v>277205.93</v>
      </c>
      <c r="AC8"/>
    </row>
    <row r="9" spans="1:29" x14ac:dyDescent="0.3">
      <c r="A9" s="56">
        <v>44227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-390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5" t="s">
        <v>92</v>
      </c>
      <c r="AB9" s="5">
        <v>4083.3199999999997</v>
      </c>
      <c r="AC9"/>
    </row>
    <row r="10" spans="1:29" x14ac:dyDescent="0.3">
      <c r="A10" s="56">
        <v>44227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-177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5" t="s">
        <v>93</v>
      </c>
      <c r="AB10" s="5">
        <v>273122.61</v>
      </c>
      <c r="AC10"/>
    </row>
    <row r="11" spans="1:29" x14ac:dyDescent="0.3">
      <c r="A11" s="56">
        <v>44227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-269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" t="s">
        <v>186</v>
      </c>
      <c r="AB11" s="5">
        <v>27540.78</v>
      </c>
      <c r="AC11"/>
    </row>
    <row r="12" spans="1:29" x14ac:dyDescent="0.3">
      <c r="A12" s="56">
        <v>44227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-390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6" t="s">
        <v>3</v>
      </c>
      <c r="AB12" s="87">
        <v>13190.77</v>
      </c>
      <c r="AC12"/>
    </row>
    <row r="13" spans="1:29" x14ac:dyDescent="0.3">
      <c r="A13" s="56">
        <v>44227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-269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5" t="s">
        <v>92</v>
      </c>
      <c r="AB13" s="5">
        <v>14350.009999999998</v>
      </c>
      <c r="AC13"/>
    </row>
    <row r="14" spans="1:29" x14ac:dyDescent="0.3">
      <c r="A14" s="56">
        <v>44227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-116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91 a 120 dias</v>
      </c>
      <c r="X14" s="80" t="str">
        <f t="shared" si="3"/>
        <v>102020</v>
      </c>
      <c r="Z14"/>
      <c r="AA14" s="8" t="s">
        <v>187</v>
      </c>
      <c r="AB14" s="5">
        <v>584327.6100000001</v>
      </c>
      <c r="AC14"/>
    </row>
    <row r="15" spans="1:29" x14ac:dyDescent="0.3">
      <c r="A15" s="56">
        <v>44227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-24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1 a 30 dias</v>
      </c>
      <c r="X15" s="80" t="str">
        <f t="shared" si="3"/>
        <v>12021</v>
      </c>
      <c r="Z15"/>
      <c r="AA15" s="86" t="s">
        <v>3</v>
      </c>
      <c r="AB15" s="87">
        <v>26566.84</v>
      </c>
      <c r="AC15"/>
    </row>
    <row r="16" spans="1:29" x14ac:dyDescent="0.3">
      <c r="A16" s="56">
        <v>44227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-330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6" t="s">
        <v>4</v>
      </c>
      <c r="AB16" s="87">
        <v>5280.45</v>
      </c>
      <c r="AC16"/>
    </row>
    <row r="17" spans="1:29" x14ac:dyDescent="0.3">
      <c r="A17" s="56">
        <v>44227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-299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5" t="s">
        <v>92</v>
      </c>
      <c r="AB17" s="5">
        <v>72260.33</v>
      </c>
      <c r="AC17"/>
    </row>
    <row r="18" spans="1:29" x14ac:dyDescent="0.3">
      <c r="A18" s="56">
        <v>44227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-330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5" t="s">
        <v>93</v>
      </c>
      <c r="AB18" s="5">
        <v>480219.99000000011</v>
      </c>
      <c r="AC18"/>
    </row>
    <row r="19" spans="1:29" x14ac:dyDescent="0.3">
      <c r="A19" s="56">
        <v>44227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-359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" t="s">
        <v>198</v>
      </c>
      <c r="AB19" s="5">
        <v>673907.97999999986</v>
      </c>
      <c r="AC19"/>
    </row>
    <row r="20" spans="1:29" x14ac:dyDescent="0.3">
      <c r="A20" s="56">
        <v>44227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96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6" t="s">
        <v>3</v>
      </c>
      <c r="AB20" s="87">
        <v>5741.62</v>
      </c>
    </row>
    <row r="21" spans="1:29" x14ac:dyDescent="0.3">
      <c r="A21" s="56">
        <v>44227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-146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6" t="s">
        <v>4</v>
      </c>
      <c r="AB21" s="87">
        <v>3672.92</v>
      </c>
    </row>
    <row r="22" spans="1:29" x14ac:dyDescent="0.3">
      <c r="A22" s="56">
        <v>44227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96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5" t="s">
        <v>92</v>
      </c>
      <c r="AB22" s="5">
        <v>65489.229999999996</v>
      </c>
    </row>
    <row r="23" spans="1:29" x14ac:dyDescent="0.3">
      <c r="A23" s="56">
        <v>44227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-330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5" t="s">
        <v>93</v>
      </c>
      <c r="AB23" s="5">
        <v>599004.20999999985</v>
      </c>
    </row>
    <row r="24" spans="1:29" x14ac:dyDescent="0.3">
      <c r="A24" s="56">
        <v>44227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96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" t="s">
        <v>188</v>
      </c>
      <c r="AB24" s="5">
        <v>628113.90000000014</v>
      </c>
    </row>
    <row r="25" spans="1:29" x14ac:dyDescent="0.3">
      <c r="A25" s="56">
        <v>44227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-55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31 a 60 dias</v>
      </c>
      <c r="X25" s="80" t="str">
        <f t="shared" si="3"/>
        <v>12021</v>
      </c>
      <c r="AA25" s="86" t="s">
        <v>3</v>
      </c>
      <c r="AB25" s="87">
        <v>44552.99</v>
      </c>
    </row>
    <row r="26" spans="1:29" x14ac:dyDescent="0.3">
      <c r="A26" s="56">
        <v>44227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96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6" t="s">
        <v>4</v>
      </c>
      <c r="AB26" s="87">
        <v>4635.8600000000006</v>
      </c>
    </row>
    <row r="27" spans="1:29" x14ac:dyDescent="0.3">
      <c r="A27" s="56">
        <v>44227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-85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61 a 90 dias</v>
      </c>
      <c r="X27" s="80" t="str">
        <f t="shared" si="3"/>
        <v>112020</v>
      </c>
      <c r="AA27" s="85" t="s">
        <v>92</v>
      </c>
      <c r="AB27" s="5">
        <v>48830.79</v>
      </c>
    </row>
    <row r="28" spans="1:29" x14ac:dyDescent="0.3">
      <c r="A28" s="56">
        <v>44227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-269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5" t="s">
        <v>93</v>
      </c>
      <c r="AB28" s="5">
        <v>530094.26000000013</v>
      </c>
    </row>
    <row r="29" spans="1:29" x14ac:dyDescent="0.3">
      <c r="A29" s="56">
        <v>44227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-269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" t="s">
        <v>189</v>
      </c>
      <c r="AB29" s="5">
        <v>364723.89000000013</v>
      </c>
    </row>
    <row r="30" spans="1:29" x14ac:dyDescent="0.3">
      <c r="A30" s="56">
        <v>44227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96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6" t="s">
        <v>4</v>
      </c>
      <c r="AB30" s="87">
        <v>467.87</v>
      </c>
    </row>
    <row r="31" spans="1:29" x14ac:dyDescent="0.3">
      <c r="A31" s="56">
        <v>44227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96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5" t="s">
        <v>92</v>
      </c>
      <c r="AB31" s="5">
        <v>7629.39</v>
      </c>
    </row>
    <row r="32" spans="1:29" x14ac:dyDescent="0.3">
      <c r="A32" s="56">
        <v>44227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-146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5" t="s">
        <v>93</v>
      </c>
      <c r="AB32" s="5">
        <v>356626.63000000012</v>
      </c>
    </row>
    <row r="33" spans="1:28" x14ac:dyDescent="0.3">
      <c r="A33" s="56">
        <v>44227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-146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" t="s">
        <v>190</v>
      </c>
      <c r="AB33" s="5">
        <v>193293.68000000002</v>
      </c>
    </row>
    <row r="34" spans="1:28" x14ac:dyDescent="0.3">
      <c r="A34" s="56">
        <v>44227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-238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6" t="s">
        <v>3</v>
      </c>
      <c r="AB34" s="87">
        <v>8288.2800000000007</v>
      </c>
    </row>
    <row r="35" spans="1:28" x14ac:dyDescent="0.3">
      <c r="A35" s="56">
        <v>44227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-146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5" t="s">
        <v>92</v>
      </c>
      <c r="AB35" s="5">
        <v>29449.879999999997</v>
      </c>
    </row>
    <row r="36" spans="1:28" x14ac:dyDescent="0.3">
      <c r="A36" s="56">
        <v>44227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-55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31 a 60 dias</v>
      </c>
      <c r="X36" s="80" t="str">
        <f t="shared" si="3"/>
        <v>122020</v>
      </c>
      <c r="AA36" s="85" t="s">
        <v>93</v>
      </c>
      <c r="AB36" s="5">
        <v>155555.52000000002</v>
      </c>
    </row>
    <row r="37" spans="1:28" x14ac:dyDescent="0.3">
      <c r="A37" s="56">
        <v>44227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-299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" t="s">
        <v>191</v>
      </c>
      <c r="AB37" s="5">
        <v>885816.31999999972</v>
      </c>
    </row>
    <row r="38" spans="1:28" x14ac:dyDescent="0.3">
      <c r="A38" s="56">
        <v>44227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96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6" t="s">
        <v>2</v>
      </c>
      <c r="AB38" s="87">
        <v>21994.53</v>
      </c>
    </row>
    <row r="39" spans="1:28" x14ac:dyDescent="0.3">
      <c r="A39" s="56">
        <v>44227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96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6" t="s">
        <v>3</v>
      </c>
      <c r="AB39" s="87">
        <v>97317.049999999988</v>
      </c>
    </row>
    <row r="40" spans="1:28" x14ac:dyDescent="0.3">
      <c r="A40" s="56">
        <v>44227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-269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6" t="s">
        <v>4</v>
      </c>
      <c r="AB40" s="87">
        <v>14356.4</v>
      </c>
    </row>
    <row r="41" spans="1:28" x14ac:dyDescent="0.3">
      <c r="A41" s="56">
        <v>44227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-116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91 a 120 dias</v>
      </c>
      <c r="X41" s="80" t="str">
        <f t="shared" si="3"/>
        <v>22021</v>
      </c>
      <c r="AA41" s="85" t="s">
        <v>92</v>
      </c>
      <c r="AB41" s="5">
        <v>57002.920000000006</v>
      </c>
    </row>
    <row r="42" spans="1:28" x14ac:dyDescent="0.3">
      <c r="A42" s="56">
        <v>44227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-146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5" t="s">
        <v>93</v>
      </c>
      <c r="AB42" s="5">
        <v>695145.41999999969</v>
      </c>
    </row>
    <row r="43" spans="1:28" x14ac:dyDescent="0.3">
      <c r="A43" s="56">
        <v>44227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-269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" t="s">
        <v>192</v>
      </c>
      <c r="AB43" s="5">
        <v>464727.60000000003</v>
      </c>
    </row>
    <row r="44" spans="1:28" x14ac:dyDescent="0.3">
      <c r="A44" s="56">
        <v>44227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-330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6" t="s">
        <v>3</v>
      </c>
      <c r="AB44" s="87">
        <v>64258.319999999992</v>
      </c>
    </row>
    <row r="45" spans="1:28" x14ac:dyDescent="0.3">
      <c r="A45" s="56">
        <v>44227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-330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6" t="s">
        <v>4</v>
      </c>
      <c r="AB45" s="87">
        <v>5621.0599999999995</v>
      </c>
    </row>
    <row r="46" spans="1:28" x14ac:dyDescent="0.3">
      <c r="A46" s="56">
        <v>44227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-177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5" t="s">
        <v>92</v>
      </c>
      <c r="AB46" s="5">
        <v>74468.05</v>
      </c>
    </row>
    <row r="47" spans="1:28" x14ac:dyDescent="0.3">
      <c r="A47" s="56">
        <v>44227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-146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5" t="s">
        <v>93</v>
      </c>
      <c r="AB47" s="5">
        <v>320380.17000000004</v>
      </c>
    </row>
    <row r="48" spans="1:28" x14ac:dyDescent="0.3">
      <c r="A48" s="56">
        <v>44227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-85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61 a 90 dias</v>
      </c>
      <c r="X48" s="80" t="str">
        <f t="shared" si="3"/>
        <v>112020</v>
      </c>
      <c r="AA48" s="8" t="s">
        <v>193</v>
      </c>
      <c r="AB48" s="5">
        <v>782007.87999999989</v>
      </c>
    </row>
    <row r="49" spans="1:28" x14ac:dyDescent="0.3">
      <c r="A49" s="56">
        <v>44227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-55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31 a 60 dias</v>
      </c>
      <c r="X49" s="80" t="str">
        <f t="shared" si="3"/>
        <v>122020</v>
      </c>
      <c r="AA49" s="86" t="s">
        <v>3</v>
      </c>
      <c r="AB49" s="87">
        <v>137877.25</v>
      </c>
    </row>
    <row r="50" spans="1:28" x14ac:dyDescent="0.3">
      <c r="A50" s="56">
        <v>44227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-85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61 a 90 dias</v>
      </c>
      <c r="X50" s="80" t="str">
        <f t="shared" si="3"/>
        <v>112020</v>
      </c>
      <c r="AA50" s="86" t="s">
        <v>4</v>
      </c>
      <c r="AB50" s="87">
        <v>14690.91</v>
      </c>
    </row>
    <row r="51" spans="1:28" x14ac:dyDescent="0.3">
      <c r="A51" s="56">
        <v>44227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-85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61 a 90 dias</v>
      </c>
      <c r="X51" s="80" t="str">
        <f t="shared" si="3"/>
        <v>112020</v>
      </c>
      <c r="AA51" s="85" t="s">
        <v>92</v>
      </c>
      <c r="AB51" s="5">
        <v>200178.79999999996</v>
      </c>
    </row>
    <row r="52" spans="1:28" x14ac:dyDescent="0.3">
      <c r="A52" s="56">
        <v>44227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-208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5" t="s">
        <v>93</v>
      </c>
      <c r="AB52" s="5">
        <v>429260.91999999993</v>
      </c>
    </row>
    <row r="53" spans="1:28" x14ac:dyDescent="0.3">
      <c r="A53" s="56">
        <v>44227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-177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" t="s">
        <v>194</v>
      </c>
      <c r="AB53" s="5">
        <v>1544552.6099999999</v>
      </c>
    </row>
    <row r="54" spans="1:28" x14ac:dyDescent="0.3">
      <c r="A54" s="56">
        <v>44227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-116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91 a 120 dias</v>
      </c>
      <c r="X54" s="80" t="str">
        <f t="shared" si="3"/>
        <v>102020</v>
      </c>
      <c r="AA54" s="86" t="s">
        <v>2</v>
      </c>
      <c r="AB54" s="87">
        <v>10220.89</v>
      </c>
    </row>
    <row r="55" spans="1:28" x14ac:dyDescent="0.3">
      <c r="A55" s="56">
        <v>44227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-55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31 a 60 dias</v>
      </c>
      <c r="X55" s="80" t="str">
        <f t="shared" si="3"/>
        <v>122020</v>
      </c>
      <c r="AA55" s="86" t="s">
        <v>3</v>
      </c>
      <c r="AB55" s="87">
        <v>450468.30000000005</v>
      </c>
    </row>
    <row r="56" spans="1:28" x14ac:dyDescent="0.3">
      <c r="A56" s="56">
        <v>44227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-177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6" t="s">
        <v>4</v>
      </c>
      <c r="AB56" s="87">
        <v>59082.459999999992</v>
      </c>
    </row>
    <row r="57" spans="1:28" x14ac:dyDescent="0.3">
      <c r="A57" s="56">
        <v>44227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-299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5" t="s">
        <v>92</v>
      </c>
      <c r="AB57" s="5">
        <v>452478.81999999995</v>
      </c>
    </row>
    <row r="58" spans="1:28" x14ac:dyDescent="0.3">
      <c r="A58" s="56">
        <v>44227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96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5" t="s">
        <v>93</v>
      </c>
      <c r="AB58" s="5">
        <v>572302.14</v>
      </c>
    </row>
    <row r="59" spans="1:28" x14ac:dyDescent="0.3">
      <c r="A59" s="56">
        <v>44227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96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" t="s">
        <v>195</v>
      </c>
      <c r="AB59" s="5">
        <v>547269.82000000007</v>
      </c>
    </row>
    <row r="60" spans="1:28" x14ac:dyDescent="0.3">
      <c r="A60" s="56">
        <v>44227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7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1 a 30 dias</v>
      </c>
      <c r="X60" s="80" t="str">
        <f t="shared" si="3"/>
        <v>22021</v>
      </c>
      <c r="AA60" s="86" t="s">
        <v>3</v>
      </c>
      <c r="AB60" s="87">
        <v>219355.15000000002</v>
      </c>
    </row>
    <row r="61" spans="1:28" x14ac:dyDescent="0.3">
      <c r="A61" s="56">
        <v>44227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-85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61 a 90 dias</v>
      </c>
      <c r="X61" s="80" t="str">
        <f t="shared" si="3"/>
        <v>112020</v>
      </c>
      <c r="AA61" s="86" t="s">
        <v>4</v>
      </c>
      <c r="AB61" s="87">
        <v>38756.83</v>
      </c>
    </row>
    <row r="62" spans="1:28" x14ac:dyDescent="0.3">
      <c r="A62" s="56">
        <v>44227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-208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5" t="s">
        <v>92</v>
      </c>
      <c r="AB62" s="5">
        <v>170326.66</v>
      </c>
    </row>
    <row r="63" spans="1:28" x14ac:dyDescent="0.3">
      <c r="A63" s="56">
        <v>44227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96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5" t="s">
        <v>93</v>
      </c>
      <c r="AB63" s="5">
        <v>118831.18</v>
      </c>
    </row>
    <row r="64" spans="1:28" x14ac:dyDescent="0.3">
      <c r="A64" s="56">
        <v>44227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96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" t="s">
        <v>196</v>
      </c>
      <c r="AB64" s="5">
        <v>7208282.8399999989</v>
      </c>
    </row>
    <row r="65" spans="1:28" x14ac:dyDescent="0.3">
      <c r="A65" s="56">
        <v>44227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-359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/>
      <c r="AB65"/>
    </row>
    <row r="66" spans="1:28" x14ac:dyDescent="0.3">
      <c r="A66" s="56">
        <v>44227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-116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91 a 120 dias</v>
      </c>
      <c r="X66" s="80" t="str">
        <f t="shared" si="3"/>
        <v>112020</v>
      </c>
      <c r="AA66"/>
      <c r="AB66"/>
    </row>
    <row r="67" spans="1:28" x14ac:dyDescent="0.3">
      <c r="A67" s="56">
        <v>44227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-177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/>
      <c r="AB67"/>
    </row>
    <row r="68" spans="1:28" x14ac:dyDescent="0.3">
      <c r="A68" s="56">
        <v>44227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-299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/>
      <c r="AB68"/>
    </row>
    <row r="69" spans="1:28" x14ac:dyDescent="0.3">
      <c r="A69" s="56">
        <v>44227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-330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/>
      <c r="AB69"/>
    </row>
    <row r="70" spans="1:28" x14ac:dyDescent="0.3">
      <c r="A70" s="56">
        <v>44227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-116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91 a 120 dias</v>
      </c>
      <c r="X70" s="80" t="str">
        <f t="shared" si="7"/>
        <v>102020</v>
      </c>
      <c r="AA70"/>
      <c r="AB70"/>
    </row>
    <row r="71" spans="1:28" x14ac:dyDescent="0.3">
      <c r="A71" s="56">
        <v>44227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35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/>
      <c r="AB71"/>
    </row>
    <row r="72" spans="1:28" x14ac:dyDescent="0.3">
      <c r="A72" s="56">
        <v>44227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-390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/>
      <c r="AB72"/>
    </row>
    <row r="73" spans="1:28" x14ac:dyDescent="0.3">
      <c r="A73" s="56">
        <v>44227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-359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/>
      <c r="AB73"/>
    </row>
    <row r="74" spans="1:28" x14ac:dyDescent="0.3">
      <c r="A74" s="56">
        <v>44227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-330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/>
      <c r="AB74"/>
    </row>
    <row r="75" spans="1:28" x14ac:dyDescent="0.3">
      <c r="A75" s="56">
        <v>44227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7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1 a 30 dias</v>
      </c>
      <c r="X75" s="80" t="str">
        <f t="shared" si="7"/>
        <v>22021</v>
      </c>
      <c r="AA75"/>
      <c r="AB75"/>
    </row>
    <row r="76" spans="1:28" x14ac:dyDescent="0.3">
      <c r="A76" s="56">
        <v>44227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-269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">
      <c r="A77" s="56">
        <v>44227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96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">
      <c r="A78" s="56">
        <v>44227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96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">
      <c r="A79" s="56">
        <v>44227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-177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">
      <c r="A80" s="56">
        <v>44227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-359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">
      <c r="A81" s="56">
        <v>44227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-299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">
      <c r="A82" s="56">
        <v>44227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66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">
      <c r="A83" s="56">
        <v>44227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-359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">
      <c r="A84" s="56">
        <v>44227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-146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">
      <c r="A85" s="56">
        <v>44227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-177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">
      <c r="A86" s="56">
        <v>44227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7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1 a 30 dias</v>
      </c>
      <c r="X86" s="80" t="str">
        <f t="shared" si="7"/>
        <v>22021</v>
      </c>
      <c r="AA86"/>
    </row>
    <row r="87" spans="1:27" x14ac:dyDescent="0.3">
      <c r="A87" s="56">
        <v>44227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-330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">
      <c r="A88" s="56">
        <v>44227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-55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31 a 60 dias</v>
      </c>
      <c r="X88" s="80" t="str">
        <f t="shared" si="7"/>
        <v>122020</v>
      </c>
      <c r="AA88"/>
    </row>
    <row r="89" spans="1:27" x14ac:dyDescent="0.3">
      <c r="A89" s="56">
        <v>44227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-177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">
      <c r="A90" s="56">
        <v>44227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96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">
      <c r="A91" s="56">
        <v>44227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96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">
      <c r="A92" s="56">
        <v>44227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-330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">
      <c r="A93" s="56">
        <v>44227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-269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">
      <c r="A94" s="56">
        <v>44227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-359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">
      <c r="A95" s="56">
        <v>44227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96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">
      <c r="A96" s="56">
        <v>44227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66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">
      <c r="A97" s="56">
        <v>44227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96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">
      <c r="A98" s="56">
        <v>44227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-55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31 a 60 dias</v>
      </c>
      <c r="X98" s="80" t="str">
        <f t="shared" si="7"/>
        <v>122020</v>
      </c>
      <c r="AA98"/>
    </row>
    <row r="99" spans="1:27" x14ac:dyDescent="0.3">
      <c r="A99" s="56">
        <v>44227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-299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">
      <c r="A100" s="56">
        <v>44227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96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">
      <c r="A101" s="56">
        <v>44227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7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1 a 30 dias</v>
      </c>
      <c r="X101" s="80" t="str">
        <f t="shared" si="7"/>
        <v>22021</v>
      </c>
      <c r="AA101"/>
    </row>
    <row r="102" spans="1:27" x14ac:dyDescent="0.3">
      <c r="A102" s="56">
        <v>44227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-330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">
      <c r="A103" s="56">
        <v>44227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-269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">
      <c r="A104" s="56">
        <v>44227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-299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">
      <c r="A105" s="56">
        <v>44227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-238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">
      <c r="A106" s="56">
        <v>44227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-390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">
      <c r="A107" s="56">
        <v>44227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-208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">
      <c r="A108" s="56">
        <v>44227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-238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">
      <c r="A109" s="56">
        <v>44227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-208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">
      <c r="A110" s="56">
        <v>44227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66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">
      <c r="A111" s="56">
        <v>44227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-330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">
      <c r="A112" s="56">
        <v>44227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-208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">
      <c r="A113" s="56">
        <v>44227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-359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">
      <c r="A114" s="56">
        <v>44227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-269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">
      <c r="A115" s="56">
        <v>44227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-208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">
      <c r="A116" s="56">
        <v>44227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-238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">
      <c r="A117" s="56">
        <v>44227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-269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">
      <c r="A118" s="56">
        <v>44227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-177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">
      <c r="A119" s="56">
        <v>44227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-269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">
      <c r="A120" s="56">
        <v>44227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-269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">
      <c r="A121" s="56">
        <v>44227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-330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">
      <c r="A122" s="56">
        <v>44227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-359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">
      <c r="A123" s="56">
        <v>44227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-421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">
      <c r="A124" s="56">
        <v>44227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-299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">
      <c r="A125" s="56">
        <v>44227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7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1 a 30 dias</v>
      </c>
      <c r="X125" s="80" t="str">
        <f t="shared" si="7"/>
        <v>22021</v>
      </c>
      <c r="AA125"/>
    </row>
    <row r="126" spans="1:27" x14ac:dyDescent="0.3">
      <c r="A126" s="56">
        <v>44227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-238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">
      <c r="A127" s="56">
        <v>44227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-208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">
      <c r="A128" s="56">
        <v>44227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-208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">
      <c r="A129" s="56">
        <v>44227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66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">
      <c r="A130" s="56">
        <v>44227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-55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31 a 60 dias</v>
      </c>
      <c r="X130" s="80" t="str">
        <f t="shared" si="7"/>
        <v>12021</v>
      </c>
      <c r="AA130"/>
    </row>
    <row r="131" spans="1:27" x14ac:dyDescent="0.3">
      <c r="A131" s="56">
        <v>44227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-299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">
      <c r="A132" s="56">
        <v>44227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-177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">
      <c r="A133" s="56">
        <v>44227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96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">
      <c r="A134" s="56">
        <v>44227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96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">
      <c r="A135" s="56">
        <v>44227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-177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">
      <c r="A136" s="56">
        <v>44227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-330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">
      <c r="A137" s="56">
        <v>44227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-269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">
      <c r="A138" s="56">
        <v>44227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-299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">
      <c r="A139" s="56">
        <v>44227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-238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">
      <c r="A140" s="56">
        <v>44227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-116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91 a 120 dias</v>
      </c>
      <c r="X140" s="80" t="str">
        <f t="shared" si="11"/>
        <v>102020</v>
      </c>
      <c r="AA140"/>
    </row>
    <row r="141" spans="1:27" x14ac:dyDescent="0.3">
      <c r="A141" s="56">
        <v>44227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-208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">
      <c r="A142" s="56">
        <v>44227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-208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">
      <c r="A143" s="56">
        <v>44227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-55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31 a 60 dias</v>
      </c>
      <c r="X143" s="80" t="str">
        <f t="shared" si="11"/>
        <v>122020</v>
      </c>
      <c r="AA143"/>
    </row>
    <row r="144" spans="1:27" x14ac:dyDescent="0.3">
      <c r="A144" s="56">
        <v>44227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-269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">
      <c r="A145" s="56">
        <v>44227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-208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">
      <c r="A146" s="56">
        <v>44227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-238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">
      <c r="A147" s="56">
        <v>44227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-146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">
      <c r="A148" s="56">
        <v>44227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-299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">
      <c r="A149" s="56">
        <v>44227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96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">
      <c r="A150" s="56">
        <v>44227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-85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61 a 90 dias</v>
      </c>
      <c r="X150" s="80" t="str">
        <f t="shared" si="11"/>
        <v>112020</v>
      </c>
      <c r="AA150"/>
    </row>
    <row r="151" spans="1:27" x14ac:dyDescent="0.3">
      <c r="A151" s="56">
        <v>44227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-116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91 a 120 dias</v>
      </c>
      <c r="X151" s="80" t="str">
        <f t="shared" si="11"/>
        <v>102020</v>
      </c>
      <c r="AA151"/>
    </row>
    <row r="152" spans="1:27" x14ac:dyDescent="0.3">
      <c r="A152" s="56">
        <v>44227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-177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">
      <c r="A153" s="56">
        <v>44227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-238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">
      <c r="A154" s="56">
        <v>44227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-238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">
      <c r="A155" s="56">
        <v>44227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-299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">
      <c r="A156" s="56">
        <v>44227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96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">
      <c r="A157" s="56">
        <v>44227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-299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">
      <c r="A158" s="56">
        <v>44227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7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1 a 30 dias</v>
      </c>
      <c r="X158" s="80" t="str">
        <f t="shared" si="11"/>
        <v>32021</v>
      </c>
      <c r="AA158"/>
    </row>
    <row r="159" spans="1:27" x14ac:dyDescent="0.3">
      <c r="A159" s="56">
        <v>44227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-238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">
      <c r="A160" s="56">
        <v>44227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-208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">
      <c r="A161" s="56">
        <v>44227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-177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">
      <c r="A162" s="56">
        <v>44227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-85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61 a 90 dias</v>
      </c>
      <c r="X162" s="80" t="str">
        <f t="shared" si="11"/>
        <v>122020</v>
      </c>
      <c r="AA162"/>
    </row>
    <row r="163" spans="1:27" x14ac:dyDescent="0.3">
      <c r="A163" s="56">
        <v>44227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-116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91 a 120 dias</v>
      </c>
      <c r="X163" s="80" t="str">
        <f t="shared" si="11"/>
        <v>102020</v>
      </c>
      <c r="AA163"/>
    </row>
    <row r="164" spans="1:27" x14ac:dyDescent="0.3">
      <c r="A164" s="56">
        <v>44227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-177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">
      <c r="A165" s="56">
        <v>44227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96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">
      <c r="A166" s="56">
        <v>44227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-177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">
      <c r="A167" s="56">
        <v>44227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7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1 a 30 dias</v>
      </c>
      <c r="X167" s="80" t="str">
        <f t="shared" si="11"/>
        <v>22021</v>
      </c>
      <c r="AA167"/>
    </row>
    <row r="168" spans="1:27" x14ac:dyDescent="0.3">
      <c r="A168" s="56">
        <v>44227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-359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">
      <c r="A169" s="56">
        <v>44227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-330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">
      <c r="A170" s="56">
        <v>44227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-390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">
      <c r="A171" s="56">
        <v>44227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-238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">
      <c r="A172" s="56">
        <v>44227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-238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">
      <c r="A173" s="56">
        <v>44227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96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">
      <c r="A174" s="56">
        <v>44227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-85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61 a 90 dias</v>
      </c>
      <c r="X174" s="80" t="str">
        <f t="shared" si="11"/>
        <v>112020</v>
      </c>
      <c r="AA174"/>
    </row>
    <row r="175" spans="1:27" x14ac:dyDescent="0.3">
      <c r="A175" s="56">
        <v>44227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-55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31 a 60 dias</v>
      </c>
      <c r="X175" s="80" t="str">
        <f t="shared" si="11"/>
        <v>12021</v>
      </c>
      <c r="AA175"/>
    </row>
    <row r="176" spans="1:27" x14ac:dyDescent="0.3">
      <c r="A176" s="56">
        <v>44227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-55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31 a 60 dias</v>
      </c>
      <c r="X176" s="80" t="str">
        <f t="shared" si="11"/>
        <v>12021</v>
      </c>
      <c r="AA176"/>
    </row>
    <row r="177" spans="1:27" x14ac:dyDescent="0.3">
      <c r="A177" s="56">
        <v>44227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35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">
      <c r="A178" s="56">
        <v>44227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-359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">
      <c r="A179" s="56">
        <v>44227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-330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">
      <c r="A180" s="56">
        <v>44227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-146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">
      <c r="A181" s="56">
        <v>44227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-299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">
      <c r="A182" s="56">
        <v>44227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-390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">
      <c r="A183" s="56">
        <v>44227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-330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">
      <c r="A184" s="56">
        <v>44227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-55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31 a 60 dias</v>
      </c>
      <c r="X184" s="80" t="str">
        <f t="shared" si="11"/>
        <v>12021</v>
      </c>
      <c r="AA184"/>
    </row>
    <row r="185" spans="1:27" x14ac:dyDescent="0.3">
      <c r="A185" s="56">
        <v>44227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-238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">
      <c r="A186" s="56">
        <v>44227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35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">
      <c r="A187" s="56">
        <v>44227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-238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">
      <c r="A188" s="56">
        <v>44227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-269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">
      <c r="A189" s="56">
        <v>44227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-116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91 a 120 dias</v>
      </c>
      <c r="X189" s="80" t="str">
        <f t="shared" si="11"/>
        <v>12021</v>
      </c>
      <c r="AA189"/>
    </row>
    <row r="190" spans="1:27" x14ac:dyDescent="0.3">
      <c r="A190" s="56">
        <v>44227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-177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">
      <c r="A191" s="56">
        <v>44227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-238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">
      <c r="A192" s="56">
        <v>44227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-116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91 a 120 dias</v>
      </c>
      <c r="X192" s="80" t="str">
        <f t="shared" si="11"/>
        <v>102020</v>
      </c>
      <c r="AA192"/>
    </row>
    <row r="193" spans="1:27" x14ac:dyDescent="0.3">
      <c r="A193" s="56">
        <v>44227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-359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">
      <c r="A194" s="56">
        <v>44227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-238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">
      <c r="A195" s="56">
        <v>44227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-269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">
      <c r="A196" s="56">
        <v>44227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-208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">
      <c r="A197" s="56">
        <v>44227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-269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">
      <c r="A198" s="56">
        <v>44227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-269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">
      <c r="A199" s="56">
        <v>44227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-208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">
      <c r="A200" s="56">
        <v>44227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-330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">
      <c r="A201" s="56">
        <v>44227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7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1 a 30 dias</v>
      </c>
      <c r="X201" s="80" t="str">
        <f t="shared" si="15"/>
        <v>22021</v>
      </c>
      <c r="AA201"/>
    </row>
    <row r="202" spans="1:27" x14ac:dyDescent="0.3">
      <c r="A202" s="56">
        <v>44227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-146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">
      <c r="A203" s="56">
        <v>44227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-238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">
      <c r="A204" s="56">
        <v>44227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96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">
      <c r="A205" s="56">
        <v>44227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-55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31 a 60 dias</v>
      </c>
      <c r="X205" s="80" t="str">
        <f t="shared" si="15"/>
        <v>12021</v>
      </c>
      <c r="AA205"/>
    </row>
    <row r="206" spans="1:27" x14ac:dyDescent="0.3">
      <c r="A206" s="56">
        <v>44227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7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1 a 30 dias</v>
      </c>
      <c r="X206" s="80" t="str">
        <f t="shared" si="15"/>
        <v>22021</v>
      </c>
      <c r="AA206"/>
    </row>
    <row r="207" spans="1:27" x14ac:dyDescent="0.3">
      <c r="A207" s="56">
        <v>44227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-55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31 a 60 dias</v>
      </c>
      <c r="X207" s="80" t="str">
        <f t="shared" si="15"/>
        <v>12021</v>
      </c>
      <c r="AA207"/>
    </row>
    <row r="208" spans="1:27" x14ac:dyDescent="0.3">
      <c r="A208" s="56">
        <v>44227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-85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61 a 90 dias</v>
      </c>
      <c r="X208" s="80" t="str">
        <f t="shared" si="15"/>
        <v>112020</v>
      </c>
      <c r="AA208"/>
    </row>
    <row r="209" spans="1:27" x14ac:dyDescent="0.3">
      <c r="A209" s="56">
        <v>44227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127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">
      <c r="A210" s="56">
        <v>44227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-146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">
      <c r="A211" s="56">
        <v>44227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-146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">
      <c r="A212" s="56">
        <v>44227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-330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">
      <c r="A213" s="56">
        <v>44227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-359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">
      <c r="A214" s="56">
        <v>44227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-238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">
      <c r="A215" s="56">
        <v>44227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-269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">
      <c r="A216" s="56">
        <v>44227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-55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31 a 60 dias</v>
      </c>
      <c r="X216" s="80" t="str">
        <f t="shared" si="15"/>
        <v>12021</v>
      </c>
      <c r="AA216"/>
    </row>
    <row r="217" spans="1:27" x14ac:dyDescent="0.3">
      <c r="A217" s="56">
        <v>44227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-85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61 a 90 dias</v>
      </c>
      <c r="X217" s="80" t="str">
        <f t="shared" si="15"/>
        <v>112020</v>
      </c>
      <c r="AA217"/>
    </row>
    <row r="218" spans="1:27" x14ac:dyDescent="0.3">
      <c r="A218" s="56">
        <v>44227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66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">
      <c r="A219" s="56">
        <v>44227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-208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">
      <c r="A220" s="56">
        <v>44227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-177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">
      <c r="A221" s="56">
        <v>44227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-390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">
      <c r="A222" s="56">
        <v>44227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-208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">
      <c r="A223" s="56">
        <v>44227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96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">
      <c r="A224" s="56">
        <v>44227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-238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">
      <c r="A225" s="56">
        <v>44227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35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">
      <c r="A226" s="56">
        <v>44227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-24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1 a 30 dias</v>
      </c>
      <c r="X226" s="80" t="str">
        <f t="shared" si="15"/>
        <v>12021</v>
      </c>
      <c r="AA226"/>
    </row>
    <row r="227" spans="1:27" x14ac:dyDescent="0.3">
      <c r="A227" s="56">
        <v>44227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-359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">
      <c r="A228" s="56">
        <v>44227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-116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91 a 120 dias</v>
      </c>
      <c r="X228" s="80" t="str">
        <f t="shared" si="15"/>
        <v>102020</v>
      </c>
      <c r="AA228"/>
    </row>
    <row r="229" spans="1:27" x14ac:dyDescent="0.3">
      <c r="A229" s="56">
        <v>44227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-269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">
      <c r="A230" s="56">
        <v>44227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-269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">
      <c r="A231" s="56">
        <v>44227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-238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">
      <c r="A232" s="56">
        <v>44227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-238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">
      <c r="A233" s="56">
        <v>44227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96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">
      <c r="A234" s="56">
        <v>44227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-359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">
      <c r="A235" s="56">
        <v>44227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-269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">
      <c r="A236" s="56">
        <v>44227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-359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">
      <c r="A237" s="56">
        <v>44227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-299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">
      <c r="A238" s="56">
        <v>44227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-85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61 a 90 dias</v>
      </c>
      <c r="X238" s="80" t="str">
        <f t="shared" si="15"/>
        <v>22021</v>
      </c>
      <c r="AA238"/>
    </row>
    <row r="239" spans="1:27" x14ac:dyDescent="0.3">
      <c r="A239" s="56">
        <v>44227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-269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">
      <c r="A240" s="56">
        <v>44227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-330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">
      <c r="A241" s="56">
        <v>44227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-55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31 a 60 dias</v>
      </c>
      <c r="X241" s="80" t="str">
        <f t="shared" si="15"/>
        <v>122020</v>
      </c>
      <c r="AA241"/>
    </row>
    <row r="242" spans="1:27" x14ac:dyDescent="0.3">
      <c r="A242" s="56">
        <v>44227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-299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">
      <c r="A243" s="56">
        <v>44227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-208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">
      <c r="A244" s="56">
        <v>44227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-177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">
      <c r="A245" s="56">
        <v>44227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-269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">
      <c r="A246" s="56">
        <v>44227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-359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">
      <c r="A247" s="56">
        <v>44227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-359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">
      <c r="A248" s="56">
        <v>44227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96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">
      <c r="A249" s="56">
        <v>44227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-146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">
      <c r="A250" s="56">
        <v>44227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-359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">
      <c r="A251" s="56">
        <v>44227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-116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91 a 120 dias</v>
      </c>
      <c r="X251" s="80" t="str">
        <f t="shared" si="15"/>
        <v>102020</v>
      </c>
      <c r="AA251"/>
    </row>
    <row r="252" spans="1:27" x14ac:dyDescent="0.3">
      <c r="A252" s="56">
        <v>44227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-299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">
      <c r="A253" s="56">
        <v>44227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-238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">
      <c r="A254" s="56">
        <v>44227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-55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31 a 60 dias</v>
      </c>
      <c r="X254" s="80" t="str">
        <f t="shared" si="15"/>
        <v>122020</v>
      </c>
      <c r="AA254"/>
    </row>
    <row r="255" spans="1:27" x14ac:dyDescent="0.3">
      <c r="A255" s="56">
        <v>44227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96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">
      <c r="A256" s="56">
        <v>44227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-208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">
      <c r="A257" s="56">
        <v>44227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96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">
      <c r="A258" s="56">
        <v>44227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96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">
      <c r="A259" s="56">
        <v>44227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-146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">
      <c r="A260" s="56">
        <v>44227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-55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31 a 60 dias</v>
      </c>
      <c r="X260" s="80" t="str">
        <f t="shared" si="19"/>
        <v>122020</v>
      </c>
      <c r="AA260"/>
    </row>
    <row r="261" spans="1:27" x14ac:dyDescent="0.3">
      <c r="A261" s="56">
        <v>44227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-55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31 a 60 dias</v>
      </c>
      <c r="X261" s="80" t="str">
        <f t="shared" si="19"/>
        <v>122020</v>
      </c>
      <c r="AA261"/>
    </row>
    <row r="262" spans="1:27" x14ac:dyDescent="0.3">
      <c r="A262" s="56">
        <v>44227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96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">
      <c r="A263" s="56">
        <v>44227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-146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">
      <c r="A264" s="56">
        <v>44227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-85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61 a 90 dias</v>
      </c>
      <c r="X264" s="80" t="str">
        <f t="shared" si="19"/>
        <v>112020</v>
      </c>
      <c r="AA264"/>
    </row>
    <row r="265" spans="1:27" x14ac:dyDescent="0.3">
      <c r="A265" s="56">
        <v>44227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-269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">
      <c r="A266" s="56">
        <v>44227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-330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">
      <c r="A267" s="56">
        <v>44227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-390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">
      <c r="A268" s="56">
        <v>44227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-208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">
      <c r="A269" s="56">
        <v>44227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-330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">
      <c r="A270" s="56">
        <v>44227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-177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">
      <c r="A271" s="56">
        <v>44227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-330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">
      <c r="A272" s="56">
        <v>44227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-55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31 a 60 dias</v>
      </c>
      <c r="X272" s="80" t="str">
        <f t="shared" si="19"/>
        <v>12021</v>
      </c>
      <c r="AA272"/>
    </row>
    <row r="273" spans="1:27" x14ac:dyDescent="0.3">
      <c r="A273" s="56">
        <v>44227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-177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">
      <c r="A274" s="56">
        <v>44227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-24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1 a 30 dias</v>
      </c>
      <c r="X274" s="80" t="str">
        <f t="shared" si="19"/>
        <v>12021</v>
      </c>
      <c r="AA274"/>
    </row>
    <row r="275" spans="1:27" x14ac:dyDescent="0.3">
      <c r="A275" s="56">
        <v>44227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-55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31 a 60 dias</v>
      </c>
      <c r="X275" s="80" t="str">
        <f t="shared" si="19"/>
        <v>12021</v>
      </c>
      <c r="AA275"/>
    </row>
    <row r="276" spans="1:27" x14ac:dyDescent="0.3">
      <c r="A276" s="56">
        <v>44227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-238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">
      <c r="A277" s="56">
        <v>44227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-85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61 a 90 dias</v>
      </c>
      <c r="X277" s="80" t="str">
        <f t="shared" si="19"/>
        <v>112020</v>
      </c>
      <c r="AA277"/>
    </row>
    <row r="278" spans="1:27" x14ac:dyDescent="0.3">
      <c r="A278" s="56">
        <v>44227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-359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">
      <c r="A279" s="56">
        <v>44227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7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1 a 30 dias</v>
      </c>
      <c r="X279" s="80" t="str">
        <f t="shared" si="19"/>
        <v>32021</v>
      </c>
      <c r="AA279"/>
    </row>
    <row r="280" spans="1:27" x14ac:dyDescent="0.3">
      <c r="A280" s="56">
        <v>44227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96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">
      <c r="A281" s="56">
        <v>44227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-330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">
      <c r="A282" s="56">
        <v>44227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-299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">
      <c r="A283" s="56">
        <v>44227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7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1 a 30 dias</v>
      </c>
      <c r="X283" s="80" t="str">
        <f t="shared" si="19"/>
        <v>22021</v>
      </c>
      <c r="AA283"/>
    </row>
    <row r="284" spans="1:27" x14ac:dyDescent="0.3">
      <c r="A284" s="56">
        <v>44227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-390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">
      <c r="A285" s="56">
        <v>44227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-359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">
      <c r="A286" s="56">
        <v>44227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-330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">
      <c r="A287" s="56">
        <v>44227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35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">
      <c r="A288" s="56">
        <v>44227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-208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">
      <c r="A289" s="56">
        <v>44227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7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1 a 30 dias</v>
      </c>
      <c r="X289" s="80" t="str">
        <f t="shared" si="19"/>
        <v>22021</v>
      </c>
      <c r="AA289"/>
    </row>
    <row r="290" spans="1:27" x14ac:dyDescent="0.3">
      <c r="A290" s="56">
        <v>44227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-359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">
      <c r="A291" s="56">
        <v>44227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-238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">
      <c r="A292" s="56">
        <v>44227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-85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61 a 90 dias</v>
      </c>
      <c r="X292" s="80" t="str">
        <f t="shared" si="19"/>
        <v>112020</v>
      </c>
      <c r="AA292"/>
    </row>
    <row r="293" spans="1:27" x14ac:dyDescent="0.3">
      <c r="A293" s="56">
        <v>44227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-116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91 a 120 dias</v>
      </c>
      <c r="X293" s="80" t="str">
        <f t="shared" si="19"/>
        <v>102020</v>
      </c>
      <c r="AA293"/>
    </row>
    <row r="294" spans="1:27" x14ac:dyDescent="0.3">
      <c r="A294" s="56">
        <v>44227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-208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">
      <c r="A295" s="56">
        <v>44227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-85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61 a 90 dias</v>
      </c>
      <c r="X295" s="80" t="str">
        <f t="shared" si="19"/>
        <v>112020</v>
      </c>
      <c r="AA295"/>
    </row>
    <row r="296" spans="1:27" x14ac:dyDescent="0.3">
      <c r="A296" s="56">
        <v>44227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-116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91 a 120 dias</v>
      </c>
      <c r="X296" s="80" t="str">
        <f t="shared" si="19"/>
        <v>112020</v>
      </c>
      <c r="AA296"/>
    </row>
    <row r="297" spans="1:27" x14ac:dyDescent="0.3">
      <c r="A297" s="56">
        <v>44227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-359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">
      <c r="A298" s="56">
        <v>44227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-177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">
      <c r="A299" s="56">
        <v>44227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-269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">
      <c r="A300" s="56">
        <v>44227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-238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">
      <c r="A301" s="56">
        <v>44227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-177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">
      <c r="A302" s="56">
        <v>44227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-85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61 a 90 dias</v>
      </c>
      <c r="X302" s="80" t="str">
        <f t="shared" si="19"/>
        <v>122020</v>
      </c>
      <c r="AA302"/>
    </row>
    <row r="303" spans="1:27" x14ac:dyDescent="0.3">
      <c r="A303" s="56">
        <v>44227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-146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">
      <c r="A304" s="56">
        <v>44227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-238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">
      <c r="A305" s="56">
        <v>44227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96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">
      <c r="A306" s="56">
        <v>44227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-208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">
      <c r="A307" s="56">
        <v>44227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-269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">
      <c r="A308" s="56">
        <v>44227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-208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">
      <c r="A309" s="56">
        <v>44227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96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">
      <c r="A310" s="56">
        <v>44227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35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">
      <c r="A311" s="56">
        <v>44227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-208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">
      <c r="A312" s="56">
        <v>44227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-146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">
      <c r="A313" s="56">
        <v>44227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-24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1 a 30 dias</v>
      </c>
      <c r="X313" s="80" t="str">
        <f t="shared" si="19"/>
        <v>12021</v>
      </c>
      <c r="AA313"/>
    </row>
    <row r="314" spans="1:27" x14ac:dyDescent="0.3">
      <c r="A314" s="56">
        <v>44227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-55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31 a 60 dias</v>
      </c>
      <c r="X314" s="80" t="str">
        <f t="shared" si="19"/>
        <v>122020</v>
      </c>
      <c r="AA314"/>
    </row>
    <row r="315" spans="1:27" x14ac:dyDescent="0.3">
      <c r="A315" s="56">
        <v>44227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96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">
      <c r="A316" s="56">
        <v>44227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96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">
      <c r="A317" s="56">
        <v>44227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-146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">
      <c r="A318" s="56">
        <v>44227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66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">
      <c r="A319" s="56">
        <v>44227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7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1 a 30 dias</v>
      </c>
      <c r="X319" s="80" t="str">
        <f t="shared" si="19"/>
        <v>22021</v>
      </c>
      <c r="AA319"/>
    </row>
    <row r="320" spans="1:27" x14ac:dyDescent="0.3">
      <c r="A320" s="56">
        <v>44227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-238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">
      <c r="A321" s="56">
        <v>44227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-177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">
      <c r="A322" s="56">
        <v>44227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7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1 a 30 dias</v>
      </c>
      <c r="X322" s="80" t="str">
        <f t="shared" si="19"/>
        <v>22021</v>
      </c>
      <c r="AA322"/>
    </row>
    <row r="323" spans="1:27" x14ac:dyDescent="0.3">
      <c r="A323" s="56">
        <v>44227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-55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31 a 60 dias</v>
      </c>
      <c r="X323" s="80" t="str">
        <f t="shared" ref="X323:X386" si="23">MONTH(U323)&amp;YEAR(U323)</f>
        <v>122020</v>
      </c>
      <c r="AA323"/>
    </row>
    <row r="324" spans="1:27" x14ac:dyDescent="0.3">
      <c r="A324" s="56">
        <v>44227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-177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">
      <c r="A325" s="56">
        <v>44227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-146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">
      <c r="A326" s="56">
        <v>44227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-85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61 a 90 dias</v>
      </c>
      <c r="X326" s="80" t="str">
        <f t="shared" si="23"/>
        <v>112020</v>
      </c>
      <c r="AA326"/>
    </row>
    <row r="327" spans="1:27" x14ac:dyDescent="0.3">
      <c r="A327" s="56">
        <v>44227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7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1 a 30 dias</v>
      </c>
      <c r="X327" s="80" t="str">
        <f t="shared" si="23"/>
        <v>22021</v>
      </c>
      <c r="AA327"/>
    </row>
    <row r="328" spans="1:27" x14ac:dyDescent="0.3">
      <c r="A328" s="56">
        <v>44227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35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">
      <c r="A329" s="56">
        <v>44227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35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">
      <c r="A330" s="56">
        <v>44227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7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1 a 30 dias</v>
      </c>
      <c r="X330" s="80" t="str">
        <f t="shared" si="23"/>
        <v>42021</v>
      </c>
      <c r="AA330"/>
    </row>
    <row r="331" spans="1:27" x14ac:dyDescent="0.3">
      <c r="A331" s="56">
        <v>44227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-55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31 a 60 dias</v>
      </c>
      <c r="X331" s="80" t="str">
        <f t="shared" si="23"/>
        <v>12021</v>
      </c>
      <c r="AA331"/>
    </row>
    <row r="332" spans="1:27" x14ac:dyDescent="0.3">
      <c r="A332" s="56">
        <v>44227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35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">
      <c r="A333" s="56">
        <v>44227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66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">
      <c r="A334" s="56">
        <v>44227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-177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">
      <c r="A335" s="56">
        <v>44227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35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">
      <c r="A336" s="56">
        <v>44227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7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1 a 30 dias</v>
      </c>
      <c r="X336" s="80" t="str">
        <f t="shared" si="23"/>
        <v>22021</v>
      </c>
      <c r="AA336"/>
    </row>
    <row r="337" spans="1:27" x14ac:dyDescent="0.3">
      <c r="A337" s="56">
        <v>44227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7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1 a 30 dias</v>
      </c>
      <c r="X337" s="80" t="str">
        <f t="shared" si="23"/>
        <v>22021</v>
      </c>
      <c r="AA337"/>
    </row>
    <row r="338" spans="1:27" x14ac:dyDescent="0.3">
      <c r="A338" s="56">
        <v>44227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-55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31 a 60 dias</v>
      </c>
      <c r="X338" s="80" t="str">
        <f t="shared" si="23"/>
        <v>42021</v>
      </c>
      <c r="AA338"/>
    </row>
    <row r="339" spans="1:27" x14ac:dyDescent="0.3">
      <c r="A339" s="56">
        <v>44227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-146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">
      <c r="A340" s="56">
        <v>44227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7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1 a 30 dias</v>
      </c>
      <c r="X340" s="80" t="str">
        <f t="shared" si="23"/>
        <v>22021</v>
      </c>
      <c r="AA340"/>
    </row>
    <row r="341" spans="1:27" x14ac:dyDescent="0.3">
      <c r="A341" s="56">
        <v>44227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35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">
      <c r="A342" s="56">
        <v>44227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-55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31 a 60 dias</v>
      </c>
      <c r="X342" s="80" t="str">
        <f t="shared" si="23"/>
        <v>122020</v>
      </c>
      <c r="AA342"/>
    </row>
    <row r="343" spans="1:27" x14ac:dyDescent="0.3">
      <c r="A343" s="56">
        <v>44227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7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1 a 30 dias</v>
      </c>
      <c r="X343" s="80" t="str">
        <f t="shared" si="23"/>
        <v>22021</v>
      </c>
      <c r="AA343"/>
    </row>
    <row r="344" spans="1:27" x14ac:dyDescent="0.3">
      <c r="A344" s="56">
        <v>44227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35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">
      <c r="A345" s="56">
        <v>44227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-146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">
      <c r="A346" s="56">
        <v>44227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35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">
      <c r="A347" s="56">
        <v>44227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-146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">
      <c r="A348" s="56">
        <v>44227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96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">
      <c r="A349" s="56">
        <v>44227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96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">
      <c r="A350" s="56">
        <v>44227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35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">
      <c r="A351" s="56">
        <v>44227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-146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">
      <c r="A352" s="56">
        <v>44227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96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">
      <c r="A353" s="56">
        <v>44227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96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">
      <c r="A354" s="56">
        <v>44227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96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">
      <c r="A355" s="56">
        <v>44227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35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">
      <c r="A356" s="56">
        <v>44227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127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">
      <c r="A357" s="56">
        <v>44227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66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">
      <c r="A358" s="56">
        <v>44227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96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">
      <c r="A359" s="56">
        <v>44227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-85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61 a 90 dias</v>
      </c>
      <c r="X359" s="80" t="str">
        <f t="shared" si="23"/>
        <v>112020</v>
      </c>
      <c r="AA359"/>
    </row>
    <row r="360" spans="1:27" x14ac:dyDescent="0.3">
      <c r="A360" s="56">
        <v>44227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-55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31 a 60 dias</v>
      </c>
      <c r="X360" s="80" t="str">
        <f t="shared" si="23"/>
        <v>122020</v>
      </c>
      <c r="AA360"/>
    </row>
    <row r="361" spans="1:27" x14ac:dyDescent="0.3">
      <c r="A361" s="56">
        <v>44227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7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1 a 30 dias</v>
      </c>
      <c r="X361" s="80" t="str">
        <f t="shared" si="23"/>
        <v>32021</v>
      </c>
      <c r="AA361"/>
    </row>
    <row r="362" spans="1:27" x14ac:dyDescent="0.3">
      <c r="A362" s="56">
        <v>44227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-208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">
      <c r="A363" s="56">
        <v>44227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96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">
      <c r="A364" s="56">
        <v>44227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-177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">
      <c r="A365" s="56">
        <v>44227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7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1 a 30 dias</v>
      </c>
      <c r="X365" s="80" t="str">
        <f t="shared" si="23"/>
        <v>22021</v>
      </c>
      <c r="AA365"/>
    </row>
    <row r="366" spans="1:27" x14ac:dyDescent="0.3">
      <c r="A366" s="56">
        <v>44227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-116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91 a 120 dias</v>
      </c>
      <c r="X366" s="80" t="str">
        <f t="shared" si="23"/>
        <v>102020</v>
      </c>
      <c r="AA366"/>
    </row>
    <row r="367" spans="1:27" x14ac:dyDescent="0.3">
      <c r="A367" s="56">
        <v>44227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-146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">
      <c r="A368" s="56">
        <v>44227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35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">
      <c r="A369" s="56">
        <v>44227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-55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31 a 60 dias</v>
      </c>
      <c r="X369" s="80" t="str">
        <f t="shared" si="23"/>
        <v>122020</v>
      </c>
      <c r="AA369"/>
    </row>
    <row r="370" spans="1:27" x14ac:dyDescent="0.3">
      <c r="A370" s="56">
        <v>44227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96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">
      <c r="A371" s="56">
        <v>44227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-24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1 a 30 dias</v>
      </c>
      <c r="X371" s="80" t="str">
        <f t="shared" si="23"/>
        <v>12021</v>
      </c>
      <c r="AA371"/>
    </row>
    <row r="372" spans="1:27" x14ac:dyDescent="0.3">
      <c r="A372" s="56">
        <v>44227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7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1 a 30 dias</v>
      </c>
      <c r="X372" s="80" t="str">
        <f t="shared" si="23"/>
        <v>22021</v>
      </c>
      <c r="AA372"/>
    </row>
    <row r="373" spans="1:27" x14ac:dyDescent="0.3">
      <c r="A373" s="56">
        <v>44227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-116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91 a 120 dias</v>
      </c>
      <c r="X373" s="80" t="str">
        <f t="shared" si="23"/>
        <v>102020</v>
      </c>
      <c r="AA373"/>
    </row>
    <row r="374" spans="1:27" x14ac:dyDescent="0.3">
      <c r="A374" s="56">
        <v>44227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-24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1 a 30 dias</v>
      </c>
      <c r="X374" s="80" t="str">
        <f t="shared" si="23"/>
        <v>12021</v>
      </c>
      <c r="AA374"/>
    </row>
    <row r="375" spans="1:27" x14ac:dyDescent="0.3">
      <c r="A375" s="56">
        <v>44227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66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">
      <c r="A376" s="56">
        <v>44227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-24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1 a 30 dias</v>
      </c>
      <c r="X376" s="80" t="str">
        <f t="shared" si="23"/>
        <v>12021</v>
      </c>
      <c r="AA376"/>
    </row>
    <row r="377" spans="1:27" x14ac:dyDescent="0.3">
      <c r="A377" s="56">
        <v>44227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96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">
      <c r="A378" s="56">
        <v>44227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-55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31 a 60 dias</v>
      </c>
      <c r="X378" s="80" t="str">
        <f t="shared" si="23"/>
        <v>122020</v>
      </c>
      <c r="AA378"/>
    </row>
    <row r="379" spans="1:27" x14ac:dyDescent="0.3">
      <c r="A379" s="56">
        <v>44227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-177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">
      <c r="A380" s="56">
        <v>44227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66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">
      <c r="A381" s="56">
        <v>44227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96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">
      <c r="A382" s="56">
        <v>44227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96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">
      <c r="A383" s="56">
        <v>44227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96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">
      <c r="A384" s="56">
        <v>44227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35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">
      <c r="A385" s="56">
        <v>44227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-116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91 a 120 dias</v>
      </c>
      <c r="X385" s="80" t="str">
        <f t="shared" si="23"/>
        <v>102020</v>
      </c>
      <c r="AA385"/>
    </row>
    <row r="386" spans="1:27" x14ac:dyDescent="0.3">
      <c r="A386" s="56">
        <v>44227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7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1 a 30 dias</v>
      </c>
      <c r="X386" s="80" t="str">
        <f t="shared" si="23"/>
        <v>22021</v>
      </c>
      <c r="AA386"/>
    </row>
    <row r="387" spans="1:27" x14ac:dyDescent="0.3">
      <c r="A387" s="56">
        <v>44227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96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">
      <c r="A388" s="56">
        <v>44227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96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">
      <c r="A389" s="56">
        <v>44227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-85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61 a 90 dias</v>
      </c>
      <c r="X389" s="80" t="str">
        <f t="shared" si="27"/>
        <v>112020</v>
      </c>
      <c r="AA389"/>
    </row>
    <row r="390" spans="1:27" x14ac:dyDescent="0.3">
      <c r="A390" s="56">
        <v>44227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-177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">
      <c r="A391" s="56">
        <v>44227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96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">
      <c r="A392" s="56">
        <v>44227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35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">
      <c r="A393" s="56">
        <v>44227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35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">
      <c r="A394" s="56">
        <v>44227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96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">
      <c r="A395" s="56">
        <v>44227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-116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91 a 120 dias</v>
      </c>
      <c r="X395" s="80" t="str">
        <f t="shared" si="27"/>
        <v>102020</v>
      </c>
      <c r="AA395"/>
    </row>
    <row r="396" spans="1:27" x14ac:dyDescent="0.3">
      <c r="A396" s="56">
        <v>44227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-55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31 a 60 dias</v>
      </c>
      <c r="X396" s="80" t="str">
        <f t="shared" si="27"/>
        <v>12021</v>
      </c>
      <c r="AA396"/>
    </row>
    <row r="397" spans="1:27" x14ac:dyDescent="0.3">
      <c r="A397" s="56">
        <v>44227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-55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31 a 60 dias</v>
      </c>
      <c r="X397" s="80" t="str">
        <f t="shared" si="27"/>
        <v>22021</v>
      </c>
      <c r="AA397"/>
    </row>
    <row r="398" spans="1:27" x14ac:dyDescent="0.3">
      <c r="A398" s="56">
        <v>44227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-55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31 a 60 dias</v>
      </c>
      <c r="X398" s="80" t="str">
        <f t="shared" si="27"/>
        <v>12021</v>
      </c>
      <c r="AA398"/>
    </row>
    <row r="399" spans="1:27" x14ac:dyDescent="0.3">
      <c r="A399" s="56">
        <v>44227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-146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">
      <c r="A400" s="56">
        <v>44227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-55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31 a 60 dias</v>
      </c>
      <c r="X400" s="80" t="str">
        <f t="shared" si="27"/>
        <v>12021</v>
      </c>
      <c r="AA400"/>
    </row>
    <row r="401" spans="1:27" x14ac:dyDescent="0.3">
      <c r="A401" s="56">
        <v>44227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-116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91 a 120 dias</v>
      </c>
      <c r="X401" s="80" t="str">
        <f t="shared" si="27"/>
        <v>102020</v>
      </c>
      <c r="AA401"/>
    </row>
    <row r="402" spans="1:27" x14ac:dyDescent="0.3">
      <c r="A402" s="56">
        <v>44227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96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">
      <c r="A403" s="56">
        <v>44227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-55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31 a 60 dias</v>
      </c>
      <c r="X403" s="80" t="str">
        <f t="shared" si="27"/>
        <v>12021</v>
      </c>
      <c r="AA403"/>
    </row>
    <row r="404" spans="1:27" x14ac:dyDescent="0.3">
      <c r="A404" s="56">
        <v>44227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127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">
      <c r="A405" s="56">
        <v>44227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-24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1 a 30 dias</v>
      </c>
      <c r="X405" s="80" t="str">
        <f t="shared" si="27"/>
        <v>12021</v>
      </c>
      <c r="AA405"/>
    </row>
    <row r="406" spans="1:27" x14ac:dyDescent="0.3">
      <c r="A406" s="56">
        <v>44227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-85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61 a 90 dias</v>
      </c>
      <c r="X406" s="80" t="str">
        <f t="shared" si="27"/>
        <v>112020</v>
      </c>
      <c r="AA406"/>
    </row>
    <row r="407" spans="1:27" x14ac:dyDescent="0.3">
      <c r="A407" s="56">
        <v>44227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-85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61 a 90 dias</v>
      </c>
      <c r="X407" s="80" t="str">
        <f t="shared" si="27"/>
        <v>112020</v>
      </c>
      <c r="AA407"/>
    </row>
    <row r="408" spans="1:27" x14ac:dyDescent="0.3">
      <c r="A408" s="56">
        <v>44227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7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1 a 30 dias</v>
      </c>
      <c r="X408" s="80" t="str">
        <f t="shared" si="27"/>
        <v>22021</v>
      </c>
      <c r="AA408"/>
    </row>
    <row r="409" spans="1:27" x14ac:dyDescent="0.3">
      <c r="A409" s="56">
        <v>44227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96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">
      <c r="A410" s="56">
        <v>44227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35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">
      <c r="A411" s="56">
        <v>44227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7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1 a 30 dias</v>
      </c>
      <c r="X411" s="80" t="str">
        <f t="shared" si="27"/>
        <v>32021</v>
      </c>
      <c r="AA411"/>
    </row>
    <row r="412" spans="1:27" x14ac:dyDescent="0.3">
      <c r="A412" s="56">
        <v>44227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96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">
      <c r="A413" s="56">
        <v>44227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7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1 a 30 dias</v>
      </c>
      <c r="X413" s="80" t="str">
        <f t="shared" si="27"/>
        <v>22021</v>
      </c>
      <c r="AA413"/>
    </row>
    <row r="414" spans="1:27" x14ac:dyDescent="0.3">
      <c r="A414" s="56">
        <v>44227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-55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31 a 60 dias</v>
      </c>
      <c r="X414" s="80" t="str">
        <f t="shared" si="27"/>
        <v>122020</v>
      </c>
      <c r="AA414"/>
    </row>
    <row r="415" spans="1:27" x14ac:dyDescent="0.3">
      <c r="A415" s="56">
        <v>44227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96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">
      <c r="A416" s="56">
        <v>44227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7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1 a 30 dias</v>
      </c>
      <c r="X416" s="80" t="str">
        <f t="shared" si="27"/>
        <v>22021</v>
      </c>
      <c r="AA416"/>
    </row>
    <row r="417" spans="1:27" x14ac:dyDescent="0.3">
      <c r="A417" s="56">
        <v>44227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96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">
      <c r="A418" s="56">
        <v>44227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-55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31 a 60 dias</v>
      </c>
      <c r="X418" s="80" t="str">
        <f t="shared" si="27"/>
        <v>12021</v>
      </c>
      <c r="AA418"/>
    </row>
    <row r="419" spans="1:27" x14ac:dyDescent="0.3">
      <c r="A419" s="56">
        <v>44227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-177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">
      <c r="A420" s="56">
        <v>44227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-146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">
      <c r="A421" s="56">
        <v>44227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-146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">
      <c r="A422" s="56">
        <v>44227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7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1 a 30 dias</v>
      </c>
      <c r="X422" s="80" t="str">
        <f t="shared" si="27"/>
        <v>32021</v>
      </c>
      <c r="AA422"/>
    </row>
    <row r="423" spans="1:27" x14ac:dyDescent="0.3">
      <c r="A423" s="56">
        <v>44227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-177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">
      <c r="A424" s="56">
        <v>44227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7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1 a 30 dias</v>
      </c>
      <c r="X424" s="80" t="str">
        <f t="shared" si="27"/>
        <v>22021</v>
      </c>
      <c r="AA424"/>
    </row>
    <row r="425" spans="1:27" x14ac:dyDescent="0.3">
      <c r="A425" s="56">
        <v>44227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-208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">
      <c r="A426" s="56">
        <v>44227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96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">
      <c r="A427" s="56">
        <v>44227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-55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31 a 60 dias</v>
      </c>
      <c r="X427" s="80" t="str">
        <f t="shared" si="27"/>
        <v>122020</v>
      </c>
      <c r="AA427"/>
    </row>
    <row r="428" spans="1:27" x14ac:dyDescent="0.3">
      <c r="A428" s="56">
        <v>44227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96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">
      <c r="A429" s="56">
        <v>44227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35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">
      <c r="A430" s="56">
        <v>44227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-116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91 a 120 dias</v>
      </c>
      <c r="X430" s="80" t="str">
        <f t="shared" si="27"/>
        <v>112020</v>
      </c>
      <c r="AA430"/>
    </row>
    <row r="431" spans="1:27" x14ac:dyDescent="0.3">
      <c r="A431" s="56">
        <v>44227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66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">
      <c r="A432" s="56">
        <v>44227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-55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31 a 60 dias</v>
      </c>
      <c r="X432" s="80" t="str">
        <f t="shared" si="27"/>
        <v>122020</v>
      </c>
      <c r="AA432"/>
    </row>
    <row r="433" spans="1:27" x14ac:dyDescent="0.3">
      <c r="A433" s="56">
        <v>44227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-238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">
      <c r="A434" s="56">
        <v>44227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-238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">
      <c r="A435" s="56">
        <v>44227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35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">
      <c r="A436" s="56">
        <v>44227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35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">
      <c r="A437" s="56">
        <v>44227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7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1 a 30 dias</v>
      </c>
      <c r="X437" s="80" t="str">
        <f t="shared" si="27"/>
        <v>22021</v>
      </c>
      <c r="AA437"/>
    </row>
    <row r="438" spans="1:27" x14ac:dyDescent="0.3">
      <c r="A438" s="56">
        <v>44227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-146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">
      <c r="A439" s="56">
        <v>44227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96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">
      <c r="A440" s="56">
        <v>44227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35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">
      <c r="A441" s="56">
        <v>44227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35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">
      <c r="A442" s="56">
        <v>44227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7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1 a 30 dias</v>
      </c>
      <c r="X442" s="80" t="str">
        <f t="shared" si="27"/>
        <v>22021</v>
      </c>
      <c r="AA442"/>
    </row>
    <row r="443" spans="1:27" x14ac:dyDescent="0.3">
      <c r="A443" s="56">
        <v>44227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-177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">
      <c r="A444" s="56">
        <v>44227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-208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">
      <c r="A445" s="56">
        <v>44227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-85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61 a 90 dias</v>
      </c>
      <c r="X445" s="80" t="str">
        <f t="shared" si="27"/>
        <v>112020</v>
      </c>
      <c r="AA445"/>
    </row>
    <row r="446" spans="1:27" x14ac:dyDescent="0.3">
      <c r="A446" s="56">
        <v>44227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66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">
      <c r="A447" s="56">
        <v>44227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96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">
      <c r="A448" s="56">
        <v>44227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7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1 a 30 dias</v>
      </c>
      <c r="X448" s="80" t="str">
        <f t="shared" si="27"/>
        <v>22021</v>
      </c>
      <c r="AA448"/>
    </row>
    <row r="449" spans="1:27" x14ac:dyDescent="0.3">
      <c r="A449" s="56">
        <v>44227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35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">
      <c r="A450" s="56">
        <v>44227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96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">
      <c r="A451" s="56">
        <v>44227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-85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61 a 90 dias</v>
      </c>
      <c r="X451" s="80" t="str">
        <f t="shared" ref="X451:X514" si="31">MONTH(U451)&amp;YEAR(U451)</f>
        <v>112020</v>
      </c>
      <c r="AA451"/>
    </row>
    <row r="452" spans="1:27" x14ac:dyDescent="0.3">
      <c r="A452" s="56">
        <v>44227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96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">
      <c r="A453" s="56">
        <v>44227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-238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">
      <c r="A454" s="56">
        <v>44227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96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">
      <c r="A455" s="56">
        <v>44227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-55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31 a 60 dias</v>
      </c>
      <c r="X455" s="80" t="str">
        <f t="shared" si="31"/>
        <v>122020</v>
      </c>
      <c r="AA455"/>
    </row>
    <row r="456" spans="1:27" x14ac:dyDescent="0.3">
      <c r="A456" s="56">
        <v>44227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-238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">
      <c r="A457" s="56">
        <v>44227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7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1 a 30 dias</v>
      </c>
      <c r="X457" s="80" t="str">
        <f t="shared" si="31"/>
        <v>22021</v>
      </c>
      <c r="AA457"/>
    </row>
    <row r="458" spans="1:27" x14ac:dyDescent="0.3">
      <c r="A458" s="56">
        <v>44227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-146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">
      <c r="A459" s="56">
        <v>44227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-116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91 a 120 dias</v>
      </c>
      <c r="X459" s="80" t="str">
        <f t="shared" si="31"/>
        <v>102020</v>
      </c>
      <c r="AA459"/>
    </row>
    <row r="460" spans="1:27" x14ac:dyDescent="0.3">
      <c r="A460" s="56">
        <v>44227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35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">
      <c r="A461" s="56">
        <v>44227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-55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31 a 60 dias</v>
      </c>
      <c r="X461" s="80" t="str">
        <f t="shared" si="31"/>
        <v>122020</v>
      </c>
      <c r="AA461"/>
    </row>
    <row r="462" spans="1:27" x14ac:dyDescent="0.3">
      <c r="A462" s="56">
        <v>44227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-55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31 a 60 dias</v>
      </c>
      <c r="X462" s="80" t="str">
        <f t="shared" si="31"/>
        <v>12021</v>
      </c>
      <c r="AA462"/>
    </row>
    <row r="463" spans="1:27" x14ac:dyDescent="0.3">
      <c r="A463" s="56">
        <v>44227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96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">
      <c r="A464" s="56">
        <v>44227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-85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61 a 90 dias</v>
      </c>
      <c r="X464" s="80" t="str">
        <f t="shared" si="31"/>
        <v>112020</v>
      </c>
      <c r="AA464"/>
    </row>
    <row r="465" spans="1:27" x14ac:dyDescent="0.3">
      <c r="A465" s="56">
        <v>44227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-24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1 a 30 dias</v>
      </c>
      <c r="X465" s="80" t="str">
        <f t="shared" si="31"/>
        <v>22021</v>
      </c>
      <c r="AA465"/>
    </row>
    <row r="466" spans="1:27" x14ac:dyDescent="0.3">
      <c r="A466" s="56">
        <v>44227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-55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31 a 60 dias</v>
      </c>
      <c r="X466" s="80" t="str">
        <f t="shared" si="31"/>
        <v>122020</v>
      </c>
      <c r="AA466"/>
    </row>
    <row r="467" spans="1:27" x14ac:dyDescent="0.3">
      <c r="A467" s="56">
        <v>44227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-85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61 a 90 dias</v>
      </c>
      <c r="X467" s="80" t="str">
        <f t="shared" si="31"/>
        <v>112020</v>
      </c>
      <c r="AA467"/>
    </row>
    <row r="468" spans="1:27" x14ac:dyDescent="0.3">
      <c r="A468" s="56">
        <v>44227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-55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31 a 60 dias</v>
      </c>
      <c r="X468" s="80" t="str">
        <f t="shared" si="31"/>
        <v>122020</v>
      </c>
      <c r="AA468"/>
    </row>
    <row r="469" spans="1:27" x14ac:dyDescent="0.3">
      <c r="A469" s="56">
        <v>44227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-177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">
      <c r="A470" s="56">
        <v>44227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-177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">
      <c r="A471" s="56">
        <v>44227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96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">
      <c r="A472" s="56">
        <v>44227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35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">
      <c r="A473" s="56">
        <v>44227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-116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91 a 120 dias</v>
      </c>
      <c r="X473" s="80" t="str">
        <f t="shared" si="31"/>
        <v>102020</v>
      </c>
      <c r="AA473"/>
    </row>
    <row r="474" spans="1:27" x14ac:dyDescent="0.3">
      <c r="A474" s="56">
        <v>44227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7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1 a 30 dias</v>
      </c>
      <c r="X474" s="80" t="str">
        <f t="shared" si="31"/>
        <v>22021</v>
      </c>
      <c r="AA474"/>
    </row>
    <row r="475" spans="1:27" x14ac:dyDescent="0.3">
      <c r="A475" s="56">
        <v>44227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-55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31 a 60 dias</v>
      </c>
      <c r="X475" s="80" t="str">
        <f t="shared" si="31"/>
        <v>122020</v>
      </c>
      <c r="AA475"/>
    </row>
    <row r="476" spans="1:27" x14ac:dyDescent="0.3">
      <c r="A476" s="56">
        <v>44227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-85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61 a 90 dias</v>
      </c>
      <c r="X476" s="80" t="str">
        <f t="shared" si="31"/>
        <v>112020</v>
      </c>
      <c r="AA476"/>
    </row>
    <row r="477" spans="1:27" x14ac:dyDescent="0.3">
      <c r="A477" s="56">
        <v>44227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7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1 a 30 dias</v>
      </c>
      <c r="X477" s="80" t="str">
        <f t="shared" si="31"/>
        <v>22021</v>
      </c>
      <c r="AA477"/>
    </row>
    <row r="478" spans="1:27" x14ac:dyDescent="0.3">
      <c r="A478" s="56">
        <v>44227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96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">
      <c r="A479" s="56">
        <v>44227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35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">
      <c r="A480" s="56">
        <v>44227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35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">
      <c r="A481" s="56">
        <v>44227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35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">
      <c r="A482" s="56">
        <v>44227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-55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31 a 60 dias</v>
      </c>
      <c r="X482" s="80" t="str">
        <f t="shared" si="31"/>
        <v>12021</v>
      </c>
      <c r="AA482"/>
    </row>
    <row r="483" spans="1:27" x14ac:dyDescent="0.3">
      <c r="A483" s="56">
        <v>44227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-85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61 a 90 dias</v>
      </c>
      <c r="X483" s="80" t="str">
        <f t="shared" si="31"/>
        <v>112020</v>
      </c>
      <c r="AA483"/>
    </row>
    <row r="484" spans="1:27" x14ac:dyDescent="0.3">
      <c r="A484" s="56">
        <v>44227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-208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">
      <c r="A485" s="56">
        <v>44227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-55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31 a 60 dias</v>
      </c>
      <c r="X485" s="80" t="str">
        <f t="shared" si="31"/>
        <v>12021</v>
      </c>
      <c r="AA485"/>
    </row>
    <row r="486" spans="1:27" x14ac:dyDescent="0.3">
      <c r="A486" s="56">
        <v>44227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-85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61 a 90 dias</v>
      </c>
      <c r="X486" s="80" t="str">
        <f t="shared" si="31"/>
        <v>112020</v>
      </c>
      <c r="AA486"/>
    </row>
    <row r="487" spans="1:27" x14ac:dyDescent="0.3">
      <c r="A487" s="56">
        <v>44227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-55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31 a 60 dias</v>
      </c>
      <c r="X487" s="80" t="str">
        <f t="shared" si="31"/>
        <v>12021</v>
      </c>
      <c r="AA487"/>
    </row>
    <row r="488" spans="1:27" x14ac:dyDescent="0.3">
      <c r="A488" s="56">
        <v>44227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7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1 a 30 dias</v>
      </c>
      <c r="X488" s="80" t="str">
        <f t="shared" si="31"/>
        <v>32021</v>
      </c>
      <c r="AA488"/>
    </row>
    <row r="489" spans="1:27" x14ac:dyDescent="0.3">
      <c r="A489" s="56">
        <v>44227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96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">
      <c r="A490" s="56">
        <v>44227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-24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1 a 30 dias</v>
      </c>
      <c r="X490" s="80" t="str">
        <f t="shared" si="31"/>
        <v>12021</v>
      </c>
      <c r="AA490"/>
    </row>
    <row r="491" spans="1:27" x14ac:dyDescent="0.3">
      <c r="A491" s="56">
        <v>44227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96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">
      <c r="A492" s="56">
        <v>44227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-177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">
      <c r="A493" s="56">
        <v>44227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96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">
      <c r="A494" s="56">
        <v>44227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7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1 a 30 dias</v>
      </c>
      <c r="X494" s="80" t="str">
        <f t="shared" si="31"/>
        <v>22021</v>
      </c>
      <c r="AA494"/>
    </row>
    <row r="495" spans="1:27" x14ac:dyDescent="0.3">
      <c r="A495" s="56">
        <v>44227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-146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">
      <c r="A496" s="56">
        <v>44227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7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1 a 30 dias</v>
      </c>
      <c r="X496" s="80" t="str">
        <f t="shared" si="31"/>
        <v>22021</v>
      </c>
      <c r="AA496"/>
    </row>
    <row r="497" spans="1:27" x14ac:dyDescent="0.3">
      <c r="A497" s="56">
        <v>44227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96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">
      <c r="A498" s="56">
        <v>44227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-55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31 a 60 dias</v>
      </c>
      <c r="X498" s="80" t="str">
        <f t="shared" si="31"/>
        <v>122020</v>
      </c>
      <c r="AA498"/>
    </row>
    <row r="499" spans="1:27" x14ac:dyDescent="0.3">
      <c r="A499" s="56">
        <v>44227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7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1 a 30 dias</v>
      </c>
      <c r="X499" s="80" t="str">
        <f t="shared" si="31"/>
        <v>22021</v>
      </c>
      <c r="AA499"/>
    </row>
    <row r="500" spans="1:27" x14ac:dyDescent="0.3">
      <c r="A500" s="56">
        <v>44227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-85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61 a 90 dias</v>
      </c>
      <c r="X500" s="80" t="str">
        <f t="shared" si="31"/>
        <v>112020</v>
      </c>
      <c r="AA500"/>
    </row>
    <row r="501" spans="1:27" x14ac:dyDescent="0.3">
      <c r="A501" s="56">
        <v>44227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96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">
      <c r="A502" s="56">
        <v>44227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7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1 a 30 dias</v>
      </c>
      <c r="X502" s="80" t="str">
        <f t="shared" si="31"/>
        <v>22021</v>
      </c>
      <c r="AA502"/>
    </row>
    <row r="503" spans="1:27" x14ac:dyDescent="0.3">
      <c r="A503" s="56">
        <v>44227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-177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">
      <c r="A504" s="56">
        <v>44227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-116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91 a 120 dias</v>
      </c>
      <c r="X504" s="80" t="str">
        <f t="shared" si="31"/>
        <v>102020</v>
      </c>
      <c r="AA504"/>
    </row>
    <row r="505" spans="1:27" x14ac:dyDescent="0.3">
      <c r="A505" s="56">
        <v>44227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-85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61 a 90 dias</v>
      </c>
      <c r="X505" s="80" t="str">
        <f t="shared" si="31"/>
        <v>112020</v>
      </c>
      <c r="AA505"/>
    </row>
    <row r="506" spans="1:27" x14ac:dyDescent="0.3">
      <c r="A506" s="56">
        <v>44227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96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">
      <c r="A507" s="56">
        <v>44227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35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">
      <c r="A508" s="56">
        <v>44227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66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">
      <c r="A509" s="56">
        <v>44227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-177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">
      <c r="A510" s="56">
        <v>44227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-55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31 a 60 dias</v>
      </c>
      <c r="X510" s="80" t="str">
        <f t="shared" si="31"/>
        <v>12021</v>
      </c>
      <c r="AA510"/>
    </row>
    <row r="511" spans="1:27" x14ac:dyDescent="0.3">
      <c r="A511" s="56">
        <v>44227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35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">
      <c r="A512" s="56">
        <v>44227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-55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31 a 60 dias</v>
      </c>
      <c r="X512" s="80" t="str">
        <f t="shared" si="31"/>
        <v>122020</v>
      </c>
      <c r="AA512"/>
    </row>
    <row r="513" spans="1:27" x14ac:dyDescent="0.3">
      <c r="A513" s="56">
        <v>44227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-55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31 a 60 dias</v>
      </c>
      <c r="X513" s="80" t="str">
        <f t="shared" si="31"/>
        <v>122020</v>
      </c>
      <c r="AA513"/>
    </row>
    <row r="514" spans="1:27" x14ac:dyDescent="0.3">
      <c r="A514" s="56">
        <v>44227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-55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31 a 60 dias</v>
      </c>
      <c r="X514" s="80" t="str">
        <f t="shared" si="31"/>
        <v>122020</v>
      </c>
      <c r="AA514"/>
    </row>
    <row r="515" spans="1:27" x14ac:dyDescent="0.3">
      <c r="A515" s="56">
        <v>44227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7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1 a 30 dias</v>
      </c>
      <c r="X515" s="80" t="str">
        <f t="shared" ref="X515:X578" si="35">MONTH(U515)&amp;YEAR(U515)</f>
        <v>22021</v>
      </c>
      <c r="AA515"/>
    </row>
    <row r="516" spans="1:27" x14ac:dyDescent="0.3">
      <c r="A516" s="56">
        <v>44227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66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">
      <c r="A517" s="56">
        <v>44227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96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">
      <c r="A518" s="56">
        <v>44227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-238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">
      <c r="A519" s="56">
        <v>44227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-146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">
      <c r="A520" s="56">
        <v>44227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-85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61 a 90 dias</v>
      </c>
      <c r="X520" s="80" t="str">
        <f t="shared" si="35"/>
        <v>112020</v>
      </c>
      <c r="AA520"/>
    </row>
    <row r="521" spans="1:27" x14ac:dyDescent="0.3">
      <c r="A521" s="56">
        <v>44227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-85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61 a 90 dias</v>
      </c>
      <c r="X521" s="80" t="str">
        <f t="shared" si="35"/>
        <v>112020</v>
      </c>
      <c r="AA521"/>
    </row>
    <row r="522" spans="1:27" x14ac:dyDescent="0.3">
      <c r="A522" s="56">
        <v>44227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7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1 a 30 dias</v>
      </c>
      <c r="X522" s="80" t="str">
        <f t="shared" si="35"/>
        <v>22021</v>
      </c>
      <c r="AA522"/>
    </row>
    <row r="523" spans="1:27" x14ac:dyDescent="0.3">
      <c r="A523" s="56">
        <v>44227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796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">
      <c r="A524" s="56">
        <v>44227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66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">
      <c r="A525" s="56">
        <v>44227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35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">
      <c r="A526" s="56">
        <v>44227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96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">
      <c r="A527" s="56">
        <v>44227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-85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61 a 90 dias</v>
      </c>
      <c r="X527" s="80" t="str">
        <f t="shared" si="35"/>
        <v>112020</v>
      </c>
      <c r="AA527"/>
    </row>
    <row r="528" spans="1:27" x14ac:dyDescent="0.3">
      <c r="A528" s="56">
        <v>44227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7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1 a 30 dias</v>
      </c>
      <c r="X528" s="80" t="str">
        <f t="shared" si="35"/>
        <v>22021</v>
      </c>
      <c r="AA528"/>
    </row>
    <row r="529" spans="1:27" x14ac:dyDescent="0.3">
      <c r="A529" s="56">
        <v>44227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7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1 a 30 dias</v>
      </c>
      <c r="X529" s="80" t="str">
        <f t="shared" si="35"/>
        <v>22021</v>
      </c>
      <c r="AA529"/>
    </row>
    <row r="530" spans="1:27" x14ac:dyDescent="0.3">
      <c r="A530" s="56">
        <v>44227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-55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31 a 60 dias</v>
      </c>
      <c r="X530" s="80" t="str">
        <f t="shared" si="35"/>
        <v>12021</v>
      </c>
      <c r="AA530"/>
    </row>
    <row r="531" spans="1:27" x14ac:dyDescent="0.3">
      <c r="A531" s="56">
        <v>44227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7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1 a 30 dias</v>
      </c>
      <c r="X531" s="80" t="str">
        <f t="shared" si="35"/>
        <v>42021</v>
      </c>
      <c r="AA531"/>
    </row>
    <row r="532" spans="1:27" x14ac:dyDescent="0.3">
      <c r="A532" s="56">
        <v>44227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96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">
      <c r="A533" s="56">
        <v>44227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96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">
      <c r="A534" s="56">
        <v>44227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-55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31 a 60 dias</v>
      </c>
      <c r="X534" s="80" t="str">
        <f t="shared" si="35"/>
        <v>12021</v>
      </c>
      <c r="AA534"/>
    </row>
    <row r="535" spans="1:27" x14ac:dyDescent="0.3">
      <c r="A535" s="56">
        <v>44227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7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1 a 30 dias</v>
      </c>
      <c r="X535" s="80" t="str">
        <f t="shared" si="35"/>
        <v>22021</v>
      </c>
      <c r="AA535"/>
    </row>
    <row r="536" spans="1:27" x14ac:dyDescent="0.3">
      <c r="A536" s="56">
        <v>44227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96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">
      <c r="A537" s="56">
        <v>44227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-24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1 a 30 dias</v>
      </c>
      <c r="X537" s="80" t="str">
        <f t="shared" si="35"/>
        <v>12021</v>
      </c>
      <c r="AA537"/>
    </row>
    <row r="538" spans="1:27" x14ac:dyDescent="0.3">
      <c r="A538" s="56">
        <v>44227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96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">
      <c r="A539" s="56">
        <v>44227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96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">
      <c r="A540" s="56">
        <v>44227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-177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">
      <c r="A541" s="56">
        <v>44227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-55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31 a 60 dias</v>
      </c>
      <c r="X541" s="80" t="str">
        <f t="shared" si="35"/>
        <v>12021</v>
      </c>
      <c r="AA541"/>
    </row>
    <row r="542" spans="1:27" x14ac:dyDescent="0.3">
      <c r="A542" s="56">
        <v>44227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7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1 a 30 dias</v>
      </c>
      <c r="X542" s="80" t="str">
        <f t="shared" si="35"/>
        <v>22021</v>
      </c>
      <c r="AA542"/>
    </row>
    <row r="543" spans="1:27" x14ac:dyDescent="0.3">
      <c r="A543" s="56">
        <v>44227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7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1 a 30 dias</v>
      </c>
      <c r="X543" s="80" t="str">
        <f t="shared" si="35"/>
        <v>42021</v>
      </c>
      <c r="AA543"/>
    </row>
    <row r="544" spans="1:27" x14ac:dyDescent="0.3">
      <c r="A544" s="56">
        <v>44227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96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">
      <c r="A545" s="56">
        <v>44227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-55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31 a 60 dias</v>
      </c>
      <c r="X545" s="80" t="str">
        <f t="shared" si="35"/>
        <v>12021</v>
      </c>
      <c r="AA545"/>
    </row>
    <row r="546" spans="1:27" x14ac:dyDescent="0.3">
      <c r="A546" s="56">
        <v>44227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35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">
      <c r="A547" s="56">
        <v>44227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96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">
      <c r="A548" s="56">
        <v>44227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-55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31 a 60 dias</v>
      </c>
      <c r="X548" s="80" t="str">
        <f t="shared" si="35"/>
        <v>12021</v>
      </c>
      <c r="AA548"/>
    </row>
    <row r="549" spans="1:27" x14ac:dyDescent="0.3">
      <c r="A549" s="56">
        <v>44227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-146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">
      <c r="A550" s="56">
        <v>44227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96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">
      <c r="A551" s="56">
        <v>44227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-85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61 a 90 dias</v>
      </c>
      <c r="X551" s="80" t="str">
        <f t="shared" si="35"/>
        <v>112020</v>
      </c>
      <c r="AA551"/>
    </row>
    <row r="552" spans="1:27" x14ac:dyDescent="0.3">
      <c r="A552" s="56">
        <v>44227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7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1 a 30 dias</v>
      </c>
      <c r="X552" s="80" t="str">
        <f t="shared" si="35"/>
        <v>22021</v>
      </c>
      <c r="AA552"/>
    </row>
    <row r="553" spans="1:27" x14ac:dyDescent="0.3">
      <c r="A553" s="56">
        <v>44227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96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">
      <c r="A554" s="56">
        <v>44227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96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">
      <c r="A555" s="56">
        <v>44227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35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">
      <c r="A556" s="56">
        <v>44227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96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">
      <c r="A557" s="56">
        <v>44227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-146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">
      <c r="A558" s="56">
        <v>44227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7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1 a 30 dias</v>
      </c>
      <c r="X558" s="80" t="str">
        <f t="shared" si="35"/>
        <v>22021</v>
      </c>
      <c r="AA558"/>
    </row>
    <row r="559" spans="1:27" x14ac:dyDescent="0.3">
      <c r="A559" s="56">
        <v>44227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35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">
      <c r="A560" s="56">
        <v>44227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96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">
      <c r="A561" s="56">
        <v>44227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-85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61 a 90 dias</v>
      </c>
      <c r="X561" s="80" t="str">
        <f t="shared" si="35"/>
        <v>122020</v>
      </c>
      <c r="AA561"/>
    </row>
    <row r="562" spans="1:27" x14ac:dyDescent="0.3">
      <c r="A562" s="56">
        <v>44227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-177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">
      <c r="A563" s="56">
        <v>44227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35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">
      <c r="A564" s="56">
        <v>44227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35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">
      <c r="A565" s="56">
        <v>44227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7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1 a 30 dias</v>
      </c>
      <c r="X565" s="80" t="str">
        <f t="shared" si="35"/>
        <v>22021</v>
      </c>
      <c r="AA565"/>
    </row>
    <row r="566" spans="1:27" x14ac:dyDescent="0.3">
      <c r="A566" s="56">
        <v>44227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-55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31 a 60 dias</v>
      </c>
      <c r="X566" s="80" t="str">
        <f t="shared" si="35"/>
        <v>12021</v>
      </c>
      <c r="AA566"/>
    </row>
    <row r="567" spans="1:27" x14ac:dyDescent="0.3">
      <c r="A567" s="56">
        <v>44227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-177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">
      <c r="A568" s="56">
        <v>44227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-55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31 a 60 dias</v>
      </c>
      <c r="X568" s="80" t="str">
        <f t="shared" si="35"/>
        <v>12021</v>
      </c>
      <c r="AA568"/>
    </row>
    <row r="569" spans="1:27" x14ac:dyDescent="0.3">
      <c r="A569" s="56">
        <v>44227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-55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31 a 60 dias</v>
      </c>
      <c r="X569" s="80" t="str">
        <f t="shared" si="35"/>
        <v>12021</v>
      </c>
      <c r="AA569"/>
    </row>
    <row r="570" spans="1:27" x14ac:dyDescent="0.3">
      <c r="A570" s="56">
        <v>44227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7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1 a 30 dias</v>
      </c>
      <c r="X570" s="80" t="str">
        <f t="shared" si="35"/>
        <v>22021</v>
      </c>
      <c r="AA570"/>
    </row>
    <row r="571" spans="1:27" x14ac:dyDescent="0.3">
      <c r="A571" s="56">
        <v>44227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7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1 a 30 dias</v>
      </c>
      <c r="X571" s="80" t="str">
        <f t="shared" si="35"/>
        <v>22021</v>
      </c>
      <c r="AA571"/>
    </row>
    <row r="572" spans="1:27" x14ac:dyDescent="0.3">
      <c r="A572" s="56">
        <v>44227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7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1 a 30 dias</v>
      </c>
      <c r="X572" s="80" t="str">
        <f t="shared" si="35"/>
        <v>22021</v>
      </c>
      <c r="AA572"/>
    </row>
    <row r="573" spans="1:27" x14ac:dyDescent="0.3">
      <c r="A573" s="56">
        <v>44227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-208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">
      <c r="A574" s="56">
        <v>44227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7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1 a 30 dias</v>
      </c>
      <c r="X574" s="80" t="str">
        <f t="shared" si="35"/>
        <v>22021</v>
      </c>
      <c r="AA574"/>
    </row>
    <row r="575" spans="1:27" x14ac:dyDescent="0.3">
      <c r="A575" s="56">
        <v>44227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7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1 a 30 dias</v>
      </c>
      <c r="X575" s="80" t="str">
        <f t="shared" si="35"/>
        <v>22021</v>
      </c>
      <c r="AA575"/>
    </row>
    <row r="576" spans="1:27" x14ac:dyDescent="0.3">
      <c r="A576" s="56">
        <v>44227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-85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61 a 90 dias</v>
      </c>
      <c r="X576" s="80" t="str">
        <f t="shared" si="35"/>
        <v>112020</v>
      </c>
      <c r="AA576"/>
    </row>
    <row r="577" spans="1:27" x14ac:dyDescent="0.3">
      <c r="A577" s="56">
        <v>44227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-24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1 a 30 dias</v>
      </c>
      <c r="X577" s="80" t="str">
        <f t="shared" si="35"/>
        <v>12021</v>
      </c>
      <c r="AA577"/>
    </row>
    <row r="578" spans="1:27" x14ac:dyDescent="0.3">
      <c r="A578" s="56">
        <v>44227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96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">
      <c r="A579" s="56">
        <v>44227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35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">
      <c r="A580" s="56">
        <v>44227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96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">
      <c r="A581" s="56">
        <v>44227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35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">
      <c r="A582" s="56">
        <v>44227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66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">
      <c r="A583" s="56">
        <v>44227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-85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61 a 90 dias</v>
      </c>
      <c r="X583" s="80" t="str">
        <f t="shared" si="39"/>
        <v>112020</v>
      </c>
      <c r="AA583"/>
    </row>
    <row r="584" spans="1:27" x14ac:dyDescent="0.3">
      <c r="A584" s="56">
        <v>44227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-85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61 a 90 dias</v>
      </c>
      <c r="X584" s="80" t="str">
        <f t="shared" si="39"/>
        <v>112020</v>
      </c>
      <c r="AA584"/>
    </row>
    <row r="585" spans="1:27" x14ac:dyDescent="0.3">
      <c r="A585" s="56">
        <v>44227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-85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61 a 90 dias</v>
      </c>
      <c r="X585" s="80" t="str">
        <f t="shared" si="39"/>
        <v>112020</v>
      </c>
      <c r="AA585"/>
    </row>
    <row r="586" spans="1:27" x14ac:dyDescent="0.3">
      <c r="A586" s="56">
        <v>44227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66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">
      <c r="A587" s="56">
        <v>44227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-55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31 a 60 dias</v>
      </c>
      <c r="X587" s="80" t="str">
        <f t="shared" si="39"/>
        <v>12021</v>
      </c>
      <c r="AA587"/>
    </row>
    <row r="588" spans="1:27" x14ac:dyDescent="0.3">
      <c r="A588" s="56">
        <v>44227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-55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31 a 60 dias</v>
      </c>
      <c r="X588" s="80" t="str">
        <f t="shared" si="39"/>
        <v>112020</v>
      </c>
      <c r="AA588"/>
    </row>
    <row r="589" spans="1:27" x14ac:dyDescent="0.3">
      <c r="A589" s="56">
        <v>44227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96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">
      <c r="A590" s="56">
        <v>44227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96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">
      <c r="A591" s="56">
        <v>44227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-55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31 a 60 dias</v>
      </c>
      <c r="X591" s="80" t="str">
        <f t="shared" si="39"/>
        <v>12021</v>
      </c>
      <c r="AA591"/>
    </row>
    <row r="592" spans="1:27" x14ac:dyDescent="0.3">
      <c r="A592" s="56">
        <v>44227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-238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">
      <c r="A593" s="56">
        <v>44227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35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">
      <c r="A594" s="56">
        <v>44227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66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">
      <c r="A595" s="56">
        <v>44227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-177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">
      <c r="A596" s="56">
        <v>44227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96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">
      <c r="A597" s="56">
        <v>44227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-146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">
      <c r="A598" s="56">
        <v>44227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96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">
      <c r="A599" s="56">
        <v>44227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7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1 a 30 dias</v>
      </c>
      <c r="X599" s="80" t="str">
        <f t="shared" si="39"/>
        <v>22021</v>
      </c>
      <c r="AA599"/>
    </row>
    <row r="600" spans="1:27" x14ac:dyDescent="0.3">
      <c r="A600" s="56">
        <v>44227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96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">
      <c r="A601" s="56">
        <v>44227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-299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">
      <c r="A602" s="56">
        <v>44227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-238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">
      <c r="A603" s="56">
        <v>44227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-116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91 a 120 dias</v>
      </c>
      <c r="X603" s="80" t="str">
        <f t="shared" si="39"/>
        <v>102020</v>
      </c>
      <c r="AA603"/>
    </row>
    <row r="604" spans="1:27" x14ac:dyDescent="0.3">
      <c r="A604" s="56">
        <v>44227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-177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">
      <c r="A605" s="56">
        <v>44227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96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">
      <c r="A606" s="56">
        <v>44227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7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1 a 30 dias</v>
      </c>
      <c r="X606" s="80" t="str">
        <f t="shared" si="39"/>
        <v>22021</v>
      </c>
      <c r="AA606"/>
    </row>
    <row r="607" spans="1:27" x14ac:dyDescent="0.3">
      <c r="A607" s="56">
        <v>44227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-55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31 a 60 dias</v>
      </c>
      <c r="X607" s="80" t="str">
        <f t="shared" si="39"/>
        <v>122020</v>
      </c>
      <c r="AA607"/>
    </row>
    <row r="608" spans="1:27" x14ac:dyDescent="0.3">
      <c r="A608" s="56">
        <v>44227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96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">
      <c r="A609" s="56">
        <v>44227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35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">
      <c r="A610" s="56">
        <v>44227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-55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31 a 60 dias</v>
      </c>
      <c r="X610" s="80" t="str">
        <f t="shared" si="39"/>
        <v>12021</v>
      </c>
      <c r="AA610"/>
    </row>
    <row r="611" spans="1:27" x14ac:dyDescent="0.3">
      <c r="A611" s="56">
        <v>44227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-146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">
      <c r="A612" s="56">
        <v>44227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96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">
      <c r="A613" s="56">
        <v>44227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-146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">
      <c r="A614" s="56">
        <v>44227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-55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31 a 60 dias</v>
      </c>
      <c r="X614" s="80" t="str">
        <f t="shared" si="39"/>
        <v>12021</v>
      </c>
      <c r="AA614"/>
    </row>
    <row r="615" spans="1:27" x14ac:dyDescent="0.3">
      <c r="A615" s="56">
        <v>44227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-85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61 a 90 dias</v>
      </c>
      <c r="X615" s="80" t="str">
        <f t="shared" si="39"/>
        <v>112020</v>
      </c>
      <c r="AA615"/>
    </row>
    <row r="616" spans="1:27" x14ac:dyDescent="0.3">
      <c r="A616" s="56">
        <v>44227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96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">
      <c r="A617" s="56">
        <v>44227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-55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31 a 60 dias</v>
      </c>
      <c r="X617" s="80" t="str">
        <f t="shared" si="39"/>
        <v>12021</v>
      </c>
      <c r="AA617"/>
    </row>
    <row r="618" spans="1:27" x14ac:dyDescent="0.3">
      <c r="A618" s="56">
        <v>44227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35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">
      <c r="A619" s="56">
        <v>44227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-55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31 a 60 dias</v>
      </c>
      <c r="X619" s="80" t="str">
        <f t="shared" si="39"/>
        <v>122020</v>
      </c>
      <c r="AA619"/>
    </row>
    <row r="620" spans="1:27" x14ac:dyDescent="0.3">
      <c r="A620" s="56">
        <v>44227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96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">
      <c r="A621" s="56">
        <v>44227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35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">
      <c r="A622" s="56">
        <v>44227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35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">
      <c r="A623" s="56">
        <v>44227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96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">
      <c r="A624" s="56">
        <v>44227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-85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61 a 90 dias</v>
      </c>
      <c r="X624" s="80" t="str">
        <f t="shared" si="39"/>
        <v>112020</v>
      </c>
      <c r="AA624"/>
    </row>
    <row r="625" spans="1:27" x14ac:dyDescent="0.3">
      <c r="A625" s="56">
        <v>44227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66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">
      <c r="A626" s="56">
        <v>44227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96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">
      <c r="A627" s="56">
        <v>44227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-24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1 a 30 dias</v>
      </c>
      <c r="X627" s="80" t="str">
        <f t="shared" si="39"/>
        <v>12021</v>
      </c>
      <c r="AA627"/>
    </row>
    <row r="628" spans="1:27" x14ac:dyDescent="0.3">
      <c r="A628" s="56">
        <v>44227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-208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">
      <c r="A629" s="56">
        <v>44227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-238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">
      <c r="A630" s="56">
        <v>44227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-146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">
      <c r="A631" s="56">
        <v>44227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-55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31 a 60 dias</v>
      </c>
      <c r="X631" s="80" t="str">
        <f t="shared" si="39"/>
        <v>122020</v>
      </c>
      <c r="AA631"/>
    </row>
    <row r="632" spans="1:27" x14ac:dyDescent="0.3">
      <c r="A632" s="56">
        <v>44227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7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1 a 30 dias</v>
      </c>
      <c r="X632" s="80" t="str">
        <f t="shared" si="39"/>
        <v>22021</v>
      </c>
      <c r="AA632"/>
    </row>
    <row r="633" spans="1:27" x14ac:dyDescent="0.3">
      <c r="A633" s="56">
        <v>44227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-24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1 a 30 dias</v>
      </c>
      <c r="X633" s="80" t="str">
        <f t="shared" si="39"/>
        <v>12021</v>
      </c>
      <c r="AA633"/>
    </row>
    <row r="634" spans="1:27" x14ac:dyDescent="0.3">
      <c r="A634" s="56">
        <v>44227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96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">
      <c r="A635" s="56">
        <v>44227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96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">
      <c r="A636" s="56">
        <v>44227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-85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61 a 90 dias</v>
      </c>
      <c r="X636" s="80" t="str">
        <f t="shared" si="39"/>
        <v>112020</v>
      </c>
      <c r="AA636"/>
    </row>
    <row r="637" spans="1:27" x14ac:dyDescent="0.3">
      <c r="A637" s="56">
        <v>44227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96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">
      <c r="A638" s="56">
        <v>44227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96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">
      <c r="A639" s="56">
        <v>44227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96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">
      <c r="A640" s="56">
        <v>44227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96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">
      <c r="A641" s="56">
        <v>44227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-116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91 a 120 dias</v>
      </c>
      <c r="X641" s="80" t="str">
        <f t="shared" si="39"/>
        <v>102020</v>
      </c>
      <c r="AA641"/>
    </row>
    <row r="642" spans="1:27" x14ac:dyDescent="0.3">
      <c r="A642" s="56">
        <v>44227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-208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">
      <c r="A643" s="56">
        <v>44227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-55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31 a 60 dias</v>
      </c>
      <c r="X643" s="80" t="str">
        <f t="shared" ref="X643:X706" si="43">MONTH(U643)&amp;YEAR(U643)</f>
        <v>122020</v>
      </c>
      <c r="AA643"/>
    </row>
    <row r="644" spans="1:27" x14ac:dyDescent="0.3">
      <c r="A644" s="56">
        <v>44227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-85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61 a 90 dias</v>
      </c>
      <c r="X644" s="80" t="str">
        <f t="shared" si="43"/>
        <v>112020</v>
      </c>
      <c r="AA644"/>
    </row>
    <row r="645" spans="1:27" x14ac:dyDescent="0.3">
      <c r="A645" s="56">
        <v>44227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-55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31 a 60 dias</v>
      </c>
      <c r="X645" s="80" t="str">
        <f t="shared" si="43"/>
        <v>122020</v>
      </c>
      <c r="AA645"/>
    </row>
    <row r="646" spans="1:27" x14ac:dyDescent="0.3">
      <c r="A646" s="56">
        <v>44227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-85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61 a 90 dias</v>
      </c>
      <c r="X646" s="80" t="str">
        <f t="shared" si="43"/>
        <v>112020</v>
      </c>
      <c r="AA646"/>
    </row>
    <row r="647" spans="1:27" x14ac:dyDescent="0.3">
      <c r="A647" s="56">
        <v>44227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96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">
      <c r="A648" s="56">
        <v>44227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-55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31 a 60 dias</v>
      </c>
      <c r="X648" s="80" t="str">
        <f t="shared" si="43"/>
        <v>122020</v>
      </c>
      <c r="AA648"/>
    </row>
    <row r="649" spans="1:27" x14ac:dyDescent="0.3">
      <c r="A649" s="56">
        <v>44227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-55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31 a 60 dias</v>
      </c>
      <c r="X649" s="80" t="str">
        <f t="shared" si="43"/>
        <v>12021</v>
      </c>
      <c r="AA649"/>
    </row>
    <row r="650" spans="1:27" x14ac:dyDescent="0.3">
      <c r="A650" s="56">
        <v>44227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-85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61 a 90 dias</v>
      </c>
      <c r="X650" s="80" t="str">
        <f t="shared" si="43"/>
        <v>112020</v>
      </c>
      <c r="AA650"/>
    </row>
    <row r="651" spans="1:27" x14ac:dyDescent="0.3">
      <c r="A651" s="56">
        <v>44227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96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">
      <c r="A652" s="56">
        <v>44227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96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">
      <c r="A653" s="56">
        <v>44227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7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1 a 30 dias</v>
      </c>
      <c r="X653" s="80" t="str">
        <f t="shared" si="43"/>
        <v>22021</v>
      </c>
      <c r="AA653"/>
    </row>
    <row r="654" spans="1:27" x14ac:dyDescent="0.3">
      <c r="A654" s="56">
        <v>44227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96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">
      <c r="A655" s="56">
        <v>44227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35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">
      <c r="A656" s="56">
        <v>44227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-55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31 a 60 dias</v>
      </c>
      <c r="X656" s="80" t="str">
        <f t="shared" si="43"/>
        <v>12021</v>
      </c>
      <c r="AA656"/>
    </row>
    <row r="657" spans="1:27" x14ac:dyDescent="0.3">
      <c r="A657" s="56">
        <v>44227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96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">
      <c r="A658" s="56">
        <v>44227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-238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">
      <c r="A659" s="56">
        <v>44227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-208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">
      <c r="A660" s="56">
        <v>44227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66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">
      <c r="A661" s="56">
        <v>44227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-116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91 a 120 dias</v>
      </c>
      <c r="X661" s="80" t="str">
        <f t="shared" si="43"/>
        <v>102020</v>
      </c>
      <c r="AA661"/>
    </row>
    <row r="662" spans="1:27" x14ac:dyDescent="0.3">
      <c r="A662" s="56">
        <v>44227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96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">
      <c r="A663" s="56">
        <v>44227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96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">
      <c r="A664" s="56">
        <v>44227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96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">
      <c r="A665" s="56">
        <v>44227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-55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31 a 60 dias</v>
      </c>
      <c r="X665" s="80" t="str">
        <f t="shared" si="43"/>
        <v>122020</v>
      </c>
      <c r="AA665"/>
    </row>
    <row r="666" spans="1:27" x14ac:dyDescent="0.3">
      <c r="A666" s="56">
        <v>44227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-208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">
      <c r="A667" s="56">
        <v>44227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-85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61 a 90 dias</v>
      </c>
      <c r="X667" s="80" t="str">
        <f t="shared" si="43"/>
        <v>112020</v>
      </c>
      <c r="AA667"/>
    </row>
    <row r="668" spans="1:27" x14ac:dyDescent="0.3">
      <c r="A668" s="56">
        <v>44227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96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">
      <c r="A669" s="56">
        <v>44227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7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1 a 30 dias</v>
      </c>
      <c r="X669" s="80" t="str">
        <f t="shared" si="43"/>
        <v>22021</v>
      </c>
      <c r="AA669"/>
    </row>
    <row r="670" spans="1:27" x14ac:dyDescent="0.3">
      <c r="A670" s="56">
        <v>44227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66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">
      <c r="A671" s="56">
        <v>44227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-24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1 a 30 dias</v>
      </c>
      <c r="X671" s="80" t="str">
        <f t="shared" si="43"/>
        <v>12021</v>
      </c>
      <c r="AA671"/>
    </row>
    <row r="672" spans="1:27" x14ac:dyDescent="0.3">
      <c r="A672" s="56">
        <v>44227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-146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">
      <c r="A673" s="56">
        <v>44227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-55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31 a 60 dias</v>
      </c>
      <c r="X673" s="80" t="str">
        <f t="shared" si="43"/>
        <v>122020</v>
      </c>
      <c r="AA673"/>
    </row>
    <row r="674" spans="1:27" x14ac:dyDescent="0.3">
      <c r="A674" s="56">
        <v>44227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-55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31 a 60 dias</v>
      </c>
      <c r="X674" s="80" t="str">
        <f t="shared" si="43"/>
        <v>122020</v>
      </c>
      <c r="AA674"/>
    </row>
    <row r="675" spans="1:27" x14ac:dyDescent="0.3">
      <c r="A675" s="56">
        <v>44227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35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">
      <c r="A676" s="56">
        <v>44227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-208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">
      <c r="A677" s="56">
        <v>44227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-55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31 a 60 dias</v>
      </c>
      <c r="X677" s="80" t="str">
        <f t="shared" si="43"/>
        <v>122020</v>
      </c>
      <c r="AA677"/>
    </row>
    <row r="678" spans="1:27" x14ac:dyDescent="0.3">
      <c r="A678" s="56">
        <v>44227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-177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">
      <c r="A679" s="56">
        <v>44227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-116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91 a 120 dias</v>
      </c>
      <c r="X679" s="80" t="str">
        <f t="shared" si="43"/>
        <v>112020</v>
      </c>
      <c r="AA679"/>
    </row>
    <row r="680" spans="1:27" x14ac:dyDescent="0.3">
      <c r="A680" s="56">
        <v>44227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-55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31 a 60 dias</v>
      </c>
      <c r="X680" s="80" t="str">
        <f t="shared" si="43"/>
        <v>122020</v>
      </c>
      <c r="AA680"/>
    </row>
    <row r="681" spans="1:27" x14ac:dyDescent="0.3">
      <c r="A681" s="56">
        <v>44227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96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">
      <c r="A682" s="56">
        <v>44227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35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">
      <c r="A683" s="56">
        <v>44227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-208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">
      <c r="A684" s="56">
        <v>44227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-146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">
      <c r="A685" s="56">
        <v>44227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-85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61 a 90 dias</v>
      </c>
      <c r="X685" s="80" t="str">
        <f t="shared" si="43"/>
        <v>12021</v>
      </c>
      <c r="AA685"/>
    </row>
    <row r="686" spans="1:27" x14ac:dyDescent="0.3">
      <c r="A686" s="56">
        <v>44227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35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">
      <c r="A687" s="56">
        <v>44227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96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">
      <c r="A688" s="56">
        <v>44227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35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">
      <c r="A689" s="56">
        <v>44227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96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">
      <c r="A690" s="56">
        <v>44227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-208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">
      <c r="A691" s="56">
        <v>44227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-208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">
      <c r="A692" s="56">
        <v>44227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7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1 a 30 dias</v>
      </c>
      <c r="X692" s="80" t="str">
        <f t="shared" si="43"/>
        <v>22021</v>
      </c>
      <c r="AA692"/>
    </row>
    <row r="693" spans="1:27" x14ac:dyDescent="0.3">
      <c r="A693" s="56">
        <v>44227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-177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">
      <c r="A694" s="56">
        <v>44227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-55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31 a 60 dias</v>
      </c>
      <c r="X694" s="80" t="str">
        <f t="shared" si="43"/>
        <v>12021</v>
      </c>
      <c r="AA694"/>
    </row>
    <row r="695" spans="1:27" x14ac:dyDescent="0.3">
      <c r="A695" s="56">
        <v>44227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-55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31 a 60 dias</v>
      </c>
      <c r="X695" s="80" t="str">
        <f t="shared" si="43"/>
        <v>122020</v>
      </c>
      <c r="AA695"/>
    </row>
    <row r="696" spans="1:27" x14ac:dyDescent="0.3">
      <c r="A696" s="56">
        <v>44227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-116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91 a 120 dias</v>
      </c>
      <c r="X696" s="80" t="str">
        <f t="shared" si="43"/>
        <v>112020</v>
      </c>
      <c r="AA696"/>
    </row>
    <row r="697" spans="1:27" x14ac:dyDescent="0.3">
      <c r="A697" s="56">
        <v>44227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96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">
      <c r="A698" s="56">
        <v>44227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-208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">
      <c r="A699" s="56">
        <v>44227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-55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31 a 60 dias</v>
      </c>
      <c r="X699" s="80" t="str">
        <f t="shared" si="43"/>
        <v>12021</v>
      </c>
      <c r="AA699"/>
    </row>
    <row r="700" spans="1:27" x14ac:dyDescent="0.3">
      <c r="A700" s="56">
        <v>44227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-85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61 a 90 dias</v>
      </c>
      <c r="X700" s="80" t="str">
        <f t="shared" si="43"/>
        <v>112020</v>
      </c>
      <c r="AA700"/>
    </row>
    <row r="701" spans="1:27" x14ac:dyDescent="0.3">
      <c r="A701" s="56">
        <v>44227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35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">
      <c r="A702" s="56">
        <v>44227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-146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">
      <c r="A703" s="56">
        <v>44227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96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">
      <c r="A704" s="56">
        <v>44227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7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1 a 30 dias</v>
      </c>
      <c r="X704" s="80" t="str">
        <f t="shared" si="43"/>
        <v>22021</v>
      </c>
      <c r="AA704"/>
    </row>
    <row r="705" spans="1:27" x14ac:dyDescent="0.3">
      <c r="A705" s="56">
        <v>44227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-55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31 a 60 dias</v>
      </c>
      <c r="X705" s="80" t="str">
        <f t="shared" si="43"/>
        <v>12021</v>
      </c>
      <c r="AA705"/>
    </row>
    <row r="706" spans="1:27" x14ac:dyDescent="0.3">
      <c r="A706" s="56">
        <v>44227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-55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31 a 60 dias</v>
      </c>
      <c r="X706" s="80" t="str">
        <f t="shared" si="43"/>
        <v>112020</v>
      </c>
      <c r="AA706"/>
    </row>
    <row r="707" spans="1:27" x14ac:dyDescent="0.3">
      <c r="A707" s="56">
        <v>44227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-177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">
      <c r="A708" s="56">
        <v>44227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96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">
      <c r="A709" s="56">
        <v>44227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7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1 a 30 dias</v>
      </c>
      <c r="X709" s="80" t="str">
        <f t="shared" si="47"/>
        <v>22021</v>
      </c>
      <c r="AA709"/>
    </row>
    <row r="710" spans="1:27" x14ac:dyDescent="0.3">
      <c r="A710" s="56">
        <v>44227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7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1 a 30 dias</v>
      </c>
      <c r="X710" s="80" t="str">
        <f t="shared" si="47"/>
        <v>22021</v>
      </c>
      <c r="AA710"/>
    </row>
    <row r="711" spans="1:27" x14ac:dyDescent="0.3">
      <c r="A711" s="56">
        <v>44227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-55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31 a 60 dias</v>
      </c>
      <c r="X711" s="80" t="str">
        <f t="shared" si="47"/>
        <v>12021</v>
      </c>
      <c r="AA711"/>
    </row>
    <row r="712" spans="1:27" x14ac:dyDescent="0.3">
      <c r="A712" s="56">
        <v>44227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-116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91 a 120 dias</v>
      </c>
      <c r="X712" s="80" t="str">
        <f t="shared" si="47"/>
        <v>102020</v>
      </c>
      <c r="AA712"/>
    </row>
    <row r="713" spans="1:27" x14ac:dyDescent="0.3">
      <c r="A713" s="56">
        <v>44227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96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">
      <c r="A714" s="56">
        <v>44227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96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">
      <c r="A715" s="56">
        <v>44227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96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">
      <c r="A716" s="56">
        <v>44227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-177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">
      <c r="A717" s="56">
        <v>44227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-238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">
      <c r="A718" s="56">
        <v>44227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96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">
      <c r="A719" s="56">
        <v>44227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-146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">
      <c r="A720" s="56">
        <v>44227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96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">
      <c r="A721" s="56">
        <v>44227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7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1 a 30 dias</v>
      </c>
      <c r="X721" s="80" t="str">
        <f t="shared" si="47"/>
        <v>22021</v>
      </c>
      <c r="AA721"/>
    </row>
    <row r="722" spans="1:27" x14ac:dyDescent="0.3">
      <c r="A722" s="56">
        <v>44227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-208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">
      <c r="A723" s="56">
        <v>44227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96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">
      <c r="A724" s="56">
        <v>44227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96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">
      <c r="A725" s="56">
        <v>44227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96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">
      <c r="A726" s="56">
        <v>44227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-269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">
      <c r="A727" s="56">
        <v>44227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-85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61 a 90 dias</v>
      </c>
      <c r="X727" s="80" t="str">
        <f t="shared" si="47"/>
        <v>112020</v>
      </c>
      <c r="AA727"/>
    </row>
    <row r="728" spans="1:27" x14ac:dyDescent="0.3">
      <c r="A728" s="56">
        <v>44227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-24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1 a 30 dias</v>
      </c>
      <c r="X728" s="80" t="str">
        <f t="shared" si="47"/>
        <v>12021</v>
      </c>
      <c r="AA728"/>
    </row>
    <row r="729" spans="1:27" x14ac:dyDescent="0.3">
      <c r="A729" s="56">
        <v>44227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-55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31 a 60 dias</v>
      </c>
      <c r="X729" s="80" t="str">
        <f t="shared" si="47"/>
        <v>122020</v>
      </c>
      <c r="AA729"/>
    </row>
    <row r="730" spans="1:27" x14ac:dyDescent="0.3">
      <c r="A730" s="56">
        <v>44227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96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">
      <c r="A731" s="56">
        <v>44227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-269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">
      <c r="A732" s="56">
        <v>44227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96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">
      <c r="A733" s="56">
        <v>44227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7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1 a 30 dias</v>
      </c>
      <c r="X733" s="80" t="str">
        <f t="shared" si="47"/>
        <v>22021</v>
      </c>
      <c r="AA733"/>
    </row>
    <row r="734" spans="1:27" x14ac:dyDescent="0.3">
      <c r="A734" s="56">
        <v>44227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-85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61 a 90 dias</v>
      </c>
      <c r="X734" s="80" t="str">
        <f t="shared" si="47"/>
        <v>112020</v>
      </c>
      <c r="AA734"/>
    </row>
    <row r="735" spans="1:27" x14ac:dyDescent="0.3">
      <c r="A735" s="56">
        <v>44227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-177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">
      <c r="A736" s="56">
        <v>44227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-55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31 a 60 dias</v>
      </c>
      <c r="X736" s="80" t="str">
        <f t="shared" si="47"/>
        <v>12021</v>
      </c>
      <c r="AA736"/>
    </row>
    <row r="737" spans="1:27" x14ac:dyDescent="0.3">
      <c r="A737" s="56">
        <v>44227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35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">
      <c r="A738" s="56">
        <v>44227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7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1 a 30 dias</v>
      </c>
      <c r="X738" s="80" t="str">
        <f t="shared" si="47"/>
        <v>22021</v>
      </c>
      <c r="AA738"/>
    </row>
    <row r="739" spans="1:27" x14ac:dyDescent="0.3">
      <c r="A739" s="56">
        <v>44227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96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">
      <c r="A740" s="56">
        <v>44227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-55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31 a 60 dias</v>
      </c>
      <c r="X740" s="80" t="str">
        <f t="shared" si="47"/>
        <v>12021</v>
      </c>
      <c r="AA740"/>
    </row>
    <row r="741" spans="1:27" x14ac:dyDescent="0.3">
      <c r="A741" s="56">
        <v>44227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-85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61 a 90 dias</v>
      </c>
      <c r="X741" s="80" t="str">
        <f t="shared" si="47"/>
        <v>112020</v>
      </c>
      <c r="AA741"/>
    </row>
    <row r="742" spans="1:27" x14ac:dyDescent="0.3">
      <c r="A742" s="56">
        <v>44227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-85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61 a 90 dias</v>
      </c>
      <c r="X742" s="80" t="str">
        <f t="shared" si="47"/>
        <v>12021</v>
      </c>
      <c r="AA742"/>
    </row>
    <row r="743" spans="1:27" x14ac:dyDescent="0.3">
      <c r="A743" s="56">
        <v>44227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35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">
      <c r="A744" s="56">
        <v>44227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-116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91 a 120 dias</v>
      </c>
      <c r="X744" s="80" t="str">
        <f t="shared" si="47"/>
        <v>102020</v>
      </c>
      <c r="AA744"/>
    </row>
    <row r="745" spans="1:27" x14ac:dyDescent="0.3">
      <c r="A745" s="56">
        <v>44227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66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">
      <c r="A746" s="56">
        <v>44227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-146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">
      <c r="A747" s="56">
        <v>44227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-85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61 a 90 dias</v>
      </c>
      <c r="X747" s="80" t="str">
        <f t="shared" si="47"/>
        <v>112020</v>
      </c>
      <c r="AA747"/>
    </row>
    <row r="748" spans="1:27" x14ac:dyDescent="0.3">
      <c r="A748" s="56">
        <v>44227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-55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31 a 60 dias</v>
      </c>
      <c r="X748" s="80" t="str">
        <f t="shared" si="47"/>
        <v>122020</v>
      </c>
      <c r="AA748"/>
    </row>
    <row r="749" spans="1:27" x14ac:dyDescent="0.3">
      <c r="A749" s="56">
        <v>44227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96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">
      <c r="A750" s="56">
        <v>44227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66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">
      <c r="A751" s="56">
        <v>44227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35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">
      <c r="A752" s="56">
        <v>44227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35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">
      <c r="A753" s="56">
        <v>44227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-208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">
      <c r="A754" s="56">
        <v>44227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35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">
      <c r="A755" s="56">
        <v>44227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96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">
      <c r="A756" s="56">
        <v>44227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96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">
      <c r="A757" s="56">
        <v>44227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-146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">
      <c r="A758" s="56">
        <v>44227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7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1 a 30 dias</v>
      </c>
      <c r="X758" s="80" t="str">
        <f t="shared" si="47"/>
        <v>42021</v>
      </c>
      <c r="AA758"/>
    </row>
    <row r="759" spans="1:27" x14ac:dyDescent="0.3">
      <c r="A759" s="56">
        <v>44227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66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">
      <c r="A760" s="56">
        <v>44227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-116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91 a 120 dias</v>
      </c>
      <c r="X760" s="80" t="str">
        <f t="shared" si="47"/>
        <v>112020</v>
      </c>
      <c r="AA760"/>
    </row>
    <row r="761" spans="1:27" x14ac:dyDescent="0.3">
      <c r="A761" s="56">
        <v>44227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-85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61 a 90 dias</v>
      </c>
      <c r="X761" s="80" t="str">
        <f t="shared" si="47"/>
        <v>112020</v>
      </c>
      <c r="AA761"/>
    </row>
    <row r="762" spans="1:27" x14ac:dyDescent="0.3">
      <c r="A762" s="56">
        <v>44227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96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">
      <c r="A763" s="56">
        <v>44227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96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">
      <c r="A764" s="56">
        <v>44227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-146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">
      <c r="A765" s="56">
        <v>44227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7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1 a 30 dias</v>
      </c>
      <c r="X765" s="80" t="str">
        <f t="shared" si="47"/>
        <v>22021</v>
      </c>
      <c r="AA765"/>
    </row>
    <row r="766" spans="1:27" x14ac:dyDescent="0.3">
      <c r="A766" s="56">
        <v>44227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-55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31 a 60 dias</v>
      </c>
      <c r="X766" s="80" t="str">
        <f t="shared" si="47"/>
        <v>12021</v>
      </c>
      <c r="AA766"/>
    </row>
    <row r="767" spans="1:27" x14ac:dyDescent="0.3">
      <c r="A767" s="56">
        <v>44227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-55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31 a 60 dias</v>
      </c>
      <c r="X767" s="80" t="str">
        <f t="shared" si="47"/>
        <v>12021</v>
      </c>
      <c r="AA767"/>
    </row>
    <row r="768" spans="1:27" x14ac:dyDescent="0.3">
      <c r="A768" s="56">
        <v>44227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-55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31 a 60 dias</v>
      </c>
      <c r="X768" s="80" t="str">
        <f t="shared" si="47"/>
        <v>12021</v>
      </c>
      <c r="AA768"/>
    </row>
    <row r="769" spans="1:27" x14ac:dyDescent="0.3">
      <c r="A769" s="56">
        <v>44227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96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">
      <c r="A770" s="56">
        <v>44227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-146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">
      <c r="A771" s="56">
        <v>44227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-55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31 a 60 dias</v>
      </c>
      <c r="X771" s="80" t="str">
        <f t="shared" ref="X771:X834" si="51">MONTH(U771)&amp;YEAR(U771)</f>
        <v>122020</v>
      </c>
      <c r="AA771"/>
    </row>
    <row r="772" spans="1:27" x14ac:dyDescent="0.3">
      <c r="A772" s="56">
        <v>44227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96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">
      <c r="A773" s="56">
        <v>44227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66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">
      <c r="A774" s="56">
        <v>44227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-208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">
      <c r="A775" s="56">
        <v>44227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35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">
      <c r="A776" s="56">
        <v>44227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35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">
      <c r="A777" s="56">
        <v>44227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7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1 a 30 dias</v>
      </c>
      <c r="X777" s="80" t="str">
        <f t="shared" si="51"/>
        <v>22021</v>
      </c>
      <c r="AA777"/>
    </row>
    <row r="778" spans="1:27" x14ac:dyDescent="0.3">
      <c r="A778" s="56">
        <v>44227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-55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31 a 60 dias</v>
      </c>
      <c r="X778" s="80" t="str">
        <f t="shared" si="51"/>
        <v>122020</v>
      </c>
      <c r="AA778"/>
    </row>
    <row r="779" spans="1:27" x14ac:dyDescent="0.3">
      <c r="A779" s="56">
        <v>44227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-55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31 a 60 dias</v>
      </c>
      <c r="X779" s="80" t="str">
        <f t="shared" si="51"/>
        <v>12021</v>
      </c>
      <c r="AA779"/>
    </row>
    <row r="780" spans="1:27" x14ac:dyDescent="0.3">
      <c r="A780" s="56">
        <v>44227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96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">
      <c r="A781" s="56">
        <v>44227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-55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31 a 60 dias</v>
      </c>
      <c r="X781" s="80" t="str">
        <f t="shared" si="51"/>
        <v>12021</v>
      </c>
      <c r="AA781"/>
    </row>
    <row r="782" spans="1:27" x14ac:dyDescent="0.3">
      <c r="A782" s="56">
        <v>44227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-55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31 a 60 dias</v>
      </c>
      <c r="X782" s="80" t="str">
        <f t="shared" si="51"/>
        <v>12021</v>
      </c>
      <c r="AA782"/>
    </row>
    <row r="783" spans="1:27" x14ac:dyDescent="0.3">
      <c r="A783" s="56">
        <v>44227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-55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31 a 60 dias</v>
      </c>
      <c r="X783" s="80" t="str">
        <f t="shared" si="51"/>
        <v>122020</v>
      </c>
      <c r="AA783"/>
    </row>
    <row r="784" spans="1:27" x14ac:dyDescent="0.3">
      <c r="A784" s="56">
        <v>44227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-55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31 a 60 dias</v>
      </c>
      <c r="X784" s="80" t="str">
        <f t="shared" si="51"/>
        <v>12021</v>
      </c>
      <c r="AA784"/>
    </row>
    <row r="785" spans="1:27" x14ac:dyDescent="0.3">
      <c r="A785" s="56">
        <v>44227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96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">
      <c r="A786" s="56">
        <v>44227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96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">
      <c r="A787" s="56">
        <v>44227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35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">
      <c r="A788" s="56">
        <v>44227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-85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61 a 90 dias</v>
      </c>
      <c r="X788" s="80" t="str">
        <f t="shared" si="51"/>
        <v>112020</v>
      </c>
      <c r="AA788"/>
    </row>
    <row r="789" spans="1:27" x14ac:dyDescent="0.3">
      <c r="A789" s="56">
        <v>44227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96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">
      <c r="A790" s="56">
        <v>44227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7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1 a 30 dias</v>
      </c>
      <c r="X790" s="80" t="str">
        <f t="shared" si="51"/>
        <v>32021</v>
      </c>
      <c r="AA790"/>
    </row>
    <row r="791" spans="1:27" x14ac:dyDescent="0.3">
      <c r="A791" s="56">
        <v>44227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-208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">
      <c r="A792" s="56">
        <v>44227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-146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">
      <c r="A793" s="56">
        <v>44227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-146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">
      <c r="A794" s="56">
        <v>44227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7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1 a 30 dias</v>
      </c>
      <c r="X794" s="80" t="str">
        <f t="shared" si="51"/>
        <v>22021</v>
      </c>
      <c r="AA794"/>
    </row>
    <row r="795" spans="1:27" x14ac:dyDescent="0.3">
      <c r="A795" s="56">
        <v>44227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96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">
      <c r="A796" s="56">
        <v>44227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96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">
      <c r="A797" s="56">
        <v>44227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-85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61 a 90 dias</v>
      </c>
      <c r="X797" s="80" t="str">
        <f t="shared" si="51"/>
        <v>112020</v>
      </c>
      <c r="AA797"/>
    </row>
    <row r="798" spans="1:27" x14ac:dyDescent="0.3">
      <c r="A798" s="56">
        <v>44227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-85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61 a 90 dias</v>
      </c>
      <c r="X798" s="80" t="str">
        <f t="shared" si="51"/>
        <v>112020</v>
      </c>
      <c r="AA798"/>
    </row>
    <row r="799" spans="1:27" x14ac:dyDescent="0.3">
      <c r="A799" s="56">
        <v>44227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66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">
      <c r="A800" s="56">
        <v>44227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96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">
      <c r="A801" s="56">
        <v>44227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-238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">
      <c r="A802" s="56">
        <v>44227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96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">
      <c r="A803" s="56">
        <v>44227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-85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61 a 90 dias</v>
      </c>
      <c r="X803" s="80" t="str">
        <f t="shared" si="51"/>
        <v>112020</v>
      </c>
      <c r="AA803"/>
    </row>
    <row r="804" spans="1:27" x14ac:dyDescent="0.3">
      <c r="A804" s="56">
        <v>44227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-177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">
      <c r="A805" s="56">
        <v>44227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-55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31 a 60 dias</v>
      </c>
      <c r="X805" s="80" t="str">
        <f t="shared" si="51"/>
        <v>122020</v>
      </c>
      <c r="AA805"/>
    </row>
    <row r="806" spans="1:27" x14ac:dyDescent="0.3">
      <c r="A806" s="56">
        <v>44227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96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">
      <c r="A807" s="56">
        <v>44227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7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1 a 30 dias</v>
      </c>
      <c r="X807" s="80" t="str">
        <f t="shared" si="51"/>
        <v>22021</v>
      </c>
      <c r="AA807"/>
    </row>
    <row r="808" spans="1:27" x14ac:dyDescent="0.3">
      <c r="A808" s="56">
        <v>44227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-146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">
      <c r="A809" s="56">
        <v>44227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-55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31 a 60 dias</v>
      </c>
      <c r="X809" s="80" t="str">
        <f t="shared" si="51"/>
        <v>12021</v>
      </c>
      <c r="AA809"/>
    </row>
    <row r="810" spans="1:27" x14ac:dyDescent="0.3">
      <c r="A810" s="56">
        <v>44227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-146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">
      <c r="A811" s="56">
        <v>44227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-177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">
      <c r="A812" s="56">
        <v>44227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-177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">
      <c r="A813" s="56">
        <v>44227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7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1 a 30 dias</v>
      </c>
      <c r="X813" s="80" t="str">
        <f t="shared" si="51"/>
        <v>22021</v>
      </c>
      <c r="AA813"/>
    </row>
    <row r="814" spans="1:27" x14ac:dyDescent="0.3">
      <c r="A814" s="56">
        <v>44227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96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">
      <c r="A815" s="56">
        <v>44227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96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">
      <c r="A816" s="56">
        <v>44227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96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">
      <c r="A817" s="56">
        <v>44227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-55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31 a 60 dias</v>
      </c>
      <c r="X817" s="80" t="str">
        <f t="shared" si="51"/>
        <v>122020</v>
      </c>
      <c r="AA817"/>
    </row>
    <row r="818" spans="1:27" x14ac:dyDescent="0.3">
      <c r="A818" s="56">
        <v>44227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96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">
      <c r="A819" s="56">
        <v>44227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35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">
      <c r="A820" s="56">
        <v>44227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66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">
      <c r="A821" s="56">
        <v>44227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-55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31 a 60 dias</v>
      </c>
      <c r="X821" s="80" t="str">
        <f t="shared" si="51"/>
        <v>122020</v>
      </c>
      <c r="AA821"/>
    </row>
    <row r="822" spans="1:27" x14ac:dyDescent="0.3">
      <c r="A822" s="56">
        <v>44227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96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">
      <c r="A823" s="56">
        <v>44227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-146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">
      <c r="A824" s="56">
        <v>44227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-208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">
      <c r="A825" s="56">
        <v>44227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35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">
      <c r="A826" s="56">
        <v>44227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-208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">
      <c r="A827" s="56">
        <v>44227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-55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31 a 60 dias</v>
      </c>
      <c r="X827" s="80" t="str">
        <f t="shared" si="51"/>
        <v>122020</v>
      </c>
      <c r="AA827"/>
    </row>
    <row r="828" spans="1:27" x14ac:dyDescent="0.3">
      <c r="A828" s="56">
        <v>44227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96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">
      <c r="A829" s="56">
        <v>44227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-177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">
      <c r="A830" s="56">
        <v>44227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66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">
      <c r="A831" s="56">
        <v>44227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96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">
      <c r="A832" s="56">
        <v>44227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-208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">
      <c r="A833" s="56">
        <v>44227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66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">
      <c r="A834" s="56">
        <v>44227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96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">
      <c r="A835" s="56">
        <v>44227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35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">
      <c r="A836" s="56">
        <v>44227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-85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61 a 90 dias</v>
      </c>
      <c r="X836" s="80" t="str">
        <f t="shared" si="55"/>
        <v>112020</v>
      </c>
      <c r="AA836"/>
    </row>
    <row r="837" spans="1:27" x14ac:dyDescent="0.3">
      <c r="A837" s="56">
        <v>44227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96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">
      <c r="A838" s="56">
        <v>44227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-177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">
      <c r="A839" s="56">
        <v>44227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96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">
      <c r="A840" s="56">
        <v>44227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-24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1 a 30 dias</v>
      </c>
      <c r="X840" s="80" t="str">
        <f t="shared" si="55"/>
        <v>12021</v>
      </c>
      <c r="AA840"/>
    </row>
    <row r="841" spans="1:27" x14ac:dyDescent="0.3">
      <c r="A841" s="56">
        <v>44227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7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1 a 30 dias</v>
      </c>
      <c r="X841" s="80" t="str">
        <f t="shared" si="55"/>
        <v>22021</v>
      </c>
      <c r="AA841"/>
    </row>
    <row r="842" spans="1:27" x14ac:dyDescent="0.3">
      <c r="A842" s="56">
        <v>44227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-24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1 a 30 dias</v>
      </c>
      <c r="X842" s="80" t="str">
        <f t="shared" si="55"/>
        <v>12021</v>
      </c>
      <c r="AA842"/>
    </row>
    <row r="843" spans="1:27" x14ac:dyDescent="0.3">
      <c r="A843" s="56">
        <v>44227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127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">
      <c r="A844" s="56">
        <v>44227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35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">
      <c r="A845" s="56">
        <v>44227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7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1 a 30 dias</v>
      </c>
      <c r="X845" s="80" t="str">
        <f t="shared" si="55"/>
        <v>32021</v>
      </c>
      <c r="AA845"/>
    </row>
    <row r="846" spans="1:27" x14ac:dyDescent="0.3">
      <c r="A846" s="56">
        <v>44227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7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1 a 30 dias</v>
      </c>
      <c r="X846" s="80" t="str">
        <f t="shared" si="55"/>
        <v>22021</v>
      </c>
      <c r="AA846"/>
    </row>
    <row r="847" spans="1:27" x14ac:dyDescent="0.3">
      <c r="A847" s="56">
        <v>44227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-146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">
      <c r="A848" s="56">
        <v>44227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96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">
      <c r="A849" s="56">
        <v>44227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-55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31 a 60 dias</v>
      </c>
      <c r="X849" s="80" t="str">
        <f t="shared" si="55"/>
        <v>12021</v>
      </c>
      <c r="AA849"/>
    </row>
    <row r="850" spans="1:27" x14ac:dyDescent="0.3">
      <c r="A850" s="56">
        <v>44227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-146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">
      <c r="A851" s="56">
        <v>44227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35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">
      <c r="A852" s="56">
        <v>44227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7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1 a 30 dias</v>
      </c>
      <c r="X852" s="80" t="str">
        <f t="shared" si="55"/>
        <v>22021</v>
      </c>
      <c r="AA852"/>
    </row>
    <row r="853" spans="1:27" x14ac:dyDescent="0.3">
      <c r="A853" s="56">
        <v>44227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-146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">
      <c r="A854" s="56">
        <v>44227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-146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">
      <c r="A855" s="56">
        <v>44227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7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1 a 30 dias</v>
      </c>
      <c r="X855" s="80" t="str">
        <f t="shared" si="55"/>
        <v>22021</v>
      </c>
      <c r="AA855"/>
    </row>
    <row r="856" spans="1:27" x14ac:dyDescent="0.3">
      <c r="A856" s="56">
        <v>44227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35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">
      <c r="A857" s="56">
        <v>44227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96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">
      <c r="A858" s="56">
        <v>44227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-85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61 a 90 dias</v>
      </c>
      <c r="X858" s="80" t="str">
        <f t="shared" si="55"/>
        <v>112020</v>
      </c>
      <c r="AA858"/>
    </row>
    <row r="859" spans="1:27" x14ac:dyDescent="0.3">
      <c r="A859" s="56">
        <v>44227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96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">
      <c r="A860" s="56">
        <v>44227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66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">
      <c r="A861" s="56">
        <v>44227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96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">
      <c r="A862" s="56">
        <v>44227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96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">
      <c r="A863" s="56">
        <v>44227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35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">
      <c r="A864" s="56">
        <v>44227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7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1 a 30 dias</v>
      </c>
      <c r="X864" s="80" t="str">
        <f t="shared" si="55"/>
        <v>22021</v>
      </c>
      <c r="AA864"/>
    </row>
    <row r="865" spans="1:27" x14ac:dyDescent="0.3">
      <c r="A865" s="56">
        <v>44227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-55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31 a 60 dias</v>
      </c>
      <c r="X865" s="80" t="str">
        <f t="shared" si="55"/>
        <v>12021</v>
      </c>
      <c r="AA865"/>
    </row>
    <row r="866" spans="1:27" x14ac:dyDescent="0.3">
      <c r="A866" s="56">
        <v>44227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35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">
      <c r="A867" s="56">
        <v>44227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66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">
      <c r="A868" s="56">
        <v>44227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7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1 a 30 dias</v>
      </c>
      <c r="X868" s="80" t="str">
        <f t="shared" si="55"/>
        <v>22021</v>
      </c>
      <c r="AA868"/>
    </row>
    <row r="869" spans="1:27" x14ac:dyDescent="0.3">
      <c r="A869" s="56">
        <v>44227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-85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61 a 90 dias</v>
      </c>
      <c r="X869" s="80" t="str">
        <f t="shared" si="55"/>
        <v>112020</v>
      </c>
      <c r="AA869"/>
    </row>
    <row r="870" spans="1:27" x14ac:dyDescent="0.3">
      <c r="A870" s="56">
        <v>44227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7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1 a 30 dias</v>
      </c>
      <c r="X870" s="80" t="str">
        <f t="shared" si="55"/>
        <v>22021</v>
      </c>
      <c r="AA870"/>
    </row>
    <row r="871" spans="1:27" x14ac:dyDescent="0.3">
      <c r="A871" s="56">
        <v>44227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-24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1 a 30 dias</v>
      </c>
      <c r="X871" s="80" t="str">
        <f t="shared" si="55"/>
        <v>12021</v>
      </c>
      <c r="AA871"/>
    </row>
    <row r="872" spans="1:27" x14ac:dyDescent="0.3">
      <c r="A872" s="56">
        <v>44227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-177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">
      <c r="A873" s="56">
        <v>44227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7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1 a 30 dias</v>
      </c>
      <c r="X873" s="80" t="str">
        <f t="shared" si="55"/>
        <v>22021</v>
      </c>
      <c r="AA873"/>
    </row>
    <row r="874" spans="1:27" x14ac:dyDescent="0.3">
      <c r="A874" s="56">
        <v>44227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96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">
      <c r="A875" s="56">
        <v>44227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66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">
      <c r="A876" s="56">
        <v>44227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-85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61 a 90 dias</v>
      </c>
      <c r="X876" s="80" t="str">
        <f t="shared" si="55"/>
        <v>122020</v>
      </c>
      <c r="AA876"/>
    </row>
    <row r="877" spans="1:27" x14ac:dyDescent="0.3">
      <c r="A877" s="56">
        <v>44227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96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">
      <c r="A878" s="56">
        <v>44227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7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1 a 30 dias</v>
      </c>
      <c r="X878" s="80" t="str">
        <f t="shared" si="55"/>
        <v>22021</v>
      </c>
      <c r="AA878"/>
    </row>
    <row r="879" spans="1:27" x14ac:dyDescent="0.3">
      <c r="A879" s="56">
        <v>44227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66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">
      <c r="A880" s="56">
        <v>44227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96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">
      <c r="A881" s="56">
        <v>44227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-85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61 a 90 dias</v>
      </c>
      <c r="X881" s="80" t="str">
        <f t="shared" si="55"/>
        <v>12021</v>
      </c>
      <c r="AA881"/>
    </row>
    <row r="882" spans="1:27" x14ac:dyDescent="0.3">
      <c r="A882" s="56">
        <v>44227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-55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31 a 60 dias</v>
      </c>
      <c r="X882" s="80" t="str">
        <f t="shared" si="55"/>
        <v>12021</v>
      </c>
      <c r="AA882"/>
    </row>
    <row r="883" spans="1:27" x14ac:dyDescent="0.3">
      <c r="A883" s="56">
        <v>44227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-85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61 a 90 dias</v>
      </c>
      <c r="X883" s="80" t="str">
        <f t="shared" si="55"/>
        <v>112020</v>
      </c>
      <c r="AA883"/>
    </row>
    <row r="884" spans="1:27" x14ac:dyDescent="0.3">
      <c r="A884" s="56">
        <v>44227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96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">
      <c r="A885" s="56">
        <v>44227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-85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61 a 90 dias</v>
      </c>
      <c r="X885" s="80" t="str">
        <f t="shared" si="55"/>
        <v>112020</v>
      </c>
      <c r="AA885"/>
    </row>
    <row r="886" spans="1:27" x14ac:dyDescent="0.3">
      <c r="A886" s="56">
        <v>44227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35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">
      <c r="A887" s="56">
        <v>44227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-55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31 a 60 dias</v>
      </c>
      <c r="X887" s="80" t="str">
        <f t="shared" si="55"/>
        <v>122020</v>
      </c>
      <c r="AA887"/>
    </row>
    <row r="888" spans="1:27" x14ac:dyDescent="0.3">
      <c r="A888" s="56">
        <v>44227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7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1 a 30 dias</v>
      </c>
      <c r="X888" s="80" t="str">
        <f t="shared" si="55"/>
        <v>22021</v>
      </c>
      <c r="AA888"/>
    </row>
    <row r="889" spans="1:27" x14ac:dyDescent="0.3">
      <c r="A889" s="56">
        <v>44227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35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">
      <c r="A890" s="56">
        <v>44227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-24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1 a 30 dias</v>
      </c>
      <c r="X890" s="80" t="str">
        <f t="shared" si="55"/>
        <v>12021</v>
      </c>
      <c r="AA890"/>
    </row>
    <row r="891" spans="1:27" x14ac:dyDescent="0.3">
      <c r="A891" s="56">
        <v>44227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96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">
      <c r="A892" s="56">
        <v>44227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35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">
      <c r="A893" s="56">
        <v>44227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-208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">
      <c r="A894" s="56">
        <v>44227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-146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">
      <c r="A895" s="56">
        <v>44227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-146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">
      <c r="A896" s="56">
        <v>44227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-146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">
      <c r="A897" s="56">
        <v>44227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-24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1 a 30 dias</v>
      </c>
      <c r="X897" s="80" t="str">
        <f t="shared" si="55"/>
        <v>12021</v>
      </c>
      <c r="AA897"/>
    </row>
    <row r="898" spans="1:27" x14ac:dyDescent="0.3">
      <c r="A898" s="56">
        <v>44227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-55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31 a 60 dias</v>
      </c>
      <c r="X898" s="80" t="str">
        <f t="shared" si="55"/>
        <v>12021</v>
      </c>
      <c r="AA898"/>
    </row>
    <row r="899" spans="1:27" x14ac:dyDescent="0.3">
      <c r="A899" s="56">
        <v>44227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96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">
      <c r="A900" s="56">
        <v>44227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96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">
      <c r="A901" s="56">
        <v>44227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-55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31 a 60 dias</v>
      </c>
      <c r="X901" s="80" t="str">
        <f t="shared" si="59"/>
        <v>12021</v>
      </c>
      <c r="AA901"/>
    </row>
    <row r="902" spans="1:27" x14ac:dyDescent="0.3">
      <c r="A902" s="56">
        <v>44227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7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1 a 30 dias</v>
      </c>
      <c r="X902" s="80" t="str">
        <f t="shared" si="59"/>
        <v>42021</v>
      </c>
      <c r="AA902"/>
    </row>
    <row r="903" spans="1:27" x14ac:dyDescent="0.3">
      <c r="A903" s="56">
        <v>44227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96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">
      <c r="A904" s="56">
        <v>44227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7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1 a 30 dias</v>
      </c>
      <c r="X904" s="80" t="str">
        <f t="shared" si="59"/>
        <v>22021</v>
      </c>
      <c r="AA904"/>
    </row>
    <row r="905" spans="1:27" x14ac:dyDescent="0.3">
      <c r="A905" s="56">
        <v>44227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-146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">
      <c r="A906" s="56">
        <v>44227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-55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31 a 60 dias</v>
      </c>
      <c r="X906" s="80" t="str">
        <f t="shared" si="59"/>
        <v>122020</v>
      </c>
      <c r="AA906"/>
    </row>
    <row r="907" spans="1:27" x14ac:dyDescent="0.3">
      <c r="A907" s="56">
        <v>44227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96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">
      <c r="A908" s="56">
        <v>44227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-55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31 a 60 dias</v>
      </c>
      <c r="X908" s="80" t="str">
        <f t="shared" si="59"/>
        <v>32021</v>
      </c>
      <c r="AA908"/>
    </row>
    <row r="909" spans="1:27" x14ac:dyDescent="0.3">
      <c r="A909" s="56">
        <v>44227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-177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">
      <c r="A910" s="56">
        <v>44227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96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">
      <c r="A911" s="56">
        <v>44227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96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">
      <c r="A912" s="56">
        <v>44227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-55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31 a 60 dias</v>
      </c>
      <c r="X912" s="80" t="str">
        <f t="shared" si="59"/>
        <v>122020</v>
      </c>
      <c r="AA912"/>
    </row>
    <row r="913" spans="1:27" x14ac:dyDescent="0.3">
      <c r="A913" s="56">
        <v>44227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-24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1 a 30 dias</v>
      </c>
      <c r="X913" s="80" t="str">
        <f t="shared" si="59"/>
        <v>12021</v>
      </c>
      <c r="AA913"/>
    </row>
    <row r="914" spans="1:27" x14ac:dyDescent="0.3">
      <c r="A914" s="56">
        <v>44227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96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">
      <c r="A915" s="56">
        <v>44227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-177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">
      <c r="A916" s="56">
        <v>44227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96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">
      <c r="A917" s="56">
        <v>44227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96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">
      <c r="A918" s="56">
        <v>44227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7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1 a 30 dias</v>
      </c>
      <c r="X918" s="80" t="str">
        <f t="shared" si="59"/>
        <v>22021</v>
      </c>
      <c r="AA918"/>
    </row>
    <row r="919" spans="1:27" x14ac:dyDescent="0.3">
      <c r="A919" s="56">
        <v>44227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7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1 a 30 dias</v>
      </c>
      <c r="X919" s="80" t="str">
        <f t="shared" si="59"/>
        <v>22021</v>
      </c>
      <c r="AA919"/>
    </row>
    <row r="920" spans="1:27" x14ac:dyDescent="0.3">
      <c r="A920" s="56">
        <v>44227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96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">
      <c r="A921" s="56">
        <v>44227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35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">
      <c r="A922" s="56">
        <v>44227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96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">
      <c r="A923" s="56">
        <v>44227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-177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">
      <c r="A924" s="56">
        <v>44227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-208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">
      <c r="A925" s="56">
        <v>44227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-146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">
      <c r="A926" s="56">
        <v>44227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66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">
      <c r="A927" s="56">
        <v>44227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-85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61 a 90 dias</v>
      </c>
      <c r="X927" s="80" t="str">
        <f t="shared" si="59"/>
        <v>112020</v>
      </c>
      <c r="AA927"/>
    </row>
    <row r="928" spans="1:27" x14ac:dyDescent="0.3">
      <c r="A928" s="56">
        <v>44227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-55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31 a 60 dias</v>
      </c>
      <c r="X928" s="80" t="str">
        <f t="shared" si="59"/>
        <v>12021</v>
      </c>
      <c r="AA928"/>
    </row>
    <row r="929" spans="1:27" x14ac:dyDescent="0.3">
      <c r="A929" s="56">
        <v>44227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7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1 a 30 dias</v>
      </c>
      <c r="X929" s="80" t="str">
        <f t="shared" si="59"/>
        <v>22021</v>
      </c>
      <c r="AA929"/>
    </row>
    <row r="930" spans="1:27" x14ac:dyDescent="0.3">
      <c r="A930" s="56">
        <v>44227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7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1 a 30 dias</v>
      </c>
      <c r="X930" s="80" t="str">
        <f t="shared" si="59"/>
        <v>22021</v>
      </c>
      <c r="AA930"/>
    </row>
    <row r="931" spans="1:27" x14ac:dyDescent="0.3">
      <c r="A931" s="56">
        <v>44227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-24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1 a 30 dias</v>
      </c>
      <c r="X931" s="80" t="str">
        <f t="shared" si="59"/>
        <v>12021</v>
      </c>
      <c r="AA931"/>
    </row>
    <row r="932" spans="1:27" x14ac:dyDescent="0.3">
      <c r="A932" s="56">
        <v>44227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-55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31 a 60 dias</v>
      </c>
      <c r="X932" s="80" t="str">
        <f t="shared" si="59"/>
        <v>122020</v>
      </c>
      <c r="AA932"/>
    </row>
    <row r="933" spans="1:27" x14ac:dyDescent="0.3">
      <c r="A933" s="56">
        <v>44227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-85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61 a 90 dias</v>
      </c>
      <c r="X933" s="80" t="str">
        <f t="shared" si="59"/>
        <v>112020</v>
      </c>
      <c r="AA933"/>
    </row>
    <row r="934" spans="1:27" x14ac:dyDescent="0.3">
      <c r="A934" s="56">
        <v>44227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35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">
      <c r="A935" s="56">
        <v>44227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35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">
      <c r="A936" s="56">
        <v>44227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7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1 a 30 dias</v>
      </c>
      <c r="X936" s="80" t="str">
        <f t="shared" si="59"/>
        <v>22021</v>
      </c>
      <c r="AA936"/>
    </row>
    <row r="937" spans="1:27" x14ac:dyDescent="0.3">
      <c r="A937" s="56">
        <v>44227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7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1 a 30 dias</v>
      </c>
      <c r="X937" s="80" t="str">
        <f t="shared" si="59"/>
        <v>22021</v>
      </c>
      <c r="AA937"/>
    </row>
    <row r="938" spans="1:27" x14ac:dyDescent="0.3">
      <c r="A938" s="56">
        <v>44227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35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">
      <c r="A939" s="56">
        <v>44227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96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">
      <c r="A940" s="56">
        <v>44227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-116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91 a 120 dias</v>
      </c>
      <c r="X940" s="80" t="str">
        <f t="shared" si="59"/>
        <v>102020</v>
      </c>
      <c r="AA940"/>
    </row>
    <row r="941" spans="1:27" x14ac:dyDescent="0.3">
      <c r="A941" s="56">
        <v>44227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-238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">
      <c r="A942" s="56">
        <v>44227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7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1 a 30 dias</v>
      </c>
      <c r="X942" s="80" t="str">
        <f t="shared" si="59"/>
        <v>32021</v>
      </c>
      <c r="AA942"/>
    </row>
    <row r="943" spans="1:27" x14ac:dyDescent="0.3">
      <c r="A943" s="56">
        <v>44227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7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1 a 30 dias</v>
      </c>
      <c r="X943" s="80" t="str">
        <f t="shared" si="59"/>
        <v>32021</v>
      </c>
      <c r="AA943"/>
    </row>
    <row r="944" spans="1:27" x14ac:dyDescent="0.3">
      <c r="A944" s="56">
        <v>44227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96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">
      <c r="A945" s="56">
        <v>44227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-208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">
      <c r="A946" s="56">
        <v>44227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35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">
      <c r="A947" s="56">
        <v>44227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-238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">
      <c r="A948" s="56">
        <v>44227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96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">
      <c r="A949" s="56">
        <v>44227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96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">
      <c r="A950" s="56">
        <v>44227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-238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">
      <c r="A951" s="56">
        <v>44227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7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1 a 30 dias</v>
      </c>
      <c r="X951" s="80" t="str">
        <f t="shared" si="59"/>
        <v>22021</v>
      </c>
      <c r="AA951"/>
    </row>
    <row r="952" spans="1:27" x14ac:dyDescent="0.3">
      <c r="A952" s="56">
        <v>44227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-238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">
      <c r="A953" s="56">
        <v>44227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35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">
      <c r="A954" s="56">
        <v>44227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7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1 a 30 dias</v>
      </c>
      <c r="X954" s="80" t="str">
        <f t="shared" si="59"/>
        <v>22021</v>
      </c>
      <c r="AA954"/>
    </row>
    <row r="955" spans="1:27" x14ac:dyDescent="0.3">
      <c r="A955" s="56">
        <v>44227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-55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31 a 60 dias</v>
      </c>
      <c r="X955" s="80" t="str">
        <f t="shared" si="59"/>
        <v>12021</v>
      </c>
      <c r="AA955"/>
    </row>
    <row r="956" spans="1:27" x14ac:dyDescent="0.3">
      <c r="A956" s="56">
        <v>44227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-177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">
      <c r="A957" s="56">
        <v>44227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-55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31 a 60 dias</v>
      </c>
      <c r="X957" s="80" t="str">
        <f t="shared" si="59"/>
        <v>122020</v>
      </c>
      <c r="AA957"/>
    </row>
    <row r="958" spans="1:27" x14ac:dyDescent="0.3">
      <c r="A958" s="56">
        <v>44227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35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">
      <c r="A959" s="56">
        <v>44227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-208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">
      <c r="A960" s="56">
        <v>44227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-55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31 a 60 dias</v>
      </c>
      <c r="X960" s="80" t="str">
        <f t="shared" si="59"/>
        <v>12021</v>
      </c>
      <c r="AA960"/>
    </row>
    <row r="961" spans="1:27" x14ac:dyDescent="0.3">
      <c r="A961" s="56">
        <v>44227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35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">
      <c r="A962" s="56">
        <v>44227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-146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">
      <c r="A963" s="56">
        <v>44227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-85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61 a 90 dias</v>
      </c>
      <c r="X963" s="80" t="str">
        <f t="shared" ref="X963:X1026" si="63">MONTH(U963)&amp;YEAR(U963)</f>
        <v>122020</v>
      </c>
      <c r="AA963"/>
    </row>
    <row r="964" spans="1:27" x14ac:dyDescent="0.3">
      <c r="A964" s="56">
        <v>44227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96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">
      <c r="A965" s="56">
        <v>44227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-146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">
      <c r="A966" s="56">
        <v>44227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-85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61 a 90 dias</v>
      </c>
      <c r="X966" s="80" t="str">
        <f t="shared" si="63"/>
        <v>112020</v>
      </c>
      <c r="AA966"/>
    </row>
    <row r="967" spans="1:27" x14ac:dyDescent="0.3">
      <c r="A967" s="56">
        <v>44227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7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1 a 30 dias</v>
      </c>
      <c r="X967" s="80" t="str">
        <f t="shared" si="63"/>
        <v>32021</v>
      </c>
      <c r="AA967"/>
    </row>
    <row r="968" spans="1:27" x14ac:dyDescent="0.3">
      <c r="A968" s="56">
        <v>44227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7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1 a 30 dias</v>
      </c>
      <c r="X968" s="80" t="str">
        <f t="shared" si="63"/>
        <v>22021</v>
      </c>
      <c r="AA968"/>
    </row>
    <row r="969" spans="1:27" x14ac:dyDescent="0.3">
      <c r="A969" s="56">
        <v>44227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7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1 a 30 dias</v>
      </c>
      <c r="X969" s="80" t="str">
        <f t="shared" si="63"/>
        <v>22021</v>
      </c>
      <c r="AA969"/>
    </row>
    <row r="970" spans="1:27" x14ac:dyDescent="0.3">
      <c r="A970" s="56">
        <v>44227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7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1 a 30 dias</v>
      </c>
      <c r="X970" s="80" t="str">
        <f t="shared" si="63"/>
        <v>22021</v>
      </c>
      <c r="AA970"/>
    </row>
    <row r="971" spans="1:27" x14ac:dyDescent="0.3">
      <c r="A971" s="56">
        <v>44227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96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">
      <c r="A972" s="56">
        <v>44227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7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1 a 30 dias</v>
      </c>
      <c r="X972" s="80" t="str">
        <f t="shared" si="63"/>
        <v>22021</v>
      </c>
      <c r="AA972"/>
    </row>
    <row r="973" spans="1:27" x14ac:dyDescent="0.3">
      <c r="A973" s="56">
        <v>44227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66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">
      <c r="A974" s="56">
        <v>44227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96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">
      <c r="A975" s="56">
        <v>44227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-55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31 a 60 dias</v>
      </c>
      <c r="X975" s="80" t="str">
        <f t="shared" si="63"/>
        <v>12021</v>
      </c>
      <c r="AA975"/>
    </row>
    <row r="976" spans="1:27" x14ac:dyDescent="0.3">
      <c r="A976" s="56">
        <v>44227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-55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31 a 60 dias</v>
      </c>
      <c r="X976" s="80" t="str">
        <f t="shared" si="63"/>
        <v>122020</v>
      </c>
      <c r="AA976"/>
    </row>
    <row r="977" spans="1:27" x14ac:dyDescent="0.3">
      <c r="A977" s="56">
        <v>44227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-55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31 a 60 dias</v>
      </c>
      <c r="X977" s="80" t="str">
        <f t="shared" si="63"/>
        <v>122020</v>
      </c>
      <c r="AA977"/>
    </row>
    <row r="978" spans="1:27" x14ac:dyDescent="0.3">
      <c r="A978" s="56">
        <v>44227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96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">
      <c r="A979" s="56">
        <v>44227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35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">
      <c r="A980" s="56">
        <v>44227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35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">
      <c r="A981" s="56">
        <v>44227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35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">
      <c r="A982" s="56">
        <v>44227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-85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61 a 90 dias</v>
      </c>
      <c r="X982" s="80" t="str">
        <f t="shared" si="63"/>
        <v>112020</v>
      </c>
      <c r="AA982"/>
    </row>
    <row r="983" spans="1:27" x14ac:dyDescent="0.3">
      <c r="A983" s="56">
        <v>44227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7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1 a 30 dias</v>
      </c>
      <c r="X983" s="80" t="str">
        <f t="shared" si="63"/>
        <v>22021</v>
      </c>
      <c r="AA983"/>
    </row>
    <row r="984" spans="1:27" x14ac:dyDescent="0.3">
      <c r="A984" s="56">
        <v>44227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96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">
      <c r="A985" s="56">
        <v>44227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96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">
      <c r="A986" s="56">
        <v>44227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-238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">
      <c r="A987" s="56">
        <v>44227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-85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61 a 90 dias</v>
      </c>
      <c r="X987" s="80" t="str">
        <f t="shared" si="63"/>
        <v>112020</v>
      </c>
      <c r="AA987"/>
    </row>
    <row r="988" spans="1:27" x14ac:dyDescent="0.3">
      <c r="A988" s="56">
        <v>44227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-55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31 a 60 dias</v>
      </c>
      <c r="X988" s="80" t="str">
        <f t="shared" si="63"/>
        <v>122020</v>
      </c>
      <c r="AA988"/>
    </row>
    <row r="989" spans="1:27" x14ac:dyDescent="0.3">
      <c r="A989" s="56">
        <v>44227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-177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">
      <c r="A990" s="56">
        <v>44227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96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">
      <c r="A991" s="56">
        <v>44227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-116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91 a 120 dias</v>
      </c>
      <c r="X991" s="80" t="str">
        <f t="shared" si="63"/>
        <v>102020</v>
      </c>
      <c r="AA991"/>
    </row>
    <row r="992" spans="1:27" x14ac:dyDescent="0.3">
      <c r="A992" s="56">
        <v>44227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35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">
      <c r="A993" s="56">
        <v>44227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-85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61 a 90 dias</v>
      </c>
      <c r="X993" s="80" t="str">
        <f t="shared" si="63"/>
        <v>112020</v>
      </c>
      <c r="AA993"/>
    </row>
    <row r="994" spans="1:27" x14ac:dyDescent="0.3">
      <c r="A994" s="56">
        <v>44227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35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">
      <c r="A995" s="56">
        <v>44227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7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1 a 30 dias</v>
      </c>
      <c r="X995" s="80" t="str">
        <f t="shared" si="63"/>
        <v>22021</v>
      </c>
      <c r="AA995"/>
    </row>
    <row r="996" spans="1:27" x14ac:dyDescent="0.3">
      <c r="A996" s="56">
        <v>44227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-55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31 a 60 dias</v>
      </c>
      <c r="X996" s="80" t="str">
        <f t="shared" si="63"/>
        <v>122020</v>
      </c>
      <c r="AA996"/>
    </row>
    <row r="997" spans="1:27" x14ac:dyDescent="0.3">
      <c r="A997" s="56">
        <v>44227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-208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">
      <c r="A998" s="56">
        <v>44227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-177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">
      <c r="A999" s="56">
        <v>44227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-208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">
      <c r="A1000" s="56">
        <v>44227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-146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">
      <c r="A1001" s="56">
        <v>44227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-55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31 a 60 dias</v>
      </c>
      <c r="X1001" s="80" t="str">
        <f t="shared" si="63"/>
        <v>122020</v>
      </c>
      <c r="AA1001"/>
    </row>
    <row r="1002" spans="1:27" x14ac:dyDescent="0.3">
      <c r="A1002" s="56">
        <v>44227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66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">
      <c r="A1003" s="56">
        <v>44227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7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1 a 30 dias</v>
      </c>
      <c r="X1003" s="80" t="str">
        <f t="shared" si="63"/>
        <v>22021</v>
      </c>
      <c r="AA1003"/>
    </row>
    <row r="1004" spans="1:27" x14ac:dyDescent="0.3">
      <c r="A1004" s="56">
        <v>44227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7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1 a 30 dias</v>
      </c>
      <c r="X1004" s="80" t="str">
        <f t="shared" si="63"/>
        <v>22021</v>
      </c>
      <c r="AA1004"/>
    </row>
    <row r="1005" spans="1:27" x14ac:dyDescent="0.3">
      <c r="A1005" s="56">
        <v>44227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-55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31 a 60 dias</v>
      </c>
      <c r="X1005" s="80" t="str">
        <f t="shared" si="63"/>
        <v>122020</v>
      </c>
      <c r="AA1005"/>
    </row>
    <row r="1006" spans="1:27" x14ac:dyDescent="0.3">
      <c r="A1006" s="56">
        <v>44227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-55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31 a 60 dias</v>
      </c>
      <c r="X1006" s="80" t="str">
        <f t="shared" si="63"/>
        <v>12021</v>
      </c>
      <c r="AA1006"/>
    </row>
    <row r="1007" spans="1:27" x14ac:dyDescent="0.3">
      <c r="A1007" s="56">
        <v>44227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96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">
      <c r="A1008" s="56">
        <v>44227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7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1 a 30 dias</v>
      </c>
      <c r="X1008" s="80" t="str">
        <f t="shared" si="63"/>
        <v>22021</v>
      </c>
      <c r="AA1008"/>
    </row>
    <row r="1009" spans="1:27" x14ac:dyDescent="0.3">
      <c r="A1009" s="56">
        <v>44227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35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">
      <c r="A1010" s="56">
        <v>44227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7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1 a 30 dias</v>
      </c>
      <c r="X1010" s="80" t="str">
        <f t="shared" si="63"/>
        <v>22021</v>
      </c>
      <c r="AA1010"/>
    </row>
    <row r="1011" spans="1:27" x14ac:dyDescent="0.3">
      <c r="A1011" s="56">
        <v>44227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7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1 a 30 dias</v>
      </c>
      <c r="X1011" s="80" t="str">
        <f t="shared" si="63"/>
        <v>22021</v>
      </c>
      <c r="AA1011"/>
    </row>
    <row r="1012" spans="1:27" x14ac:dyDescent="0.3">
      <c r="A1012" s="56">
        <v>44227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-146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">
      <c r="A1013" s="56">
        <v>44227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96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">
      <c r="A1014" s="56">
        <v>44227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-85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61 a 90 dias</v>
      </c>
      <c r="X1014" s="80" t="str">
        <f t="shared" si="63"/>
        <v>122020</v>
      </c>
      <c r="AA1014"/>
    </row>
    <row r="1015" spans="1:27" x14ac:dyDescent="0.3">
      <c r="A1015" s="56">
        <v>44227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-208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">
      <c r="A1016" s="56">
        <v>44227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35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">
      <c r="A1017" s="56">
        <v>44227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96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">
      <c r="A1018" s="56">
        <v>44227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35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">
      <c r="A1019" s="56">
        <v>44227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-85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61 a 90 dias</v>
      </c>
      <c r="X1019" s="80" t="str">
        <f t="shared" si="63"/>
        <v>112020</v>
      </c>
      <c r="AA1019"/>
    </row>
    <row r="1020" spans="1:27" x14ac:dyDescent="0.3">
      <c r="A1020" s="56">
        <v>44227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35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">
      <c r="A1021" s="56">
        <v>44227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-177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">
      <c r="A1022" s="56">
        <v>44227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7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1 a 30 dias</v>
      </c>
      <c r="X1022" s="80" t="str">
        <f t="shared" si="63"/>
        <v>22021</v>
      </c>
      <c r="AA1022"/>
    </row>
    <row r="1023" spans="1:27" x14ac:dyDescent="0.3">
      <c r="A1023" s="56">
        <v>44227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35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">
      <c r="A1024" s="56">
        <v>44227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-85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61 a 90 dias</v>
      </c>
      <c r="X1024" s="80" t="str">
        <f t="shared" si="63"/>
        <v>112020</v>
      </c>
      <c r="AA1024"/>
    </row>
    <row r="1025" spans="1:27" x14ac:dyDescent="0.3">
      <c r="A1025" s="56">
        <v>44227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-85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61 a 90 dias</v>
      </c>
      <c r="X1025" s="80" t="str">
        <f t="shared" si="63"/>
        <v>112020</v>
      </c>
      <c r="AA1025"/>
    </row>
    <row r="1026" spans="1:27" x14ac:dyDescent="0.3">
      <c r="A1026" s="56">
        <v>44227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-208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">
      <c r="A1027" s="56">
        <v>44227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-55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31 a 60 dias</v>
      </c>
      <c r="X1027" s="80" t="str">
        <f t="shared" ref="X1027:X1090" si="67">MONTH(U1027)&amp;YEAR(U1027)</f>
        <v>122020</v>
      </c>
      <c r="AA1027"/>
    </row>
    <row r="1028" spans="1:27" x14ac:dyDescent="0.3">
      <c r="A1028" s="56">
        <v>44227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96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">
      <c r="A1029" s="56">
        <v>44227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-55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31 a 60 dias</v>
      </c>
      <c r="X1029" s="80" t="str">
        <f t="shared" si="67"/>
        <v>122020</v>
      </c>
      <c r="AA1029"/>
    </row>
    <row r="1030" spans="1:27" x14ac:dyDescent="0.3">
      <c r="A1030" s="56">
        <v>44227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96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">
      <c r="A1031" s="56">
        <v>44227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35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">
      <c r="A1032" s="56">
        <v>44227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-146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">
      <c r="A1033" s="56">
        <v>44227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-24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1 a 30 dias</v>
      </c>
      <c r="X1033" s="80" t="str">
        <f t="shared" si="67"/>
        <v>12021</v>
      </c>
      <c r="AA1033"/>
    </row>
    <row r="1034" spans="1:27" x14ac:dyDescent="0.3">
      <c r="A1034" s="56">
        <v>44227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-177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">
      <c r="A1035" s="56">
        <v>44227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-24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1 a 30 dias</v>
      </c>
      <c r="X1035" s="80" t="str">
        <f t="shared" si="67"/>
        <v>12021</v>
      </c>
      <c r="AA1035"/>
    </row>
    <row r="1036" spans="1:27" x14ac:dyDescent="0.3">
      <c r="A1036" s="56">
        <v>44227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-24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1 a 30 dias</v>
      </c>
      <c r="X1036" s="80" t="str">
        <f t="shared" si="67"/>
        <v>12021</v>
      </c>
      <c r="AA1036"/>
    </row>
    <row r="1037" spans="1:27" x14ac:dyDescent="0.3">
      <c r="A1037" s="56">
        <v>44227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-146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">
      <c r="A1038" s="56">
        <v>44227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-85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61 a 90 dias</v>
      </c>
      <c r="X1038" s="80" t="str">
        <f t="shared" si="67"/>
        <v>112020</v>
      </c>
      <c r="AA1038"/>
    </row>
    <row r="1039" spans="1:27" x14ac:dyDescent="0.3">
      <c r="A1039" s="56">
        <v>44227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35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">
      <c r="A1040" s="56">
        <v>44227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96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">
      <c r="A1041" s="56">
        <v>44227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7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1 a 30 dias</v>
      </c>
      <c r="X1041" s="80" t="str">
        <f t="shared" si="67"/>
        <v>22021</v>
      </c>
      <c r="AA1041"/>
    </row>
    <row r="1042" spans="1:27" x14ac:dyDescent="0.3">
      <c r="A1042" s="56">
        <v>44227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-55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31 a 60 dias</v>
      </c>
      <c r="X1042" s="80" t="str">
        <f t="shared" si="67"/>
        <v>122020</v>
      </c>
      <c r="AA1042"/>
    </row>
    <row r="1043" spans="1:27" x14ac:dyDescent="0.3">
      <c r="A1043" s="56">
        <v>44227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-208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">
      <c r="A1044" s="56">
        <v>44227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7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1 a 30 dias</v>
      </c>
      <c r="X1044" s="80" t="str">
        <f t="shared" si="67"/>
        <v>22021</v>
      </c>
      <c r="AA1044"/>
    </row>
    <row r="1045" spans="1:27" x14ac:dyDescent="0.3">
      <c r="A1045" s="56">
        <v>44227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96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">
      <c r="A1046" s="56">
        <v>44227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-24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1 a 30 dias</v>
      </c>
      <c r="X1046" s="80" t="str">
        <f t="shared" si="67"/>
        <v>12021</v>
      </c>
      <c r="AA1046"/>
    </row>
    <row r="1047" spans="1:27" x14ac:dyDescent="0.3">
      <c r="A1047" s="56">
        <v>44227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-55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31 a 60 dias</v>
      </c>
      <c r="X1047" s="80" t="str">
        <f t="shared" si="67"/>
        <v>12021</v>
      </c>
      <c r="AA1047"/>
    </row>
    <row r="1048" spans="1:27" x14ac:dyDescent="0.3">
      <c r="A1048" s="56">
        <v>44227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-146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">
      <c r="A1049" s="56">
        <v>44227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35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">
      <c r="A1050" s="56">
        <v>44227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-238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">
      <c r="A1051" s="56">
        <v>44227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7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1 a 30 dias</v>
      </c>
      <c r="X1051" s="80" t="str">
        <f t="shared" si="67"/>
        <v>42021</v>
      </c>
      <c r="AA1051"/>
    </row>
    <row r="1052" spans="1:27" x14ac:dyDescent="0.3">
      <c r="A1052" s="56">
        <v>44227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35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">
      <c r="A1053" s="56">
        <v>44227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96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">
      <c r="A1054" s="56">
        <v>44227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96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">
      <c r="A1055" s="56">
        <v>44227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35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">
      <c r="A1056" s="56">
        <v>44227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7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1 a 30 dias</v>
      </c>
      <c r="X1056" s="80" t="str">
        <f t="shared" si="67"/>
        <v>22021</v>
      </c>
      <c r="AA1056"/>
    </row>
    <row r="1057" spans="1:27" x14ac:dyDescent="0.3">
      <c r="A1057" s="56">
        <v>44227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35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">
      <c r="A1058" s="56">
        <v>44227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-55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31 a 60 dias</v>
      </c>
      <c r="X1058" s="80" t="str">
        <f t="shared" si="67"/>
        <v>122020</v>
      </c>
      <c r="AA1058"/>
    </row>
    <row r="1059" spans="1:27" x14ac:dyDescent="0.3">
      <c r="A1059" s="56">
        <v>44227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-85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61 a 90 dias</v>
      </c>
      <c r="X1059" s="80" t="str">
        <f t="shared" si="67"/>
        <v>112020</v>
      </c>
      <c r="AA1059"/>
    </row>
    <row r="1060" spans="1:27" x14ac:dyDescent="0.3">
      <c r="A1060" s="56">
        <v>44227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-55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31 a 60 dias</v>
      </c>
      <c r="X1060" s="80" t="str">
        <f t="shared" si="67"/>
        <v>12021</v>
      </c>
      <c r="AA1060"/>
    </row>
    <row r="1061" spans="1:27" x14ac:dyDescent="0.3">
      <c r="A1061" s="56">
        <v>44227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-208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">
      <c r="A1062" s="56">
        <v>44227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-55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31 a 60 dias</v>
      </c>
      <c r="X1062" s="80" t="str">
        <f t="shared" si="67"/>
        <v>12021</v>
      </c>
      <c r="AA1062"/>
    </row>
    <row r="1063" spans="1:27" x14ac:dyDescent="0.3">
      <c r="A1063" s="56">
        <v>44227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66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">
      <c r="A1064" s="56">
        <v>44227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-55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31 a 60 dias</v>
      </c>
      <c r="X1064" s="80" t="str">
        <f t="shared" si="67"/>
        <v>122020</v>
      </c>
      <c r="AA1064"/>
    </row>
    <row r="1065" spans="1:27" x14ac:dyDescent="0.3">
      <c r="A1065" s="56">
        <v>44227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35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">
      <c r="A1066" s="56">
        <v>44227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-85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61 a 90 dias</v>
      </c>
      <c r="X1066" s="80" t="str">
        <f t="shared" si="67"/>
        <v>112020</v>
      </c>
      <c r="AA1066"/>
    </row>
    <row r="1067" spans="1:27" x14ac:dyDescent="0.3">
      <c r="A1067" s="56">
        <v>44227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35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">
      <c r="A1068" s="56">
        <v>44227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7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1 a 30 dias</v>
      </c>
      <c r="X1068" s="80" t="str">
        <f t="shared" si="67"/>
        <v>22021</v>
      </c>
      <c r="AA1068"/>
    </row>
    <row r="1069" spans="1:27" x14ac:dyDescent="0.3">
      <c r="A1069" s="56">
        <v>44227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-55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31 a 60 dias</v>
      </c>
      <c r="X1069" s="80" t="str">
        <f t="shared" si="67"/>
        <v>122020</v>
      </c>
      <c r="AA1069"/>
    </row>
    <row r="1070" spans="1:27" x14ac:dyDescent="0.3">
      <c r="A1070" s="56">
        <v>44227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-55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31 a 60 dias</v>
      </c>
      <c r="X1070" s="80" t="str">
        <f t="shared" si="67"/>
        <v>122020</v>
      </c>
      <c r="AA1070"/>
    </row>
    <row r="1071" spans="1:27" x14ac:dyDescent="0.3">
      <c r="A1071" s="56">
        <v>44227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7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1 a 30 dias</v>
      </c>
      <c r="X1071" s="80" t="str">
        <f t="shared" si="67"/>
        <v>22021</v>
      </c>
      <c r="AA1071"/>
    </row>
    <row r="1072" spans="1:27" x14ac:dyDescent="0.3">
      <c r="A1072" s="56">
        <v>44227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7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1 a 30 dias</v>
      </c>
      <c r="X1072" s="80" t="str">
        <f t="shared" si="67"/>
        <v>22021</v>
      </c>
      <c r="AA1072"/>
    </row>
    <row r="1073" spans="1:27" x14ac:dyDescent="0.3">
      <c r="A1073" s="56">
        <v>44227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-116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91 a 120 dias</v>
      </c>
      <c r="X1073" s="80" t="str">
        <f t="shared" si="67"/>
        <v>112020</v>
      </c>
      <c r="AA1073"/>
    </row>
    <row r="1074" spans="1:27" x14ac:dyDescent="0.3">
      <c r="A1074" s="56">
        <v>44227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96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">
      <c r="A1075" s="56">
        <v>44227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-55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31 a 60 dias</v>
      </c>
      <c r="X1075" s="80" t="str">
        <f t="shared" si="67"/>
        <v>122020</v>
      </c>
      <c r="AA1075"/>
    </row>
    <row r="1076" spans="1:27" x14ac:dyDescent="0.3">
      <c r="A1076" s="56">
        <v>44227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7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1 a 30 dias</v>
      </c>
      <c r="X1076" s="80" t="str">
        <f t="shared" si="67"/>
        <v>22021</v>
      </c>
      <c r="AA1076"/>
    </row>
    <row r="1077" spans="1:27" x14ac:dyDescent="0.3">
      <c r="A1077" s="56">
        <v>44227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7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1 a 30 dias</v>
      </c>
      <c r="X1077" s="80" t="str">
        <f t="shared" si="67"/>
        <v>22021</v>
      </c>
      <c r="AA1077"/>
    </row>
    <row r="1078" spans="1:27" x14ac:dyDescent="0.3">
      <c r="A1078" s="56">
        <v>44227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-85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61 a 90 dias</v>
      </c>
      <c r="X1078" s="80" t="str">
        <f t="shared" si="67"/>
        <v>112020</v>
      </c>
      <c r="AA1078"/>
    </row>
    <row r="1079" spans="1:27" x14ac:dyDescent="0.3">
      <c r="A1079" s="56">
        <v>44227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7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1 a 30 dias</v>
      </c>
      <c r="X1079" s="80" t="str">
        <f t="shared" si="67"/>
        <v>22021</v>
      </c>
      <c r="AA1079"/>
    </row>
    <row r="1080" spans="1:27" x14ac:dyDescent="0.3">
      <c r="A1080" s="56">
        <v>44227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96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">
      <c r="A1081" s="56">
        <v>44227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7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1 a 30 dias</v>
      </c>
      <c r="X1081" s="80" t="str">
        <f t="shared" si="67"/>
        <v>22021</v>
      </c>
      <c r="AA1081"/>
    </row>
    <row r="1082" spans="1:27" x14ac:dyDescent="0.3">
      <c r="A1082" s="56">
        <v>44227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-85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61 a 90 dias</v>
      </c>
      <c r="X1082" s="80" t="str">
        <f t="shared" si="67"/>
        <v>112020</v>
      </c>
      <c r="AA1082"/>
    </row>
    <row r="1083" spans="1:27" x14ac:dyDescent="0.3">
      <c r="A1083" s="56">
        <v>44227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-55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31 a 60 dias</v>
      </c>
      <c r="X1083" s="80" t="str">
        <f t="shared" si="67"/>
        <v>12021</v>
      </c>
      <c r="AA1083"/>
    </row>
    <row r="1084" spans="1:27" x14ac:dyDescent="0.3">
      <c r="A1084" s="56">
        <v>44227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-299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">
      <c r="A1085" s="56">
        <v>44227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-177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">
      <c r="A1086" s="56">
        <v>44227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-55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31 a 60 dias</v>
      </c>
      <c r="X1086" s="80" t="str">
        <f t="shared" si="67"/>
        <v>12021</v>
      </c>
      <c r="AA1086"/>
    </row>
    <row r="1087" spans="1:27" x14ac:dyDescent="0.3">
      <c r="A1087" s="56">
        <v>44227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-146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">
      <c r="A1088" s="56">
        <v>44227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7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1 a 30 dias</v>
      </c>
      <c r="X1088" s="80" t="str">
        <f t="shared" si="67"/>
        <v>22021</v>
      </c>
      <c r="AA1088"/>
    </row>
    <row r="1089" spans="1:27" x14ac:dyDescent="0.3">
      <c r="A1089" s="56">
        <v>44227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35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">
      <c r="A1090" s="56">
        <v>44227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-177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">
      <c r="A1091" s="56">
        <v>44227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-55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31 a 60 dias</v>
      </c>
      <c r="X1091" s="80" t="str">
        <f t="shared" ref="X1091:X1117" si="71">MONTH(U1091)&amp;YEAR(U1091)</f>
        <v>122020</v>
      </c>
      <c r="AA1091"/>
    </row>
    <row r="1092" spans="1:27" x14ac:dyDescent="0.3">
      <c r="A1092" s="56">
        <v>44227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96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">
      <c r="A1093" s="56">
        <v>44227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96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">
      <c r="A1094" s="56">
        <v>44227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35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">
      <c r="A1095" s="56">
        <v>44227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7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1 a 30 dias</v>
      </c>
      <c r="X1095" s="80" t="str">
        <f t="shared" si="71"/>
        <v>22021</v>
      </c>
      <c r="AA1095"/>
    </row>
    <row r="1096" spans="1:27" x14ac:dyDescent="0.3">
      <c r="A1096" s="56">
        <v>44227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7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1 a 30 dias</v>
      </c>
      <c r="X1096" s="80" t="str">
        <f t="shared" si="71"/>
        <v>22021</v>
      </c>
      <c r="AA1096"/>
    </row>
    <row r="1097" spans="1:27" x14ac:dyDescent="0.3">
      <c r="A1097" s="56">
        <v>44227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35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">
      <c r="A1098" s="56">
        <v>44227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35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">
      <c r="A1099" s="56">
        <v>44227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7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1 a 30 dias</v>
      </c>
      <c r="X1099" s="80" t="str">
        <f t="shared" si="71"/>
        <v>22021</v>
      </c>
      <c r="AA1099"/>
    </row>
    <row r="1100" spans="1:27" x14ac:dyDescent="0.3">
      <c r="A1100" s="56">
        <v>44227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-177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">
      <c r="A1101" s="56">
        <v>44227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96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">
      <c r="A1102" s="56">
        <v>44227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96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">
      <c r="A1103" s="56">
        <v>44227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-177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">
      <c r="A1104" s="56">
        <v>44227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35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">
      <c r="A1105" s="56">
        <v>44227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-177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">
      <c r="A1106" s="56">
        <v>44227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-55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31 a 60 dias</v>
      </c>
      <c r="X1106" s="80" t="str">
        <f t="shared" si="71"/>
        <v>42021</v>
      </c>
      <c r="AA1106"/>
    </row>
    <row r="1107" spans="1:27" x14ac:dyDescent="0.3">
      <c r="A1107" s="56">
        <v>44227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7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1 a 30 dias</v>
      </c>
      <c r="X1107" s="80" t="str">
        <f t="shared" si="71"/>
        <v>22021</v>
      </c>
      <c r="AA1107"/>
    </row>
    <row r="1108" spans="1:27" x14ac:dyDescent="0.3">
      <c r="A1108" s="56">
        <v>44227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-55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31 a 60 dias</v>
      </c>
      <c r="X1108" s="80" t="str">
        <f t="shared" si="71"/>
        <v>122020</v>
      </c>
      <c r="AA1108"/>
    </row>
    <row r="1109" spans="1:27" x14ac:dyDescent="0.3">
      <c r="A1109" s="56">
        <v>44227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7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1 a 30 dias</v>
      </c>
      <c r="X1109" s="80" t="str">
        <f t="shared" si="71"/>
        <v>22021</v>
      </c>
      <c r="AA1109"/>
    </row>
    <row r="1110" spans="1:27" x14ac:dyDescent="0.3">
      <c r="A1110" s="56">
        <v>44227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7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1 a 30 dias</v>
      </c>
      <c r="X1110" s="80" t="str">
        <f t="shared" si="71"/>
        <v>22021</v>
      </c>
      <c r="AA1110"/>
    </row>
    <row r="1111" spans="1:27" x14ac:dyDescent="0.3">
      <c r="A1111" s="56">
        <v>44227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96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">
      <c r="A1112" s="56">
        <v>44227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96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">
      <c r="A1113" s="56">
        <v>44227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66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">
      <c r="A1114" s="56">
        <v>44227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-24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1 a 30 dias</v>
      </c>
      <c r="X1114" s="80" t="str">
        <f t="shared" si="71"/>
        <v>12021</v>
      </c>
      <c r="AA1114"/>
    </row>
    <row r="1115" spans="1:27" x14ac:dyDescent="0.3">
      <c r="A1115" s="56">
        <v>44227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7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1 a 30 dias</v>
      </c>
      <c r="X1115" s="80" t="str">
        <f t="shared" si="71"/>
        <v>42021</v>
      </c>
      <c r="AA1115"/>
    </row>
    <row r="1116" spans="1:27" x14ac:dyDescent="0.3">
      <c r="A1116" s="56">
        <v>44227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-24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1 a 30 dias</v>
      </c>
      <c r="X1116" s="80" t="str">
        <f t="shared" si="71"/>
        <v>12021</v>
      </c>
      <c r="AA1116"/>
    </row>
    <row r="1117" spans="1:27" x14ac:dyDescent="0.3">
      <c r="A1117" s="56">
        <v>44227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-24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1 a 30 dias</v>
      </c>
      <c r="X1117" s="80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EEF-8EAA-4084-8CD1-28F783FB3E16}">
  <dimension ref="A1:AC1188"/>
  <sheetViews>
    <sheetView showGridLines="0" topLeftCell="S37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">
      <c r="A2" s="56">
        <v>44255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-144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  <c r="AA2"/>
      <c r="AB2" s="5"/>
      <c r="AC2"/>
    </row>
    <row r="3" spans="1:29" x14ac:dyDescent="0.3">
      <c r="A3" s="56">
        <v>44255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-327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">
      <c r="A4" s="56">
        <v>44255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-113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91 a 120 dias</v>
      </c>
      <c r="X4" s="80" t="str">
        <f t="shared" si="3"/>
        <v>112020</v>
      </c>
      <c r="Z4"/>
      <c r="AA4" s="8" t="s">
        <v>185</v>
      </c>
      <c r="AB4" s="5">
        <v>299784.24</v>
      </c>
      <c r="AC4"/>
    </row>
    <row r="5" spans="1:29" x14ac:dyDescent="0.3">
      <c r="A5" s="56">
        <v>44255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-236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2</v>
      </c>
      <c r="AB5" s="87">
        <v>30374.25</v>
      </c>
      <c r="AC5"/>
    </row>
    <row r="6" spans="1:29" x14ac:dyDescent="0.3">
      <c r="A6" s="56">
        <v>44255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-236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3</v>
      </c>
      <c r="AB6" s="87">
        <v>107833.38</v>
      </c>
      <c r="AC6"/>
    </row>
    <row r="7" spans="1:29" x14ac:dyDescent="0.3">
      <c r="A7" s="56">
        <v>44255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-327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6" t="s">
        <v>4</v>
      </c>
      <c r="AB7" s="87">
        <v>68525.649999999994</v>
      </c>
      <c r="AC7"/>
    </row>
    <row r="8" spans="1:29" x14ac:dyDescent="0.3">
      <c r="A8" s="56">
        <v>44255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-387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5" t="s">
        <v>92</v>
      </c>
      <c r="AB8" s="5">
        <v>93050.96</v>
      </c>
      <c r="AC8"/>
    </row>
    <row r="9" spans="1:29" x14ac:dyDescent="0.3">
      <c r="A9" s="56">
        <v>44255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-418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" t="s">
        <v>197</v>
      </c>
      <c r="AB9" s="5">
        <v>277205.93</v>
      </c>
      <c r="AC9"/>
    </row>
    <row r="10" spans="1:29" x14ac:dyDescent="0.3">
      <c r="A10" s="56">
        <v>44255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-205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5" t="s">
        <v>92</v>
      </c>
      <c r="AB10" s="5">
        <v>4083.3199999999997</v>
      </c>
      <c r="AC10"/>
    </row>
    <row r="11" spans="1:29" x14ac:dyDescent="0.3">
      <c r="A11" s="56">
        <v>44255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-297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5" t="s">
        <v>93</v>
      </c>
      <c r="AB11" s="5">
        <v>273122.61</v>
      </c>
      <c r="AC11"/>
    </row>
    <row r="12" spans="1:29" x14ac:dyDescent="0.3">
      <c r="A12" s="56">
        <v>44255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-418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" t="s">
        <v>186</v>
      </c>
      <c r="AB12" s="5">
        <v>36412.58</v>
      </c>
      <c r="AC12"/>
    </row>
    <row r="13" spans="1:29" x14ac:dyDescent="0.3">
      <c r="A13" s="56">
        <v>44255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-297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6" t="s">
        <v>2</v>
      </c>
      <c r="AB13" s="87">
        <v>8871.8000000000011</v>
      </c>
      <c r="AC13"/>
    </row>
    <row r="14" spans="1:29" x14ac:dyDescent="0.3">
      <c r="A14" s="56">
        <v>44255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-144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3"/>
        <v>102020</v>
      </c>
      <c r="Z14"/>
      <c r="AA14" s="86" t="s">
        <v>3</v>
      </c>
      <c r="AB14" s="87">
        <v>13190.77</v>
      </c>
      <c r="AC14"/>
    </row>
    <row r="15" spans="1:29" x14ac:dyDescent="0.3">
      <c r="A15" s="56">
        <v>44255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-52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31 a 60 dias</v>
      </c>
      <c r="X15" s="80" t="str">
        <f t="shared" si="3"/>
        <v>12021</v>
      </c>
      <c r="Z15"/>
      <c r="AA15" s="85" t="s">
        <v>92</v>
      </c>
      <c r="AB15" s="5">
        <v>14350.009999999998</v>
      </c>
      <c r="AC15"/>
    </row>
    <row r="16" spans="1:29" x14ac:dyDescent="0.3">
      <c r="A16" s="56">
        <v>44255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-358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" t="s">
        <v>187</v>
      </c>
      <c r="AB16" s="5">
        <v>589742.95000000007</v>
      </c>
      <c r="AC16"/>
    </row>
    <row r="17" spans="1:29" x14ac:dyDescent="0.3">
      <c r="A17" s="56">
        <v>44255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-327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6" t="s">
        <v>3</v>
      </c>
      <c r="AB17" s="87">
        <v>31982.18</v>
      </c>
      <c r="AC17"/>
    </row>
    <row r="18" spans="1:29" x14ac:dyDescent="0.3">
      <c r="A18" s="56">
        <v>44255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-358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6" t="s">
        <v>4</v>
      </c>
      <c r="AB18" s="87">
        <v>5280.45</v>
      </c>
      <c r="AC18"/>
    </row>
    <row r="19" spans="1:29" x14ac:dyDescent="0.3">
      <c r="A19" s="56">
        <v>44255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-387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5" t="s">
        <v>92</v>
      </c>
      <c r="AB19" s="5">
        <v>72260.33</v>
      </c>
      <c r="AC19"/>
    </row>
    <row r="20" spans="1:29" x14ac:dyDescent="0.3">
      <c r="A20" s="56">
        <v>44255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68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5" t="s">
        <v>93</v>
      </c>
      <c r="AB20" s="5">
        <v>480219.99000000011</v>
      </c>
    </row>
    <row r="21" spans="1:29" x14ac:dyDescent="0.3">
      <c r="A21" s="56">
        <v>44255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-174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" t="s">
        <v>198</v>
      </c>
      <c r="AB21" s="5">
        <v>688492.89999999991</v>
      </c>
    </row>
    <row r="22" spans="1:29" x14ac:dyDescent="0.3">
      <c r="A22" s="56">
        <v>44255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68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6" t="s">
        <v>2</v>
      </c>
      <c r="AB22" s="87">
        <v>8574.5399999999991</v>
      </c>
    </row>
    <row r="23" spans="1:29" x14ac:dyDescent="0.3">
      <c r="A23" s="56">
        <v>44255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-358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6" t="s">
        <v>3</v>
      </c>
      <c r="AB23" s="87">
        <v>11752</v>
      </c>
    </row>
    <row r="24" spans="1:29" x14ac:dyDescent="0.3">
      <c r="A24" s="56">
        <v>44255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68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6" t="s">
        <v>4</v>
      </c>
      <c r="AB24" s="87">
        <v>3672.92</v>
      </c>
    </row>
    <row r="25" spans="1:29" x14ac:dyDescent="0.3">
      <c r="A25" s="56">
        <v>44255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-83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61 a 90 dias</v>
      </c>
      <c r="X25" s="80" t="str">
        <f t="shared" si="3"/>
        <v>12021</v>
      </c>
      <c r="AA25" s="85" t="s">
        <v>92</v>
      </c>
      <c r="AB25" s="5">
        <v>65489.229999999996</v>
      </c>
    </row>
    <row r="26" spans="1:29" x14ac:dyDescent="0.3">
      <c r="A26" s="56">
        <v>44255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68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5" t="s">
        <v>93</v>
      </c>
      <c r="AB26" s="5">
        <v>599004.20999999985</v>
      </c>
    </row>
    <row r="27" spans="1:29" x14ac:dyDescent="0.3">
      <c r="A27" s="56">
        <v>44255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-113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91 a 120 dias</v>
      </c>
      <c r="X27" s="80" t="str">
        <f t="shared" si="3"/>
        <v>112020</v>
      </c>
      <c r="AA27" s="8" t="s">
        <v>188</v>
      </c>
      <c r="AB27" s="5">
        <v>628113.90000000014</v>
      </c>
    </row>
    <row r="28" spans="1:29" x14ac:dyDescent="0.3">
      <c r="A28" s="56">
        <v>44255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-297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6" t="s">
        <v>3</v>
      </c>
      <c r="AB28" s="87">
        <v>44552.99</v>
      </c>
    </row>
    <row r="29" spans="1:29" x14ac:dyDescent="0.3">
      <c r="A29" s="56">
        <v>44255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-297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6" t="s">
        <v>4</v>
      </c>
      <c r="AB29" s="87">
        <v>4635.8600000000006</v>
      </c>
    </row>
    <row r="30" spans="1:29" x14ac:dyDescent="0.3">
      <c r="A30" s="56">
        <v>44255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68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5" t="s">
        <v>92</v>
      </c>
      <c r="AB30" s="5">
        <v>48830.79</v>
      </c>
    </row>
    <row r="31" spans="1:29" x14ac:dyDescent="0.3">
      <c r="A31" s="56">
        <v>44255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68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5" t="s">
        <v>93</v>
      </c>
      <c r="AB31" s="5">
        <v>530094.26000000013</v>
      </c>
    </row>
    <row r="32" spans="1:29" x14ac:dyDescent="0.3">
      <c r="A32" s="56">
        <v>44255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-174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" t="s">
        <v>189</v>
      </c>
      <c r="AB32" s="5">
        <v>379039.34000000014</v>
      </c>
    </row>
    <row r="33" spans="1:28" x14ac:dyDescent="0.3">
      <c r="A33" s="56">
        <v>44255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-174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6" t="s">
        <v>2</v>
      </c>
      <c r="AB33" s="87">
        <v>14315.449999999999</v>
      </c>
    </row>
    <row r="34" spans="1:28" x14ac:dyDescent="0.3">
      <c r="A34" s="56">
        <v>44255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-266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6" t="s">
        <v>4</v>
      </c>
      <c r="AB34" s="87">
        <v>467.87</v>
      </c>
    </row>
    <row r="35" spans="1:28" x14ac:dyDescent="0.3">
      <c r="A35" s="56">
        <v>44255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-174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5" t="s">
        <v>92</v>
      </c>
      <c r="AB35" s="5">
        <v>7629.39</v>
      </c>
    </row>
    <row r="36" spans="1:28" x14ac:dyDescent="0.3">
      <c r="A36" s="56">
        <v>44255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-83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61 a 90 dias</v>
      </c>
      <c r="X36" s="80" t="str">
        <f t="shared" si="3"/>
        <v>122020</v>
      </c>
      <c r="AA36" s="85" t="s">
        <v>93</v>
      </c>
      <c r="AB36" s="5">
        <v>356626.63000000012</v>
      </c>
    </row>
    <row r="37" spans="1:28" x14ac:dyDescent="0.3">
      <c r="A37" s="56">
        <v>44255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-327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" t="s">
        <v>190</v>
      </c>
      <c r="AB37" s="5">
        <v>193748.51000000004</v>
      </c>
    </row>
    <row r="38" spans="1:28" x14ac:dyDescent="0.3">
      <c r="A38" s="56">
        <v>44255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68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6" t="s">
        <v>2</v>
      </c>
      <c r="AB38" s="87">
        <v>454.83</v>
      </c>
    </row>
    <row r="39" spans="1:28" x14ac:dyDescent="0.3">
      <c r="A39" s="56">
        <v>44255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68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6" t="s">
        <v>3</v>
      </c>
      <c r="AB39" s="87">
        <v>8288.2800000000007</v>
      </c>
    </row>
    <row r="40" spans="1:28" x14ac:dyDescent="0.3">
      <c r="A40" s="56">
        <v>44255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-297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5" t="s">
        <v>92</v>
      </c>
      <c r="AB40" s="5">
        <v>29449.879999999997</v>
      </c>
    </row>
    <row r="41" spans="1:28" x14ac:dyDescent="0.3">
      <c r="A41" s="56">
        <v>44255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-144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3"/>
        <v>22021</v>
      </c>
      <c r="AA41" s="85" t="s">
        <v>93</v>
      </c>
      <c r="AB41" s="5">
        <v>155555.52000000005</v>
      </c>
    </row>
    <row r="42" spans="1:28" x14ac:dyDescent="0.3">
      <c r="A42" s="56">
        <v>44255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-174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" t="s">
        <v>191</v>
      </c>
      <c r="AB42" s="5">
        <v>891628.97</v>
      </c>
    </row>
    <row r="43" spans="1:28" x14ac:dyDescent="0.3">
      <c r="A43" s="56">
        <v>44255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-297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6" t="s">
        <v>2</v>
      </c>
      <c r="AB43" s="87">
        <v>23605.09</v>
      </c>
    </row>
    <row r="44" spans="1:28" x14ac:dyDescent="0.3">
      <c r="A44" s="56">
        <v>44255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-358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6" t="s">
        <v>3</v>
      </c>
      <c r="AB44" s="87">
        <v>101519.13999999998</v>
      </c>
    </row>
    <row r="45" spans="1:28" x14ac:dyDescent="0.3">
      <c r="A45" s="56">
        <v>44255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-358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6" t="s">
        <v>4</v>
      </c>
      <c r="AB45" s="87">
        <v>14356.4</v>
      </c>
    </row>
    <row r="46" spans="1:28" x14ac:dyDescent="0.3">
      <c r="A46" s="56">
        <v>44255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-205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5" t="s">
        <v>92</v>
      </c>
      <c r="AB46" s="5">
        <v>57002.920000000006</v>
      </c>
    </row>
    <row r="47" spans="1:28" x14ac:dyDescent="0.3">
      <c r="A47" s="56">
        <v>44255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-174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5" t="s">
        <v>93</v>
      </c>
      <c r="AB47" s="5">
        <v>695145.41999999993</v>
      </c>
    </row>
    <row r="48" spans="1:28" x14ac:dyDescent="0.3">
      <c r="A48" s="56">
        <v>44255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-113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91 a 120 dias</v>
      </c>
      <c r="X48" s="80" t="str">
        <f t="shared" si="3"/>
        <v>112020</v>
      </c>
      <c r="AA48" s="8" t="s">
        <v>192</v>
      </c>
      <c r="AB48" s="5">
        <v>488905.49</v>
      </c>
    </row>
    <row r="49" spans="1:28" x14ac:dyDescent="0.3">
      <c r="A49" s="56">
        <v>44255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-83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61 a 90 dias</v>
      </c>
      <c r="X49" s="80" t="str">
        <f t="shared" si="3"/>
        <v>122020</v>
      </c>
      <c r="AA49" s="86" t="s">
        <v>2</v>
      </c>
      <c r="AB49" s="87">
        <v>24177.89</v>
      </c>
    </row>
    <row r="50" spans="1:28" x14ac:dyDescent="0.3">
      <c r="A50" s="56">
        <v>44255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-113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91 a 120 dias</v>
      </c>
      <c r="X50" s="80" t="str">
        <f t="shared" si="3"/>
        <v>112020</v>
      </c>
      <c r="AA50" s="86" t="s">
        <v>3</v>
      </c>
      <c r="AB50" s="87">
        <v>64258.319999999992</v>
      </c>
    </row>
    <row r="51" spans="1:28" x14ac:dyDescent="0.3">
      <c r="A51" s="56">
        <v>44255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-113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91 a 120 dias</v>
      </c>
      <c r="X51" s="80" t="str">
        <f t="shared" si="3"/>
        <v>112020</v>
      </c>
      <c r="AA51" s="86" t="s">
        <v>4</v>
      </c>
      <c r="AB51" s="87">
        <v>5621.0599999999995</v>
      </c>
    </row>
    <row r="52" spans="1:28" x14ac:dyDescent="0.3">
      <c r="A52" s="56">
        <v>44255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-236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5" t="s">
        <v>92</v>
      </c>
      <c r="AB52" s="5">
        <v>74468.049999999988</v>
      </c>
    </row>
    <row r="53" spans="1:28" x14ac:dyDescent="0.3">
      <c r="A53" s="56">
        <v>44255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-205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5" t="s">
        <v>93</v>
      </c>
      <c r="AB53" s="5">
        <v>320380.17</v>
      </c>
    </row>
    <row r="54" spans="1:28" x14ac:dyDescent="0.3">
      <c r="A54" s="56">
        <v>44255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-144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3"/>
        <v>102020</v>
      </c>
      <c r="AA54" s="8" t="s">
        <v>193</v>
      </c>
      <c r="AB54" s="5">
        <v>813246.29999999981</v>
      </c>
    </row>
    <row r="55" spans="1:28" x14ac:dyDescent="0.3">
      <c r="A55" s="56">
        <v>44255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-83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61 a 90 dias</v>
      </c>
      <c r="X55" s="80" t="str">
        <f t="shared" si="3"/>
        <v>122020</v>
      </c>
      <c r="AA55" s="86" t="s">
        <v>2</v>
      </c>
      <c r="AB55" s="87">
        <v>3431.71</v>
      </c>
    </row>
    <row r="56" spans="1:28" x14ac:dyDescent="0.3">
      <c r="A56" s="56">
        <v>44255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-205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6" t="s">
        <v>3</v>
      </c>
      <c r="AB56" s="87">
        <v>165683.95999999996</v>
      </c>
    </row>
    <row r="57" spans="1:28" x14ac:dyDescent="0.3">
      <c r="A57" s="56">
        <v>44255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-327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6" t="s">
        <v>4</v>
      </c>
      <c r="AB57" s="87">
        <v>14690.91</v>
      </c>
    </row>
    <row r="58" spans="1:28" x14ac:dyDescent="0.3">
      <c r="A58" s="56">
        <v>44255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68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5" t="s">
        <v>92</v>
      </c>
      <c r="AB58" s="5">
        <v>200178.8</v>
      </c>
    </row>
    <row r="59" spans="1:28" x14ac:dyDescent="0.3">
      <c r="A59" s="56">
        <v>44255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68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5" t="s">
        <v>93</v>
      </c>
      <c r="AB59" s="5">
        <v>429260.91999999993</v>
      </c>
    </row>
    <row r="60" spans="1:28" x14ac:dyDescent="0.3">
      <c r="A60" s="56">
        <v>44255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-21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1 a 30 dias</v>
      </c>
      <c r="X60" s="80" t="str">
        <f t="shared" si="3"/>
        <v>22021</v>
      </c>
      <c r="AA60" s="8" t="s">
        <v>194</v>
      </c>
      <c r="AB60" s="5">
        <v>1574993.9300000002</v>
      </c>
    </row>
    <row r="61" spans="1:28" x14ac:dyDescent="0.3">
      <c r="A61" s="56">
        <v>44255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-113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91 a 120 dias</v>
      </c>
      <c r="X61" s="80" t="str">
        <f t="shared" si="3"/>
        <v>112020</v>
      </c>
      <c r="AA61" s="86" t="s">
        <v>2</v>
      </c>
      <c r="AB61" s="87">
        <v>35363.130000000005</v>
      </c>
    </row>
    <row r="62" spans="1:28" x14ac:dyDescent="0.3">
      <c r="A62" s="56">
        <v>44255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-236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6" t="s">
        <v>3</v>
      </c>
      <c r="AB62" s="87">
        <v>455767.38</v>
      </c>
    </row>
    <row r="63" spans="1:28" x14ac:dyDescent="0.3">
      <c r="A63" s="56">
        <v>44255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68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6" t="s">
        <v>4</v>
      </c>
      <c r="AB63" s="87">
        <v>59082.459999999992</v>
      </c>
    </row>
    <row r="64" spans="1:28" x14ac:dyDescent="0.3">
      <c r="A64" s="56">
        <v>44255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68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5" t="s">
        <v>92</v>
      </c>
      <c r="AB64" s="5">
        <v>452478.82</v>
      </c>
    </row>
    <row r="65" spans="1:28" x14ac:dyDescent="0.3">
      <c r="A65" s="56">
        <v>44255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-387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 s="85" t="s">
        <v>93</v>
      </c>
      <c r="AB65" s="5">
        <v>572302.14</v>
      </c>
    </row>
    <row r="66" spans="1:28" x14ac:dyDescent="0.3">
      <c r="A66" s="56">
        <v>44255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-144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Acima de 120 dias</v>
      </c>
      <c r="X66" s="80" t="str">
        <f t="shared" si="3"/>
        <v>112020</v>
      </c>
      <c r="AA66" s="8" t="s">
        <v>195</v>
      </c>
      <c r="AB66" s="5">
        <v>582100.21</v>
      </c>
    </row>
    <row r="67" spans="1:28" x14ac:dyDescent="0.3">
      <c r="A67" s="56">
        <v>44255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-205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 s="86" t="s">
        <v>2</v>
      </c>
      <c r="AB67" s="87">
        <v>17716.509999999998</v>
      </c>
    </row>
    <row r="68" spans="1:28" x14ac:dyDescent="0.3">
      <c r="A68" s="56">
        <v>44255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-327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 s="86" t="s">
        <v>3</v>
      </c>
      <c r="AB68" s="87">
        <v>236469.03000000003</v>
      </c>
    </row>
    <row r="69" spans="1:28" x14ac:dyDescent="0.3">
      <c r="A69" s="56">
        <v>44255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-358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 s="86" t="s">
        <v>4</v>
      </c>
      <c r="AB69" s="87">
        <v>38756.83</v>
      </c>
    </row>
    <row r="70" spans="1:28" x14ac:dyDescent="0.3">
      <c r="A70" s="56">
        <v>44255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-144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Acima de 120 dias</v>
      </c>
      <c r="X70" s="80" t="str">
        <f t="shared" si="7"/>
        <v>102020</v>
      </c>
      <c r="AA70" s="85" t="s">
        <v>92</v>
      </c>
      <c r="AB70" s="5">
        <v>170326.65999999997</v>
      </c>
    </row>
    <row r="71" spans="1:28" x14ac:dyDescent="0.3">
      <c r="A71" s="56">
        <v>44255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7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 s="85" t="s">
        <v>93</v>
      </c>
      <c r="AB71" s="5">
        <v>118831.18</v>
      </c>
    </row>
    <row r="72" spans="1:28" x14ac:dyDescent="0.3">
      <c r="A72" s="56">
        <v>44255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-418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 s="8" t="s">
        <v>196</v>
      </c>
      <c r="AB72" s="5">
        <v>7443415.25</v>
      </c>
    </row>
    <row r="73" spans="1:28" x14ac:dyDescent="0.3">
      <c r="A73" s="56">
        <v>44255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-387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/>
      <c r="AB73"/>
    </row>
    <row r="74" spans="1:28" x14ac:dyDescent="0.3">
      <c r="A74" s="56">
        <v>44255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-358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/>
      <c r="AB74"/>
    </row>
    <row r="75" spans="1:28" x14ac:dyDescent="0.3">
      <c r="A75" s="56">
        <v>44255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-21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1 a 30 dias</v>
      </c>
      <c r="X75" s="80" t="str">
        <f t="shared" si="7"/>
        <v>22021</v>
      </c>
      <c r="AA75"/>
      <c r="AB75"/>
    </row>
    <row r="76" spans="1:28" x14ac:dyDescent="0.3">
      <c r="A76" s="56">
        <v>44255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-297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">
      <c r="A77" s="56">
        <v>44255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68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">
      <c r="A78" s="56">
        <v>44255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68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">
      <c r="A79" s="56">
        <v>44255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-205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">
      <c r="A80" s="56">
        <v>44255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-387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">
      <c r="A81" s="56">
        <v>44255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-327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">
      <c r="A82" s="56">
        <v>44255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38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">
      <c r="A83" s="56">
        <v>44255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-387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">
      <c r="A84" s="56">
        <v>44255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-174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">
      <c r="A85" s="56">
        <v>44255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-205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">
      <c r="A86" s="56">
        <v>44255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-21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1 a 30 dias</v>
      </c>
      <c r="X86" s="80" t="str">
        <f t="shared" si="7"/>
        <v>22021</v>
      </c>
      <c r="AA86"/>
    </row>
    <row r="87" spans="1:27" x14ac:dyDescent="0.3">
      <c r="A87" s="56">
        <v>44255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-358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">
      <c r="A88" s="56">
        <v>44255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-83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61 a 90 dias</v>
      </c>
      <c r="X88" s="80" t="str">
        <f t="shared" si="7"/>
        <v>122020</v>
      </c>
      <c r="AA88"/>
    </row>
    <row r="89" spans="1:27" x14ac:dyDescent="0.3">
      <c r="A89" s="56">
        <v>44255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-205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">
      <c r="A90" s="56">
        <v>44255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68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">
      <c r="A91" s="56">
        <v>44255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68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">
      <c r="A92" s="56">
        <v>44255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-358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">
      <c r="A93" s="56">
        <v>44255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-297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">
      <c r="A94" s="56">
        <v>44255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-387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">
      <c r="A95" s="56">
        <v>44255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68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">
      <c r="A96" s="56">
        <v>44255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38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">
      <c r="A97" s="56">
        <v>44255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68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">
      <c r="A98" s="56">
        <v>44255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-83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61 a 90 dias</v>
      </c>
      <c r="X98" s="80" t="str">
        <f t="shared" si="7"/>
        <v>122020</v>
      </c>
      <c r="AA98"/>
    </row>
    <row r="99" spans="1:27" x14ac:dyDescent="0.3">
      <c r="A99" s="56">
        <v>44255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-327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">
      <c r="A100" s="56">
        <v>44255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68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">
      <c r="A101" s="56">
        <v>44255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-21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1 a 30 dias</v>
      </c>
      <c r="X101" s="80" t="str">
        <f t="shared" si="7"/>
        <v>22021</v>
      </c>
      <c r="AA101"/>
    </row>
    <row r="102" spans="1:27" x14ac:dyDescent="0.3">
      <c r="A102" s="56">
        <v>44255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-358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">
      <c r="A103" s="56">
        <v>44255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-297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">
      <c r="A104" s="56">
        <v>44255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-327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">
      <c r="A105" s="56">
        <v>44255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-266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">
      <c r="A106" s="56">
        <v>44255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-418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">
      <c r="A107" s="56">
        <v>44255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-236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">
      <c r="A108" s="56">
        <v>44255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-266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">
      <c r="A109" s="56">
        <v>44255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-236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">
      <c r="A110" s="56">
        <v>44255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38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">
      <c r="A111" s="56">
        <v>44255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-358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">
      <c r="A112" s="56">
        <v>44255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-236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">
      <c r="A113" s="56">
        <v>44255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-387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">
      <c r="A114" s="56">
        <v>44255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-297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">
      <c r="A115" s="56">
        <v>44255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-236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">
      <c r="A116" s="56">
        <v>44255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-266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">
      <c r="A117" s="56">
        <v>44255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-297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">
      <c r="A118" s="56">
        <v>44255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-205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">
      <c r="A119" s="56">
        <v>44255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-297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">
      <c r="A120" s="56">
        <v>44255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-297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">
      <c r="A121" s="56">
        <v>44255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-358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">
      <c r="A122" s="56">
        <v>44255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-387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">
      <c r="A123" s="56">
        <v>44255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-449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">
      <c r="A124" s="56">
        <v>44255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-327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">
      <c r="A125" s="56">
        <v>44255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-21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1 a 30 dias</v>
      </c>
      <c r="X125" s="80" t="str">
        <f t="shared" si="7"/>
        <v>22021</v>
      </c>
      <c r="AA125"/>
    </row>
    <row r="126" spans="1:27" x14ac:dyDescent="0.3">
      <c r="A126" s="56">
        <v>44255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-266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">
      <c r="A127" s="56">
        <v>44255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-236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">
      <c r="A128" s="56">
        <v>44255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-236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">
      <c r="A129" s="56">
        <v>44255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38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">
      <c r="A130" s="56">
        <v>44255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-83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61 a 90 dias</v>
      </c>
      <c r="X130" s="80" t="str">
        <f t="shared" si="7"/>
        <v>12021</v>
      </c>
      <c r="AA130"/>
    </row>
    <row r="131" spans="1:27" x14ac:dyDescent="0.3">
      <c r="A131" s="56">
        <v>44255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-327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">
      <c r="A132" s="56">
        <v>44255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-205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">
      <c r="A133" s="56">
        <v>44255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68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">
      <c r="A134" s="56">
        <v>44255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68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">
      <c r="A135" s="56">
        <v>44255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-205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">
      <c r="A136" s="56">
        <v>44255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-358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">
      <c r="A137" s="56">
        <v>44255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-297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">
      <c r="A138" s="56">
        <v>44255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-327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">
      <c r="A139" s="56">
        <v>44255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-266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">
      <c r="A140" s="56">
        <v>44255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-144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Acima de 120 dias</v>
      </c>
      <c r="X140" s="80" t="str">
        <f t="shared" si="11"/>
        <v>102020</v>
      </c>
      <c r="AA140"/>
    </row>
    <row r="141" spans="1:27" x14ac:dyDescent="0.3">
      <c r="A141" s="56">
        <v>44255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-236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">
      <c r="A142" s="56">
        <v>44255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-236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">
      <c r="A143" s="56">
        <v>44255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-83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61 a 90 dias</v>
      </c>
      <c r="X143" s="80" t="str">
        <f t="shared" si="11"/>
        <v>122020</v>
      </c>
      <c r="AA143"/>
    </row>
    <row r="144" spans="1:27" x14ac:dyDescent="0.3">
      <c r="A144" s="56">
        <v>44255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-297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">
      <c r="A145" s="56">
        <v>44255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-236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">
      <c r="A146" s="56">
        <v>44255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-266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">
      <c r="A147" s="56">
        <v>44255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-174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">
      <c r="A148" s="56">
        <v>44255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-327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">
      <c r="A149" s="56">
        <v>44255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68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">
      <c r="A150" s="56">
        <v>44255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-113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91 a 120 dias</v>
      </c>
      <c r="X150" s="80" t="str">
        <f t="shared" si="11"/>
        <v>112020</v>
      </c>
      <c r="AA150"/>
    </row>
    <row r="151" spans="1:27" x14ac:dyDescent="0.3">
      <c r="A151" s="56">
        <v>44255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-144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Acima de 120 dias</v>
      </c>
      <c r="X151" s="80" t="str">
        <f t="shared" si="11"/>
        <v>102020</v>
      </c>
      <c r="AA151"/>
    </row>
    <row r="152" spans="1:27" x14ac:dyDescent="0.3">
      <c r="A152" s="56">
        <v>44255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-205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">
      <c r="A153" s="56">
        <v>44255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-266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">
      <c r="A154" s="56">
        <v>44255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-266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">
      <c r="A155" s="56">
        <v>44255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-327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">
      <c r="A156" s="56">
        <v>44255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68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">
      <c r="A157" s="56">
        <v>44255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-327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">
      <c r="A158" s="56">
        <v>44255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-21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1 a 30 dias</v>
      </c>
      <c r="X158" s="80" t="str">
        <f t="shared" si="11"/>
        <v>32021</v>
      </c>
      <c r="AA158"/>
    </row>
    <row r="159" spans="1:27" x14ac:dyDescent="0.3">
      <c r="A159" s="56">
        <v>44255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-266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">
      <c r="A160" s="56">
        <v>44255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-236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">
      <c r="A161" s="56">
        <v>44255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-205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">
      <c r="A162" s="56">
        <v>44255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-113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91 a 120 dias</v>
      </c>
      <c r="X162" s="80" t="str">
        <f t="shared" si="11"/>
        <v>122020</v>
      </c>
      <c r="AA162"/>
    </row>
    <row r="163" spans="1:27" x14ac:dyDescent="0.3">
      <c r="A163" s="56">
        <v>44255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-144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Acima de 120 dias</v>
      </c>
      <c r="X163" s="80" t="str">
        <f t="shared" si="11"/>
        <v>102020</v>
      </c>
      <c r="AA163"/>
    </row>
    <row r="164" spans="1:27" x14ac:dyDescent="0.3">
      <c r="A164" s="56">
        <v>44255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-205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">
      <c r="A165" s="56">
        <v>44255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68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">
      <c r="A166" s="56">
        <v>44255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-205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">
      <c r="A167" s="56">
        <v>44255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-21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1 a 30 dias</v>
      </c>
      <c r="X167" s="80" t="str">
        <f t="shared" si="11"/>
        <v>22021</v>
      </c>
      <c r="AA167"/>
    </row>
    <row r="168" spans="1:27" x14ac:dyDescent="0.3">
      <c r="A168" s="56">
        <v>44255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-387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">
      <c r="A169" s="56">
        <v>44255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-358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">
      <c r="A170" s="56">
        <v>44255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-418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">
      <c r="A171" s="56">
        <v>44255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-266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">
      <c r="A172" s="56">
        <v>44255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-266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">
      <c r="A173" s="56">
        <v>44255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68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">
      <c r="A174" s="56">
        <v>44255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-113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91 a 120 dias</v>
      </c>
      <c r="X174" s="80" t="str">
        <f t="shared" si="11"/>
        <v>112020</v>
      </c>
      <c r="AA174"/>
    </row>
    <row r="175" spans="1:27" x14ac:dyDescent="0.3">
      <c r="A175" s="56">
        <v>44255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-83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61 a 90 dias</v>
      </c>
      <c r="X175" s="80" t="str">
        <f t="shared" si="11"/>
        <v>12021</v>
      </c>
      <c r="AA175"/>
    </row>
    <row r="176" spans="1:27" x14ac:dyDescent="0.3">
      <c r="A176" s="56">
        <v>44255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-83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61 a 90 dias</v>
      </c>
      <c r="X176" s="80" t="str">
        <f t="shared" si="11"/>
        <v>12021</v>
      </c>
      <c r="AA176"/>
    </row>
    <row r="177" spans="1:27" x14ac:dyDescent="0.3">
      <c r="A177" s="56">
        <v>44255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7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">
      <c r="A178" s="56">
        <v>44255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-387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">
      <c r="A179" s="56">
        <v>44255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-358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">
      <c r="A180" s="56">
        <v>44255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-174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">
      <c r="A181" s="56">
        <v>44255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-327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">
      <c r="A182" s="56">
        <v>44255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-418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">
      <c r="A183" s="56">
        <v>44255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-358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">
      <c r="A184" s="56">
        <v>44255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-83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61 a 90 dias</v>
      </c>
      <c r="X184" s="80" t="str">
        <f t="shared" si="11"/>
        <v>12021</v>
      </c>
      <c r="AA184"/>
    </row>
    <row r="185" spans="1:27" x14ac:dyDescent="0.3">
      <c r="A185" s="56">
        <v>44255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-266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">
      <c r="A186" s="56">
        <v>44255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7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">
      <c r="A187" s="56">
        <v>44255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-266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">
      <c r="A188" s="56">
        <v>44255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-297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">
      <c r="A189" s="56">
        <v>44255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-144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Acima de 120 dias</v>
      </c>
      <c r="X189" s="80" t="str">
        <f t="shared" si="11"/>
        <v>12021</v>
      </c>
      <c r="AA189"/>
    </row>
    <row r="190" spans="1:27" x14ac:dyDescent="0.3">
      <c r="A190" s="56">
        <v>44255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-205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">
      <c r="A191" s="56">
        <v>44255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-266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">
      <c r="A192" s="56">
        <v>44255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-144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Acima de 120 dias</v>
      </c>
      <c r="X192" s="80" t="str">
        <f t="shared" si="11"/>
        <v>102020</v>
      </c>
      <c r="AA192"/>
    </row>
    <row r="193" spans="1:27" x14ac:dyDescent="0.3">
      <c r="A193" s="56">
        <v>44255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-387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">
      <c r="A194" s="56">
        <v>44255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-266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">
      <c r="A195" s="56">
        <v>44255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-297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">
      <c r="A196" s="56">
        <v>44255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-236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">
      <c r="A197" s="56">
        <v>44255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-297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">
      <c r="A198" s="56">
        <v>44255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-297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">
      <c r="A199" s="56">
        <v>44255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-236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">
      <c r="A200" s="56">
        <v>44255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-358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">
      <c r="A201" s="56">
        <v>44255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-21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1 a 30 dias</v>
      </c>
      <c r="X201" s="80" t="str">
        <f t="shared" si="15"/>
        <v>22021</v>
      </c>
      <c r="AA201"/>
    </row>
    <row r="202" spans="1:27" x14ac:dyDescent="0.3">
      <c r="A202" s="56">
        <v>44255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-174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">
      <c r="A203" s="56">
        <v>44255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-266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">
      <c r="A204" s="56">
        <v>44255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68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">
      <c r="A205" s="56">
        <v>44255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-83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61 a 90 dias</v>
      </c>
      <c r="X205" s="80" t="str">
        <f t="shared" si="15"/>
        <v>12021</v>
      </c>
      <c r="AA205"/>
    </row>
    <row r="206" spans="1:27" x14ac:dyDescent="0.3">
      <c r="A206" s="56">
        <v>44255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-21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1 a 30 dias</v>
      </c>
      <c r="X206" s="80" t="str">
        <f t="shared" si="15"/>
        <v>22021</v>
      </c>
      <c r="AA206"/>
    </row>
    <row r="207" spans="1:27" x14ac:dyDescent="0.3">
      <c r="A207" s="56">
        <v>44255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-83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61 a 90 dias</v>
      </c>
      <c r="X207" s="80" t="str">
        <f t="shared" si="15"/>
        <v>12021</v>
      </c>
      <c r="AA207"/>
    </row>
    <row r="208" spans="1:27" x14ac:dyDescent="0.3">
      <c r="A208" s="56">
        <v>44255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-113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91 a 120 dias</v>
      </c>
      <c r="X208" s="80" t="str">
        <f t="shared" si="15"/>
        <v>112020</v>
      </c>
      <c r="AA208"/>
    </row>
    <row r="209" spans="1:27" x14ac:dyDescent="0.3">
      <c r="A209" s="56">
        <v>44255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99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">
      <c r="A210" s="56">
        <v>44255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-174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">
      <c r="A211" s="56">
        <v>44255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-174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">
      <c r="A212" s="56">
        <v>44255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-358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">
      <c r="A213" s="56">
        <v>44255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-387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">
      <c r="A214" s="56">
        <v>44255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-266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">
      <c r="A215" s="56">
        <v>44255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-297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">
      <c r="A216" s="56">
        <v>44255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-83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61 a 90 dias</v>
      </c>
      <c r="X216" s="80" t="str">
        <f t="shared" si="15"/>
        <v>12021</v>
      </c>
      <c r="AA216"/>
    </row>
    <row r="217" spans="1:27" x14ac:dyDescent="0.3">
      <c r="A217" s="56">
        <v>44255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-113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91 a 120 dias</v>
      </c>
      <c r="X217" s="80" t="str">
        <f t="shared" si="15"/>
        <v>112020</v>
      </c>
      <c r="AA217"/>
    </row>
    <row r="218" spans="1:27" x14ac:dyDescent="0.3">
      <c r="A218" s="56">
        <v>44255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38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">
      <c r="A219" s="56">
        <v>44255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-236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">
      <c r="A220" s="56">
        <v>44255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-205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">
      <c r="A221" s="56">
        <v>44255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-418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">
      <c r="A222" s="56">
        <v>44255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-236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">
      <c r="A223" s="56">
        <v>44255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68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">
      <c r="A224" s="56">
        <v>44255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-266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">
      <c r="A225" s="56">
        <v>44255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7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">
      <c r="A226" s="56">
        <v>44255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-52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31 a 60 dias</v>
      </c>
      <c r="X226" s="80" t="str">
        <f t="shared" si="15"/>
        <v>12021</v>
      </c>
      <c r="AA226"/>
    </row>
    <row r="227" spans="1:27" x14ac:dyDescent="0.3">
      <c r="A227" s="56">
        <v>44255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-387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">
      <c r="A228" s="56">
        <v>44255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-144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Acima de 120 dias</v>
      </c>
      <c r="X228" s="80" t="str">
        <f t="shared" si="15"/>
        <v>102020</v>
      </c>
      <c r="AA228"/>
    </row>
    <row r="229" spans="1:27" x14ac:dyDescent="0.3">
      <c r="A229" s="56">
        <v>44255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-297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">
      <c r="A230" s="56">
        <v>44255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-297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">
      <c r="A231" s="56">
        <v>44255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-266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">
      <c r="A232" s="56">
        <v>44255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-266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">
      <c r="A233" s="56">
        <v>44255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68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">
      <c r="A234" s="56">
        <v>44255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-387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">
      <c r="A235" s="56">
        <v>44255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-297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">
      <c r="A236" s="56">
        <v>44255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-387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">
      <c r="A237" s="56">
        <v>44255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-327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">
      <c r="A238" s="56">
        <v>44255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-113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91 a 120 dias</v>
      </c>
      <c r="X238" s="80" t="str">
        <f t="shared" si="15"/>
        <v>22021</v>
      </c>
      <c r="AA238"/>
    </row>
    <row r="239" spans="1:27" x14ac:dyDescent="0.3">
      <c r="A239" s="56">
        <v>44255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-297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">
      <c r="A240" s="56">
        <v>44255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-358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">
      <c r="A241" s="56">
        <v>44255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-83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61 a 90 dias</v>
      </c>
      <c r="X241" s="80" t="str">
        <f t="shared" si="15"/>
        <v>122020</v>
      </c>
      <c r="AA241"/>
    </row>
    <row r="242" spans="1:27" x14ac:dyDescent="0.3">
      <c r="A242" s="56">
        <v>44255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-327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">
      <c r="A243" s="56">
        <v>44255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-236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">
      <c r="A244" s="56">
        <v>44255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-205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">
      <c r="A245" s="56">
        <v>44255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-297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">
      <c r="A246" s="56">
        <v>44255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-387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">
      <c r="A247" s="56">
        <v>44255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-387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">
      <c r="A248" s="56">
        <v>44255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68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">
      <c r="A249" s="56">
        <v>44255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-174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">
      <c r="A250" s="56">
        <v>44255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-387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">
      <c r="A251" s="56">
        <v>44255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-144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Acima de 120 dias</v>
      </c>
      <c r="X251" s="80" t="str">
        <f t="shared" si="15"/>
        <v>102020</v>
      </c>
      <c r="AA251"/>
    </row>
    <row r="252" spans="1:27" x14ac:dyDescent="0.3">
      <c r="A252" s="56">
        <v>44255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-327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">
      <c r="A253" s="56">
        <v>44255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-266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">
      <c r="A254" s="56">
        <v>44255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-83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61 a 90 dias</v>
      </c>
      <c r="X254" s="80" t="str">
        <f t="shared" si="15"/>
        <v>122020</v>
      </c>
      <c r="AA254"/>
    </row>
    <row r="255" spans="1:27" x14ac:dyDescent="0.3">
      <c r="A255" s="56">
        <v>44255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68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">
      <c r="A256" s="56">
        <v>44255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-236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">
      <c r="A257" s="56">
        <v>44255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68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">
      <c r="A258" s="56">
        <v>44255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68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">
      <c r="A259" s="56">
        <v>44255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-174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">
      <c r="A260" s="56">
        <v>44255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-83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61 a 90 dias</v>
      </c>
      <c r="X260" s="80" t="str">
        <f t="shared" si="19"/>
        <v>122020</v>
      </c>
      <c r="AA260"/>
    </row>
    <row r="261" spans="1:27" x14ac:dyDescent="0.3">
      <c r="A261" s="56">
        <v>44255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-83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61 a 90 dias</v>
      </c>
      <c r="X261" s="80" t="str">
        <f t="shared" si="19"/>
        <v>122020</v>
      </c>
      <c r="AA261"/>
    </row>
    <row r="262" spans="1:27" x14ac:dyDescent="0.3">
      <c r="A262" s="56">
        <v>44255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68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">
      <c r="A263" s="56">
        <v>44255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-174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">
      <c r="A264" s="56">
        <v>44255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-113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91 a 120 dias</v>
      </c>
      <c r="X264" s="80" t="str">
        <f t="shared" si="19"/>
        <v>112020</v>
      </c>
      <c r="AA264"/>
    </row>
    <row r="265" spans="1:27" x14ac:dyDescent="0.3">
      <c r="A265" s="56">
        <v>44255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-297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">
      <c r="A266" s="56">
        <v>44255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-358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">
      <c r="A267" s="56">
        <v>44255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-418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">
      <c r="A268" s="56">
        <v>44255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-236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">
      <c r="A269" s="56">
        <v>44255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-358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">
      <c r="A270" s="56">
        <v>44255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-205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">
      <c r="A271" s="56">
        <v>44255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-358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">
      <c r="A272" s="56">
        <v>44255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-83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61 a 90 dias</v>
      </c>
      <c r="X272" s="80" t="str">
        <f t="shared" si="19"/>
        <v>12021</v>
      </c>
      <c r="AA272"/>
    </row>
    <row r="273" spans="1:27" x14ac:dyDescent="0.3">
      <c r="A273" s="56">
        <v>44255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-205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">
      <c r="A274" s="56">
        <v>44255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-52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31 a 60 dias</v>
      </c>
      <c r="X274" s="80" t="str">
        <f t="shared" si="19"/>
        <v>12021</v>
      </c>
      <c r="AA274"/>
    </row>
    <row r="275" spans="1:27" x14ac:dyDescent="0.3">
      <c r="A275" s="56">
        <v>44255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-83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61 a 90 dias</v>
      </c>
      <c r="X275" s="80" t="str">
        <f t="shared" si="19"/>
        <v>12021</v>
      </c>
      <c r="AA275"/>
    </row>
    <row r="276" spans="1:27" x14ac:dyDescent="0.3">
      <c r="A276" s="56">
        <v>44255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-266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">
      <c r="A277" s="56">
        <v>44255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-113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91 a 120 dias</v>
      </c>
      <c r="X277" s="80" t="str">
        <f t="shared" si="19"/>
        <v>112020</v>
      </c>
      <c r="AA277"/>
    </row>
    <row r="278" spans="1:27" x14ac:dyDescent="0.3">
      <c r="A278" s="56">
        <v>44255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-387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">
      <c r="A279" s="56">
        <v>44255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-21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1 a 30 dias</v>
      </c>
      <c r="X279" s="80" t="str">
        <f t="shared" si="19"/>
        <v>32021</v>
      </c>
      <c r="AA279"/>
    </row>
    <row r="280" spans="1:27" x14ac:dyDescent="0.3">
      <c r="A280" s="56">
        <v>44255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68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">
      <c r="A281" s="56">
        <v>44255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-358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">
      <c r="A282" s="56">
        <v>44255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-327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">
      <c r="A283" s="56">
        <v>44255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-21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1 a 30 dias</v>
      </c>
      <c r="X283" s="80" t="str">
        <f t="shared" si="19"/>
        <v>22021</v>
      </c>
      <c r="AA283"/>
    </row>
    <row r="284" spans="1:27" x14ac:dyDescent="0.3">
      <c r="A284" s="56">
        <v>44255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-418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">
      <c r="A285" s="56">
        <v>44255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-387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">
      <c r="A286" s="56">
        <v>44255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-358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">
      <c r="A287" s="56">
        <v>44255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7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">
      <c r="A288" s="56">
        <v>44255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-236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">
      <c r="A289" s="56">
        <v>44255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-21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1 a 30 dias</v>
      </c>
      <c r="X289" s="80" t="str">
        <f t="shared" si="19"/>
        <v>22021</v>
      </c>
      <c r="AA289"/>
    </row>
    <row r="290" spans="1:27" x14ac:dyDescent="0.3">
      <c r="A290" s="56">
        <v>44255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-387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">
      <c r="A291" s="56">
        <v>44255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-266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">
      <c r="A292" s="56">
        <v>44255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-113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91 a 120 dias</v>
      </c>
      <c r="X292" s="80" t="str">
        <f t="shared" si="19"/>
        <v>112020</v>
      </c>
      <c r="AA292"/>
    </row>
    <row r="293" spans="1:27" x14ac:dyDescent="0.3">
      <c r="A293" s="56">
        <v>44255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-144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Acima de 120 dias</v>
      </c>
      <c r="X293" s="80" t="str">
        <f t="shared" si="19"/>
        <v>102020</v>
      </c>
      <c r="AA293"/>
    </row>
    <row r="294" spans="1:27" x14ac:dyDescent="0.3">
      <c r="A294" s="56">
        <v>44255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-236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">
      <c r="A295" s="56">
        <v>44255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-113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91 a 120 dias</v>
      </c>
      <c r="X295" s="80" t="str">
        <f t="shared" si="19"/>
        <v>112020</v>
      </c>
      <c r="AA295"/>
    </row>
    <row r="296" spans="1:27" x14ac:dyDescent="0.3">
      <c r="A296" s="56">
        <v>44255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-144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Acima de 120 dias</v>
      </c>
      <c r="X296" s="80" t="str">
        <f t="shared" si="19"/>
        <v>112020</v>
      </c>
      <c r="AA296"/>
    </row>
    <row r="297" spans="1:27" x14ac:dyDescent="0.3">
      <c r="A297" s="56">
        <v>44255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-387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">
      <c r="A298" s="56">
        <v>44255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-205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">
      <c r="A299" s="56">
        <v>44255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-297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">
      <c r="A300" s="56">
        <v>44255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-266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">
      <c r="A301" s="56">
        <v>44255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-205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">
      <c r="A302" s="56">
        <v>44255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-113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91 a 120 dias</v>
      </c>
      <c r="X302" s="80" t="str">
        <f t="shared" si="19"/>
        <v>122020</v>
      </c>
      <c r="AA302"/>
    </row>
    <row r="303" spans="1:27" x14ac:dyDescent="0.3">
      <c r="A303" s="56">
        <v>44255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-174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">
      <c r="A304" s="56">
        <v>44255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-266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">
      <c r="A305" s="56">
        <v>44255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68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">
      <c r="A306" s="56">
        <v>44255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-236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">
      <c r="A307" s="56">
        <v>44255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-297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">
      <c r="A308" s="56">
        <v>44255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-236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">
      <c r="A309" s="56">
        <v>44255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68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">
      <c r="A310" s="56">
        <v>44255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7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">
      <c r="A311" s="56">
        <v>44255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-236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">
      <c r="A312" s="56">
        <v>44255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-174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">
      <c r="A313" s="56">
        <v>44255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-52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31 a 60 dias</v>
      </c>
      <c r="X313" s="80" t="str">
        <f t="shared" si="19"/>
        <v>12021</v>
      </c>
      <c r="AA313"/>
    </row>
    <row r="314" spans="1:27" x14ac:dyDescent="0.3">
      <c r="A314" s="56">
        <v>44255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-83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61 a 90 dias</v>
      </c>
      <c r="X314" s="80" t="str">
        <f t="shared" si="19"/>
        <v>122020</v>
      </c>
      <c r="AA314"/>
    </row>
    <row r="315" spans="1:27" x14ac:dyDescent="0.3">
      <c r="A315" s="56">
        <v>44255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68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">
      <c r="A316" s="56">
        <v>44255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68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">
      <c r="A317" s="56">
        <v>44255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-174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">
      <c r="A318" s="56">
        <v>44255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38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">
      <c r="A319" s="56">
        <v>44255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-21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1 a 30 dias</v>
      </c>
      <c r="X319" s="80" t="str">
        <f t="shared" si="19"/>
        <v>22021</v>
      </c>
      <c r="AA319"/>
    </row>
    <row r="320" spans="1:27" x14ac:dyDescent="0.3">
      <c r="A320" s="56">
        <v>44255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-266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">
      <c r="A321" s="56">
        <v>44255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-205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">
      <c r="A322" s="56">
        <v>44255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-21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1 a 30 dias</v>
      </c>
      <c r="X322" s="80" t="str">
        <f t="shared" si="19"/>
        <v>22021</v>
      </c>
      <c r="AA322"/>
    </row>
    <row r="323" spans="1:27" x14ac:dyDescent="0.3">
      <c r="A323" s="56">
        <v>44255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-83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61 a 90 dias</v>
      </c>
      <c r="X323" s="80" t="str">
        <f t="shared" ref="X323:X386" si="23">MONTH(U323)&amp;YEAR(U323)</f>
        <v>122020</v>
      </c>
      <c r="AA323"/>
    </row>
    <row r="324" spans="1:27" x14ac:dyDescent="0.3">
      <c r="A324" s="56">
        <v>44255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-205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">
      <c r="A325" s="56">
        <v>44255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-174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">
      <c r="A326" s="56">
        <v>44255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-113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91 a 120 dias</v>
      </c>
      <c r="X326" s="80" t="str">
        <f t="shared" si="23"/>
        <v>112020</v>
      </c>
      <c r="AA326"/>
    </row>
    <row r="327" spans="1:27" x14ac:dyDescent="0.3">
      <c r="A327" s="56">
        <v>44255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-21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1 a 30 dias</v>
      </c>
      <c r="X327" s="80" t="str">
        <f t="shared" si="23"/>
        <v>22021</v>
      </c>
      <c r="AA327"/>
    </row>
    <row r="328" spans="1:27" x14ac:dyDescent="0.3">
      <c r="A328" s="56">
        <v>44255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7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">
      <c r="A329" s="56">
        <v>44255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7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">
      <c r="A330" s="56">
        <v>44255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-21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1 a 30 dias</v>
      </c>
      <c r="X330" s="80" t="str">
        <f t="shared" si="23"/>
        <v>42021</v>
      </c>
      <c r="AA330"/>
    </row>
    <row r="331" spans="1:27" x14ac:dyDescent="0.3">
      <c r="A331" s="56">
        <v>44255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-83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61 a 90 dias</v>
      </c>
      <c r="X331" s="80" t="str">
        <f t="shared" si="23"/>
        <v>12021</v>
      </c>
      <c r="AA331"/>
    </row>
    <row r="332" spans="1:27" x14ac:dyDescent="0.3">
      <c r="A332" s="56">
        <v>44255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7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">
      <c r="A333" s="56">
        <v>44255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38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">
      <c r="A334" s="56">
        <v>44255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-205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">
      <c r="A335" s="56">
        <v>44255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7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">
      <c r="A336" s="56">
        <v>44255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-21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1 a 30 dias</v>
      </c>
      <c r="X336" s="80" t="str">
        <f t="shared" si="23"/>
        <v>22021</v>
      </c>
      <c r="AA336"/>
    </row>
    <row r="337" spans="1:27" x14ac:dyDescent="0.3">
      <c r="A337" s="56">
        <v>44255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-21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1 a 30 dias</v>
      </c>
      <c r="X337" s="80" t="str">
        <f t="shared" si="23"/>
        <v>22021</v>
      </c>
      <c r="AA337"/>
    </row>
    <row r="338" spans="1:27" x14ac:dyDescent="0.3">
      <c r="A338" s="56">
        <v>44255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-83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61 a 90 dias</v>
      </c>
      <c r="X338" s="80" t="str">
        <f t="shared" si="23"/>
        <v>42021</v>
      </c>
      <c r="AA338"/>
    </row>
    <row r="339" spans="1:27" x14ac:dyDescent="0.3">
      <c r="A339" s="56">
        <v>44255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-174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">
      <c r="A340" s="56">
        <v>44255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-21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1 a 30 dias</v>
      </c>
      <c r="X340" s="80" t="str">
        <f t="shared" si="23"/>
        <v>22021</v>
      </c>
      <c r="AA340"/>
    </row>
    <row r="341" spans="1:27" x14ac:dyDescent="0.3">
      <c r="A341" s="56">
        <v>44255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7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">
      <c r="A342" s="56">
        <v>44255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-83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61 a 90 dias</v>
      </c>
      <c r="X342" s="80" t="str">
        <f t="shared" si="23"/>
        <v>122020</v>
      </c>
      <c r="AA342"/>
    </row>
    <row r="343" spans="1:27" x14ac:dyDescent="0.3">
      <c r="A343" s="56">
        <v>44255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-21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1 a 30 dias</v>
      </c>
      <c r="X343" s="80" t="str">
        <f t="shared" si="23"/>
        <v>22021</v>
      </c>
      <c r="AA343"/>
    </row>
    <row r="344" spans="1:27" x14ac:dyDescent="0.3">
      <c r="A344" s="56">
        <v>44255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7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">
      <c r="A345" s="56">
        <v>44255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-174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">
      <c r="A346" s="56">
        <v>44255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7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">
      <c r="A347" s="56">
        <v>44255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-174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">
      <c r="A348" s="56">
        <v>44255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68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">
      <c r="A349" s="56">
        <v>44255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68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">
      <c r="A350" s="56">
        <v>44255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7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">
      <c r="A351" s="56">
        <v>44255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-174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">
      <c r="A352" s="56">
        <v>44255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68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">
      <c r="A353" s="56">
        <v>44255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68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">
      <c r="A354" s="56">
        <v>44255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68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">
      <c r="A355" s="56">
        <v>44255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7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">
      <c r="A356" s="56">
        <v>44255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99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">
      <c r="A357" s="56">
        <v>44255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38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">
      <c r="A358" s="56">
        <v>44255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68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">
      <c r="A359" s="56">
        <v>44255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-113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91 a 120 dias</v>
      </c>
      <c r="X359" s="80" t="str">
        <f t="shared" si="23"/>
        <v>112020</v>
      </c>
      <c r="AA359"/>
    </row>
    <row r="360" spans="1:27" x14ac:dyDescent="0.3">
      <c r="A360" s="56">
        <v>44255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-83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61 a 90 dias</v>
      </c>
      <c r="X360" s="80" t="str">
        <f t="shared" si="23"/>
        <v>122020</v>
      </c>
      <c r="AA360"/>
    </row>
    <row r="361" spans="1:27" x14ac:dyDescent="0.3">
      <c r="A361" s="56">
        <v>44255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-21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1 a 30 dias</v>
      </c>
      <c r="X361" s="80" t="str">
        <f t="shared" si="23"/>
        <v>32021</v>
      </c>
      <c r="AA361"/>
    </row>
    <row r="362" spans="1:27" x14ac:dyDescent="0.3">
      <c r="A362" s="56">
        <v>44255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-236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">
      <c r="A363" s="56">
        <v>44255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68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">
      <c r="A364" s="56">
        <v>44255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-205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">
      <c r="A365" s="56">
        <v>44255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-21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1 a 30 dias</v>
      </c>
      <c r="X365" s="80" t="str">
        <f t="shared" si="23"/>
        <v>22021</v>
      </c>
      <c r="AA365"/>
    </row>
    <row r="366" spans="1:27" x14ac:dyDescent="0.3">
      <c r="A366" s="56">
        <v>44255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-144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Acima de 120 dias</v>
      </c>
      <c r="X366" s="80" t="str">
        <f t="shared" si="23"/>
        <v>102020</v>
      </c>
      <c r="AA366"/>
    </row>
    <row r="367" spans="1:27" x14ac:dyDescent="0.3">
      <c r="A367" s="56">
        <v>44255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-174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">
      <c r="A368" s="56">
        <v>44255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7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">
      <c r="A369" s="56">
        <v>44255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-83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61 a 90 dias</v>
      </c>
      <c r="X369" s="80" t="str">
        <f t="shared" si="23"/>
        <v>122020</v>
      </c>
      <c r="AA369"/>
    </row>
    <row r="370" spans="1:27" x14ac:dyDescent="0.3">
      <c r="A370" s="56">
        <v>44255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68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">
      <c r="A371" s="56">
        <v>44255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-52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31 a 60 dias</v>
      </c>
      <c r="X371" s="80" t="str">
        <f t="shared" si="23"/>
        <v>12021</v>
      </c>
      <c r="AA371"/>
    </row>
    <row r="372" spans="1:27" x14ac:dyDescent="0.3">
      <c r="A372" s="56">
        <v>44255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-21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1 a 30 dias</v>
      </c>
      <c r="X372" s="80" t="str">
        <f t="shared" si="23"/>
        <v>22021</v>
      </c>
      <c r="AA372"/>
    </row>
    <row r="373" spans="1:27" x14ac:dyDescent="0.3">
      <c r="A373" s="56">
        <v>44255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-144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Acima de 120 dias</v>
      </c>
      <c r="X373" s="80" t="str">
        <f t="shared" si="23"/>
        <v>102020</v>
      </c>
      <c r="AA373"/>
    </row>
    <row r="374" spans="1:27" x14ac:dyDescent="0.3">
      <c r="A374" s="56">
        <v>44255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-52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31 a 60 dias</v>
      </c>
      <c r="X374" s="80" t="str">
        <f t="shared" si="23"/>
        <v>12021</v>
      </c>
      <c r="AA374"/>
    </row>
    <row r="375" spans="1:27" x14ac:dyDescent="0.3">
      <c r="A375" s="56">
        <v>44255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38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">
      <c r="A376" s="56">
        <v>44255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-52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31 a 60 dias</v>
      </c>
      <c r="X376" s="80" t="str">
        <f t="shared" si="23"/>
        <v>12021</v>
      </c>
      <c r="AA376"/>
    </row>
    <row r="377" spans="1:27" x14ac:dyDescent="0.3">
      <c r="A377" s="56">
        <v>44255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68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">
      <c r="A378" s="56">
        <v>44255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-83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61 a 90 dias</v>
      </c>
      <c r="X378" s="80" t="str">
        <f t="shared" si="23"/>
        <v>122020</v>
      </c>
      <c r="AA378"/>
    </row>
    <row r="379" spans="1:27" x14ac:dyDescent="0.3">
      <c r="A379" s="56">
        <v>44255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-205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">
      <c r="A380" s="56">
        <v>44255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38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">
      <c r="A381" s="56">
        <v>44255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68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">
      <c r="A382" s="56">
        <v>44255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68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">
      <c r="A383" s="56">
        <v>44255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68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">
      <c r="A384" s="56">
        <v>44255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7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">
      <c r="A385" s="56">
        <v>44255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-144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Acima de 120 dias</v>
      </c>
      <c r="X385" s="80" t="str">
        <f t="shared" si="23"/>
        <v>102020</v>
      </c>
      <c r="AA385"/>
    </row>
    <row r="386" spans="1:27" x14ac:dyDescent="0.3">
      <c r="A386" s="56">
        <v>44255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-21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1 a 30 dias</v>
      </c>
      <c r="X386" s="80" t="str">
        <f t="shared" si="23"/>
        <v>22021</v>
      </c>
      <c r="AA386"/>
    </row>
    <row r="387" spans="1:27" x14ac:dyDescent="0.3">
      <c r="A387" s="56">
        <v>44255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68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">
      <c r="A388" s="56">
        <v>44255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68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">
      <c r="A389" s="56">
        <v>44255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-113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91 a 120 dias</v>
      </c>
      <c r="X389" s="80" t="str">
        <f t="shared" si="27"/>
        <v>112020</v>
      </c>
      <c r="AA389"/>
    </row>
    <row r="390" spans="1:27" x14ac:dyDescent="0.3">
      <c r="A390" s="56">
        <v>44255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-205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">
      <c r="A391" s="56">
        <v>44255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68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">
      <c r="A392" s="56">
        <v>44255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7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">
      <c r="A393" s="56">
        <v>44255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7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">
      <c r="A394" s="56">
        <v>44255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68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">
      <c r="A395" s="56">
        <v>44255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-144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Acima de 120 dias</v>
      </c>
      <c r="X395" s="80" t="str">
        <f t="shared" si="27"/>
        <v>102020</v>
      </c>
      <c r="AA395"/>
    </row>
    <row r="396" spans="1:27" x14ac:dyDescent="0.3">
      <c r="A396" s="56">
        <v>44255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-83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61 a 90 dias</v>
      </c>
      <c r="X396" s="80" t="str">
        <f t="shared" si="27"/>
        <v>12021</v>
      </c>
      <c r="AA396"/>
    </row>
    <row r="397" spans="1:27" x14ac:dyDescent="0.3">
      <c r="A397" s="56">
        <v>44255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-83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61 a 90 dias</v>
      </c>
      <c r="X397" s="80" t="str">
        <f t="shared" si="27"/>
        <v>22021</v>
      </c>
      <c r="AA397"/>
    </row>
    <row r="398" spans="1:27" x14ac:dyDescent="0.3">
      <c r="A398" s="56">
        <v>44255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-83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61 a 90 dias</v>
      </c>
      <c r="X398" s="80" t="str">
        <f t="shared" si="27"/>
        <v>12021</v>
      </c>
      <c r="AA398"/>
    </row>
    <row r="399" spans="1:27" x14ac:dyDescent="0.3">
      <c r="A399" s="56">
        <v>44255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-174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">
      <c r="A400" s="56">
        <v>44255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-83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61 a 90 dias</v>
      </c>
      <c r="X400" s="80" t="str">
        <f t="shared" si="27"/>
        <v>12021</v>
      </c>
      <c r="AA400"/>
    </row>
    <row r="401" spans="1:27" x14ac:dyDescent="0.3">
      <c r="A401" s="56">
        <v>44255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-144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Acima de 120 dias</v>
      </c>
      <c r="X401" s="80" t="str">
        <f t="shared" si="27"/>
        <v>102020</v>
      </c>
      <c r="AA401"/>
    </row>
    <row r="402" spans="1:27" x14ac:dyDescent="0.3">
      <c r="A402" s="56">
        <v>44255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68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">
      <c r="A403" s="56">
        <v>44255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-83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61 a 90 dias</v>
      </c>
      <c r="X403" s="80" t="str">
        <f t="shared" si="27"/>
        <v>12021</v>
      </c>
      <c r="AA403"/>
    </row>
    <row r="404" spans="1:27" x14ac:dyDescent="0.3">
      <c r="A404" s="56">
        <v>44255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99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">
      <c r="A405" s="56">
        <v>44255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-52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31 a 60 dias</v>
      </c>
      <c r="X405" s="80" t="str">
        <f t="shared" si="27"/>
        <v>12021</v>
      </c>
      <c r="AA405"/>
    </row>
    <row r="406" spans="1:27" x14ac:dyDescent="0.3">
      <c r="A406" s="56">
        <v>44255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-113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91 a 120 dias</v>
      </c>
      <c r="X406" s="80" t="str">
        <f t="shared" si="27"/>
        <v>112020</v>
      </c>
      <c r="AA406"/>
    </row>
    <row r="407" spans="1:27" x14ac:dyDescent="0.3">
      <c r="A407" s="56">
        <v>44255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-113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91 a 120 dias</v>
      </c>
      <c r="X407" s="80" t="str">
        <f t="shared" si="27"/>
        <v>112020</v>
      </c>
      <c r="AA407"/>
    </row>
    <row r="408" spans="1:27" x14ac:dyDescent="0.3">
      <c r="A408" s="56">
        <v>44255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-21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1 a 30 dias</v>
      </c>
      <c r="X408" s="80" t="str">
        <f t="shared" si="27"/>
        <v>22021</v>
      </c>
      <c r="AA408"/>
    </row>
    <row r="409" spans="1:27" x14ac:dyDescent="0.3">
      <c r="A409" s="56">
        <v>44255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68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">
      <c r="A410" s="56">
        <v>44255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7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">
      <c r="A411" s="56">
        <v>44255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-21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1 a 30 dias</v>
      </c>
      <c r="X411" s="80" t="str">
        <f t="shared" si="27"/>
        <v>32021</v>
      </c>
      <c r="AA411"/>
    </row>
    <row r="412" spans="1:27" x14ac:dyDescent="0.3">
      <c r="A412" s="56">
        <v>44255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68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">
      <c r="A413" s="56">
        <v>44255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-21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1 a 30 dias</v>
      </c>
      <c r="X413" s="80" t="str">
        <f t="shared" si="27"/>
        <v>22021</v>
      </c>
      <c r="AA413"/>
    </row>
    <row r="414" spans="1:27" x14ac:dyDescent="0.3">
      <c r="A414" s="56">
        <v>44255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-83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61 a 90 dias</v>
      </c>
      <c r="X414" s="80" t="str">
        <f t="shared" si="27"/>
        <v>122020</v>
      </c>
      <c r="AA414"/>
    </row>
    <row r="415" spans="1:27" x14ac:dyDescent="0.3">
      <c r="A415" s="56">
        <v>44255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68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">
      <c r="A416" s="56">
        <v>44255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-21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1 a 30 dias</v>
      </c>
      <c r="X416" s="80" t="str">
        <f t="shared" si="27"/>
        <v>22021</v>
      </c>
      <c r="AA416"/>
    </row>
    <row r="417" spans="1:27" x14ac:dyDescent="0.3">
      <c r="A417" s="56">
        <v>44255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68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">
      <c r="A418" s="56">
        <v>44255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-83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61 a 90 dias</v>
      </c>
      <c r="X418" s="80" t="str">
        <f t="shared" si="27"/>
        <v>12021</v>
      </c>
      <c r="AA418"/>
    </row>
    <row r="419" spans="1:27" x14ac:dyDescent="0.3">
      <c r="A419" s="56">
        <v>44255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-205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">
      <c r="A420" s="56">
        <v>44255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-174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">
      <c r="A421" s="56">
        <v>44255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-174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">
      <c r="A422" s="56">
        <v>44255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-21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1 a 30 dias</v>
      </c>
      <c r="X422" s="80" t="str">
        <f t="shared" si="27"/>
        <v>32021</v>
      </c>
      <c r="AA422"/>
    </row>
    <row r="423" spans="1:27" x14ac:dyDescent="0.3">
      <c r="A423" s="56">
        <v>44255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-205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">
      <c r="A424" s="56">
        <v>44255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-21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1 a 30 dias</v>
      </c>
      <c r="X424" s="80" t="str">
        <f t="shared" si="27"/>
        <v>22021</v>
      </c>
      <c r="AA424"/>
    </row>
    <row r="425" spans="1:27" x14ac:dyDescent="0.3">
      <c r="A425" s="56">
        <v>44255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-236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">
      <c r="A426" s="56">
        <v>44255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68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">
      <c r="A427" s="56">
        <v>44255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-83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61 a 90 dias</v>
      </c>
      <c r="X427" s="80" t="str">
        <f t="shared" si="27"/>
        <v>122020</v>
      </c>
      <c r="AA427"/>
    </row>
    <row r="428" spans="1:27" x14ac:dyDescent="0.3">
      <c r="A428" s="56">
        <v>44255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68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">
      <c r="A429" s="56">
        <v>44255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7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">
      <c r="A430" s="56">
        <v>44255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-144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Acima de 120 dias</v>
      </c>
      <c r="X430" s="80" t="str">
        <f t="shared" si="27"/>
        <v>112020</v>
      </c>
      <c r="AA430"/>
    </row>
    <row r="431" spans="1:27" x14ac:dyDescent="0.3">
      <c r="A431" s="56">
        <v>44255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38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">
      <c r="A432" s="56">
        <v>44255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-83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61 a 90 dias</v>
      </c>
      <c r="X432" s="80" t="str">
        <f t="shared" si="27"/>
        <v>122020</v>
      </c>
      <c r="AA432"/>
    </row>
    <row r="433" spans="1:27" x14ac:dyDescent="0.3">
      <c r="A433" s="56">
        <v>44255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-266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">
      <c r="A434" s="56">
        <v>44255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-266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">
      <c r="A435" s="56">
        <v>44255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7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">
      <c r="A436" s="56">
        <v>44255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7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">
      <c r="A437" s="56">
        <v>44255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-21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1 a 30 dias</v>
      </c>
      <c r="X437" s="80" t="str">
        <f t="shared" si="27"/>
        <v>22021</v>
      </c>
      <c r="AA437"/>
    </row>
    <row r="438" spans="1:27" x14ac:dyDescent="0.3">
      <c r="A438" s="56">
        <v>44255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-174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">
      <c r="A439" s="56">
        <v>44255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68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">
      <c r="A440" s="56">
        <v>44255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7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">
      <c r="A441" s="56">
        <v>44255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7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">
      <c r="A442" s="56">
        <v>44255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-21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1 a 30 dias</v>
      </c>
      <c r="X442" s="80" t="str">
        <f t="shared" si="27"/>
        <v>22021</v>
      </c>
      <c r="AA442"/>
    </row>
    <row r="443" spans="1:27" x14ac:dyDescent="0.3">
      <c r="A443" s="56">
        <v>44255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-205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">
      <c r="A444" s="56">
        <v>44255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-236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">
      <c r="A445" s="56">
        <v>44255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-113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91 a 120 dias</v>
      </c>
      <c r="X445" s="80" t="str">
        <f t="shared" si="27"/>
        <v>112020</v>
      </c>
      <c r="AA445"/>
    </row>
    <row r="446" spans="1:27" x14ac:dyDescent="0.3">
      <c r="A446" s="56">
        <v>44255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38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">
      <c r="A447" s="56">
        <v>44255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68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">
      <c r="A448" s="56">
        <v>44255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-21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1 a 30 dias</v>
      </c>
      <c r="X448" s="80" t="str">
        <f t="shared" si="27"/>
        <v>22021</v>
      </c>
      <c r="AA448"/>
    </row>
    <row r="449" spans="1:27" x14ac:dyDescent="0.3">
      <c r="A449" s="56">
        <v>44255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7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">
      <c r="A450" s="56">
        <v>44255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68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">
      <c r="A451" s="56">
        <v>44255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-113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91 a 120 dias</v>
      </c>
      <c r="X451" s="80" t="str">
        <f t="shared" ref="X451:X514" si="31">MONTH(U451)&amp;YEAR(U451)</f>
        <v>112020</v>
      </c>
      <c r="AA451"/>
    </row>
    <row r="452" spans="1:27" x14ac:dyDescent="0.3">
      <c r="A452" s="56">
        <v>44255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68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">
      <c r="A453" s="56">
        <v>44255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-266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">
      <c r="A454" s="56">
        <v>44255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68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">
      <c r="A455" s="56">
        <v>44255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-83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61 a 90 dias</v>
      </c>
      <c r="X455" s="80" t="str">
        <f t="shared" si="31"/>
        <v>122020</v>
      </c>
      <c r="AA455"/>
    </row>
    <row r="456" spans="1:27" x14ac:dyDescent="0.3">
      <c r="A456" s="56">
        <v>44255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-266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">
      <c r="A457" s="56">
        <v>44255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-21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1 a 30 dias</v>
      </c>
      <c r="X457" s="80" t="str">
        <f t="shared" si="31"/>
        <v>22021</v>
      </c>
      <c r="AA457"/>
    </row>
    <row r="458" spans="1:27" x14ac:dyDescent="0.3">
      <c r="A458" s="56">
        <v>44255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-174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">
      <c r="A459" s="56">
        <v>44255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-144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Acima de 120 dias</v>
      </c>
      <c r="X459" s="80" t="str">
        <f t="shared" si="31"/>
        <v>102020</v>
      </c>
      <c r="AA459"/>
    </row>
    <row r="460" spans="1:27" x14ac:dyDescent="0.3">
      <c r="A460" s="56">
        <v>44255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7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">
      <c r="A461" s="56">
        <v>44255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-83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61 a 90 dias</v>
      </c>
      <c r="X461" s="80" t="str">
        <f t="shared" si="31"/>
        <v>122020</v>
      </c>
      <c r="AA461"/>
    </row>
    <row r="462" spans="1:27" x14ac:dyDescent="0.3">
      <c r="A462" s="56">
        <v>44255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-83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61 a 90 dias</v>
      </c>
      <c r="X462" s="80" t="str">
        <f t="shared" si="31"/>
        <v>12021</v>
      </c>
      <c r="AA462"/>
    </row>
    <row r="463" spans="1:27" x14ac:dyDescent="0.3">
      <c r="A463" s="56">
        <v>44255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68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">
      <c r="A464" s="56">
        <v>44255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-113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91 a 120 dias</v>
      </c>
      <c r="X464" s="80" t="str">
        <f t="shared" si="31"/>
        <v>112020</v>
      </c>
      <c r="AA464"/>
    </row>
    <row r="465" spans="1:27" x14ac:dyDescent="0.3">
      <c r="A465" s="56">
        <v>44255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-52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31 a 60 dias</v>
      </c>
      <c r="X465" s="80" t="str">
        <f t="shared" si="31"/>
        <v>22021</v>
      </c>
      <c r="AA465"/>
    </row>
    <row r="466" spans="1:27" x14ac:dyDescent="0.3">
      <c r="A466" s="56">
        <v>44255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-83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61 a 90 dias</v>
      </c>
      <c r="X466" s="80" t="str">
        <f t="shared" si="31"/>
        <v>122020</v>
      </c>
      <c r="AA466"/>
    </row>
    <row r="467" spans="1:27" x14ac:dyDescent="0.3">
      <c r="A467" s="56">
        <v>44255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-113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91 a 120 dias</v>
      </c>
      <c r="X467" s="80" t="str">
        <f t="shared" si="31"/>
        <v>112020</v>
      </c>
      <c r="AA467"/>
    </row>
    <row r="468" spans="1:27" x14ac:dyDescent="0.3">
      <c r="A468" s="56">
        <v>44255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-83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61 a 90 dias</v>
      </c>
      <c r="X468" s="80" t="str">
        <f t="shared" si="31"/>
        <v>122020</v>
      </c>
      <c r="AA468"/>
    </row>
    <row r="469" spans="1:27" x14ac:dyDescent="0.3">
      <c r="A469" s="56">
        <v>44255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-205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">
      <c r="A470" s="56">
        <v>44255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-205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">
      <c r="A471" s="56">
        <v>44255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68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">
      <c r="A472" s="56">
        <v>44255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7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">
      <c r="A473" s="56">
        <v>44255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-144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Acima de 120 dias</v>
      </c>
      <c r="X473" s="80" t="str">
        <f t="shared" si="31"/>
        <v>102020</v>
      </c>
      <c r="AA473"/>
    </row>
    <row r="474" spans="1:27" x14ac:dyDescent="0.3">
      <c r="A474" s="56">
        <v>44255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-21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1 a 30 dias</v>
      </c>
      <c r="X474" s="80" t="str">
        <f t="shared" si="31"/>
        <v>22021</v>
      </c>
      <c r="AA474"/>
    </row>
    <row r="475" spans="1:27" x14ac:dyDescent="0.3">
      <c r="A475" s="56">
        <v>44255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-83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61 a 90 dias</v>
      </c>
      <c r="X475" s="80" t="str">
        <f t="shared" si="31"/>
        <v>122020</v>
      </c>
      <c r="AA475"/>
    </row>
    <row r="476" spans="1:27" x14ac:dyDescent="0.3">
      <c r="A476" s="56">
        <v>44255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-113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91 a 120 dias</v>
      </c>
      <c r="X476" s="80" t="str">
        <f t="shared" si="31"/>
        <v>112020</v>
      </c>
      <c r="AA476"/>
    </row>
    <row r="477" spans="1:27" x14ac:dyDescent="0.3">
      <c r="A477" s="56">
        <v>44255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-21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1 a 30 dias</v>
      </c>
      <c r="X477" s="80" t="str">
        <f t="shared" si="31"/>
        <v>22021</v>
      </c>
      <c r="AA477"/>
    </row>
    <row r="478" spans="1:27" x14ac:dyDescent="0.3">
      <c r="A478" s="56">
        <v>44255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68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">
      <c r="A479" s="56">
        <v>44255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7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">
      <c r="A480" s="56">
        <v>44255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7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">
      <c r="A481" s="56">
        <v>44255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7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">
      <c r="A482" s="56">
        <v>44255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-83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61 a 90 dias</v>
      </c>
      <c r="X482" s="80" t="str">
        <f t="shared" si="31"/>
        <v>12021</v>
      </c>
      <c r="AA482"/>
    </row>
    <row r="483" spans="1:27" x14ac:dyDescent="0.3">
      <c r="A483" s="56">
        <v>44255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-113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91 a 120 dias</v>
      </c>
      <c r="X483" s="80" t="str">
        <f t="shared" si="31"/>
        <v>112020</v>
      </c>
      <c r="AA483"/>
    </row>
    <row r="484" spans="1:27" x14ac:dyDescent="0.3">
      <c r="A484" s="56">
        <v>44255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-236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">
      <c r="A485" s="56">
        <v>44255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-83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61 a 90 dias</v>
      </c>
      <c r="X485" s="80" t="str">
        <f t="shared" si="31"/>
        <v>12021</v>
      </c>
      <c r="AA485"/>
    </row>
    <row r="486" spans="1:27" x14ac:dyDescent="0.3">
      <c r="A486" s="56">
        <v>44255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-113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91 a 120 dias</v>
      </c>
      <c r="X486" s="80" t="str">
        <f t="shared" si="31"/>
        <v>112020</v>
      </c>
      <c r="AA486"/>
    </row>
    <row r="487" spans="1:27" x14ac:dyDescent="0.3">
      <c r="A487" s="56">
        <v>44255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-83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61 a 90 dias</v>
      </c>
      <c r="X487" s="80" t="str">
        <f t="shared" si="31"/>
        <v>12021</v>
      </c>
      <c r="AA487"/>
    </row>
    <row r="488" spans="1:27" x14ac:dyDescent="0.3">
      <c r="A488" s="56">
        <v>44255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-21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1 a 30 dias</v>
      </c>
      <c r="X488" s="80" t="str">
        <f t="shared" si="31"/>
        <v>32021</v>
      </c>
      <c r="AA488"/>
    </row>
    <row r="489" spans="1:27" x14ac:dyDescent="0.3">
      <c r="A489" s="56">
        <v>44255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68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">
      <c r="A490" s="56">
        <v>44255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-52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31 a 60 dias</v>
      </c>
      <c r="X490" s="80" t="str">
        <f t="shared" si="31"/>
        <v>12021</v>
      </c>
      <c r="AA490"/>
    </row>
    <row r="491" spans="1:27" x14ac:dyDescent="0.3">
      <c r="A491" s="56">
        <v>44255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68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">
      <c r="A492" s="56">
        <v>44255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-205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">
      <c r="A493" s="56">
        <v>44255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68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">
      <c r="A494" s="56">
        <v>44255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-21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1 a 30 dias</v>
      </c>
      <c r="X494" s="80" t="str">
        <f t="shared" si="31"/>
        <v>22021</v>
      </c>
      <c r="AA494"/>
    </row>
    <row r="495" spans="1:27" x14ac:dyDescent="0.3">
      <c r="A495" s="56">
        <v>44255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-174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">
      <c r="A496" s="56">
        <v>44255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-21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1 a 30 dias</v>
      </c>
      <c r="X496" s="80" t="str">
        <f t="shared" si="31"/>
        <v>22021</v>
      </c>
      <c r="AA496"/>
    </row>
    <row r="497" spans="1:27" x14ac:dyDescent="0.3">
      <c r="A497" s="56">
        <v>44255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68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">
      <c r="A498" s="56">
        <v>44255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-83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61 a 90 dias</v>
      </c>
      <c r="X498" s="80" t="str">
        <f t="shared" si="31"/>
        <v>122020</v>
      </c>
      <c r="AA498"/>
    </row>
    <row r="499" spans="1:27" x14ac:dyDescent="0.3">
      <c r="A499" s="56">
        <v>44255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-21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1 a 30 dias</v>
      </c>
      <c r="X499" s="80" t="str">
        <f t="shared" si="31"/>
        <v>22021</v>
      </c>
      <c r="AA499"/>
    </row>
    <row r="500" spans="1:27" x14ac:dyDescent="0.3">
      <c r="A500" s="56">
        <v>44255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-113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91 a 120 dias</v>
      </c>
      <c r="X500" s="80" t="str">
        <f t="shared" si="31"/>
        <v>112020</v>
      </c>
      <c r="AA500"/>
    </row>
    <row r="501" spans="1:27" x14ac:dyDescent="0.3">
      <c r="A501" s="56">
        <v>44255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68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">
      <c r="A502" s="56">
        <v>44255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-21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1 a 30 dias</v>
      </c>
      <c r="X502" s="80" t="str">
        <f t="shared" si="31"/>
        <v>22021</v>
      </c>
      <c r="AA502"/>
    </row>
    <row r="503" spans="1:27" x14ac:dyDescent="0.3">
      <c r="A503" s="56">
        <v>44255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-205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">
      <c r="A504" s="56">
        <v>44255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-144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Acima de 120 dias</v>
      </c>
      <c r="X504" s="80" t="str">
        <f t="shared" si="31"/>
        <v>102020</v>
      </c>
      <c r="AA504"/>
    </row>
    <row r="505" spans="1:27" x14ac:dyDescent="0.3">
      <c r="A505" s="56">
        <v>44255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-113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91 a 120 dias</v>
      </c>
      <c r="X505" s="80" t="str">
        <f t="shared" si="31"/>
        <v>112020</v>
      </c>
      <c r="AA505"/>
    </row>
    <row r="506" spans="1:27" x14ac:dyDescent="0.3">
      <c r="A506" s="56">
        <v>44255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68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">
      <c r="A507" s="56">
        <v>44255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7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">
      <c r="A508" s="56">
        <v>44255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38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">
      <c r="A509" s="56">
        <v>44255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-205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">
      <c r="A510" s="56">
        <v>44255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-83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61 a 90 dias</v>
      </c>
      <c r="X510" s="80" t="str">
        <f t="shared" si="31"/>
        <v>12021</v>
      </c>
      <c r="AA510"/>
    </row>
    <row r="511" spans="1:27" x14ac:dyDescent="0.3">
      <c r="A511" s="56">
        <v>44255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7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">
      <c r="A512" s="56">
        <v>44255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-83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61 a 90 dias</v>
      </c>
      <c r="X512" s="80" t="str">
        <f t="shared" si="31"/>
        <v>122020</v>
      </c>
      <c r="AA512"/>
    </row>
    <row r="513" spans="1:27" x14ac:dyDescent="0.3">
      <c r="A513" s="56">
        <v>44255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-83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61 a 90 dias</v>
      </c>
      <c r="X513" s="80" t="str">
        <f t="shared" si="31"/>
        <v>122020</v>
      </c>
      <c r="AA513"/>
    </row>
    <row r="514" spans="1:27" x14ac:dyDescent="0.3">
      <c r="A514" s="56">
        <v>44255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-83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61 a 90 dias</v>
      </c>
      <c r="X514" s="80" t="str">
        <f t="shared" si="31"/>
        <v>122020</v>
      </c>
      <c r="AA514"/>
    </row>
    <row r="515" spans="1:27" x14ac:dyDescent="0.3">
      <c r="A515" s="56">
        <v>44255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-21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1 a 30 dias</v>
      </c>
      <c r="X515" s="80" t="str">
        <f t="shared" ref="X515:X578" si="35">MONTH(U515)&amp;YEAR(U515)</f>
        <v>22021</v>
      </c>
      <c r="AA515"/>
    </row>
    <row r="516" spans="1:27" x14ac:dyDescent="0.3">
      <c r="A516" s="56">
        <v>44255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38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">
      <c r="A517" s="56">
        <v>44255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68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">
      <c r="A518" s="56">
        <v>44255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-266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">
      <c r="A519" s="56">
        <v>44255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-174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">
      <c r="A520" s="56">
        <v>44255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-113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91 a 120 dias</v>
      </c>
      <c r="X520" s="80" t="str">
        <f t="shared" si="35"/>
        <v>112020</v>
      </c>
      <c r="AA520"/>
    </row>
    <row r="521" spans="1:27" x14ac:dyDescent="0.3">
      <c r="A521" s="56">
        <v>44255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-113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91 a 120 dias</v>
      </c>
      <c r="X521" s="80" t="str">
        <f t="shared" si="35"/>
        <v>112020</v>
      </c>
      <c r="AA521"/>
    </row>
    <row r="522" spans="1:27" x14ac:dyDescent="0.3">
      <c r="A522" s="56">
        <v>44255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-21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1 a 30 dias</v>
      </c>
      <c r="X522" s="80" t="str">
        <f t="shared" si="35"/>
        <v>22021</v>
      </c>
      <c r="AA522"/>
    </row>
    <row r="523" spans="1:27" x14ac:dyDescent="0.3">
      <c r="A523" s="56">
        <v>44255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768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">
      <c r="A524" s="56">
        <v>44255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38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">
      <c r="A525" s="56">
        <v>44255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7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">
      <c r="A526" s="56">
        <v>44255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68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">
      <c r="A527" s="56">
        <v>44255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-113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91 a 120 dias</v>
      </c>
      <c r="X527" s="80" t="str">
        <f t="shared" si="35"/>
        <v>112020</v>
      </c>
      <c r="AA527"/>
    </row>
    <row r="528" spans="1:27" x14ac:dyDescent="0.3">
      <c r="A528" s="56">
        <v>44255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-21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1 a 30 dias</v>
      </c>
      <c r="X528" s="80" t="str">
        <f t="shared" si="35"/>
        <v>22021</v>
      </c>
      <c r="AA528"/>
    </row>
    <row r="529" spans="1:27" x14ac:dyDescent="0.3">
      <c r="A529" s="56">
        <v>44255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-21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1 a 30 dias</v>
      </c>
      <c r="X529" s="80" t="str">
        <f t="shared" si="35"/>
        <v>22021</v>
      </c>
      <c r="AA529"/>
    </row>
    <row r="530" spans="1:27" x14ac:dyDescent="0.3">
      <c r="A530" s="56">
        <v>44255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-83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61 a 90 dias</v>
      </c>
      <c r="X530" s="80" t="str">
        <f t="shared" si="35"/>
        <v>12021</v>
      </c>
      <c r="AA530"/>
    </row>
    <row r="531" spans="1:27" x14ac:dyDescent="0.3">
      <c r="A531" s="56">
        <v>44255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-21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1 a 30 dias</v>
      </c>
      <c r="X531" s="80" t="str">
        <f t="shared" si="35"/>
        <v>42021</v>
      </c>
      <c r="AA531"/>
    </row>
    <row r="532" spans="1:27" x14ac:dyDescent="0.3">
      <c r="A532" s="56">
        <v>44255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68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">
      <c r="A533" s="56">
        <v>44255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68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">
      <c r="A534" s="56">
        <v>44255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-83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61 a 90 dias</v>
      </c>
      <c r="X534" s="80" t="str">
        <f t="shared" si="35"/>
        <v>12021</v>
      </c>
      <c r="AA534"/>
    </row>
    <row r="535" spans="1:27" x14ac:dyDescent="0.3">
      <c r="A535" s="56">
        <v>44255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-21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1 a 30 dias</v>
      </c>
      <c r="X535" s="80" t="str">
        <f t="shared" si="35"/>
        <v>22021</v>
      </c>
      <c r="AA535"/>
    </row>
    <row r="536" spans="1:27" x14ac:dyDescent="0.3">
      <c r="A536" s="56">
        <v>44255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68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">
      <c r="A537" s="56">
        <v>44255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-52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31 a 60 dias</v>
      </c>
      <c r="X537" s="80" t="str">
        <f t="shared" si="35"/>
        <v>12021</v>
      </c>
      <c r="AA537"/>
    </row>
    <row r="538" spans="1:27" x14ac:dyDescent="0.3">
      <c r="A538" s="56">
        <v>44255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68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">
      <c r="A539" s="56">
        <v>44255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68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">
      <c r="A540" s="56">
        <v>44255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-205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">
      <c r="A541" s="56">
        <v>44255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-83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61 a 90 dias</v>
      </c>
      <c r="X541" s="80" t="str">
        <f t="shared" si="35"/>
        <v>12021</v>
      </c>
      <c r="AA541"/>
    </row>
    <row r="542" spans="1:27" x14ac:dyDescent="0.3">
      <c r="A542" s="56">
        <v>44255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-21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1 a 30 dias</v>
      </c>
      <c r="X542" s="80" t="str">
        <f t="shared" si="35"/>
        <v>22021</v>
      </c>
      <c r="AA542"/>
    </row>
    <row r="543" spans="1:27" x14ac:dyDescent="0.3">
      <c r="A543" s="56">
        <v>44255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-21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1 a 30 dias</v>
      </c>
      <c r="X543" s="80" t="str">
        <f t="shared" si="35"/>
        <v>42021</v>
      </c>
      <c r="AA543"/>
    </row>
    <row r="544" spans="1:27" x14ac:dyDescent="0.3">
      <c r="A544" s="56">
        <v>44255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68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">
      <c r="A545" s="56">
        <v>44255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-83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61 a 90 dias</v>
      </c>
      <c r="X545" s="80" t="str">
        <f t="shared" si="35"/>
        <v>12021</v>
      </c>
      <c r="AA545"/>
    </row>
    <row r="546" spans="1:27" x14ac:dyDescent="0.3">
      <c r="A546" s="56">
        <v>44255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7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">
      <c r="A547" s="56">
        <v>44255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68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">
      <c r="A548" s="56">
        <v>44255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-83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61 a 90 dias</v>
      </c>
      <c r="X548" s="80" t="str">
        <f t="shared" si="35"/>
        <v>12021</v>
      </c>
      <c r="AA548"/>
    </row>
    <row r="549" spans="1:27" x14ac:dyDescent="0.3">
      <c r="A549" s="56">
        <v>44255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-174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">
      <c r="A550" s="56">
        <v>44255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68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">
      <c r="A551" s="56">
        <v>44255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-113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91 a 120 dias</v>
      </c>
      <c r="X551" s="80" t="str">
        <f t="shared" si="35"/>
        <v>112020</v>
      </c>
      <c r="AA551"/>
    </row>
    <row r="552" spans="1:27" x14ac:dyDescent="0.3">
      <c r="A552" s="56">
        <v>44255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-21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1 a 30 dias</v>
      </c>
      <c r="X552" s="80" t="str">
        <f t="shared" si="35"/>
        <v>22021</v>
      </c>
      <c r="AA552"/>
    </row>
    <row r="553" spans="1:27" x14ac:dyDescent="0.3">
      <c r="A553" s="56">
        <v>44255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68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">
      <c r="A554" s="56">
        <v>44255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68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">
      <c r="A555" s="56">
        <v>44255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7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">
      <c r="A556" s="56">
        <v>44255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68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">
      <c r="A557" s="56">
        <v>44255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-174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">
      <c r="A558" s="56">
        <v>44255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-21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1 a 30 dias</v>
      </c>
      <c r="X558" s="80" t="str">
        <f t="shared" si="35"/>
        <v>22021</v>
      </c>
      <c r="AA558"/>
    </row>
    <row r="559" spans="1:27" x14ac:dyDescent="0.3">
      <c r="A559" s="56">
        <v>44255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7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">
      <c r="A560" s="56">
        <v>44255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68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">
      <c r="A561" s="56">
        <v>44255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-113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91 a 120 dias</v>
      </c>
      <c r="X561" s="80" t="str">
        <f t="shared" si="35"/>
        <v>122020</v>
      </c>
      <c r="AA561"/>
    </row>
    <row r="562" spans="1:27" x14ac:dyDescent="0.3">
      <c r="A562" s="56">
        <v>44255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-205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">
      <c r="A563" s="56">
        <v>44255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7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">
      <c r="A564" s="56">
        <v>44255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7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">
      <c r="A565" s="56">
        <v>44255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-21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1 a 30 dias</v>
      </c>
      <c r="X565" s="80" t="str">
        <f t="shared" si="35"/>
        <v>22021</v>
      </c>
      <c r="AA565"/>
    </row>
    <row r="566" spans="1:27" x14ac:dyDescent="0.3">
      <c r="A566" s="56">
        <v>44255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-83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61 a 90 dias</v>
      </c>
      <c r="X566" s="80" t="str">
        <f t="shared" si="35"/>
        <v>12021</v>
      </c>
      <c r="AA566"/>
    </row>
    <row r="567" spans="1:27" x14ac:dyDescent="0.3">
      <c r="A567" s="56">
        <v>44255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-205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">
      <c r="A568" s="56">
        <v>44255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-83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61 a 90 dias</v>
      </c>
      <c r="X568" s="80" t="str">
        <f t="shared" si="35"/>
        <v>12021</v>
      </c>
      <c r="AA568"/>
    </row>
    <row r="569" spans="1:27" x14ac:dyDescent="0.3">
      <c r="A569" s="56">
        <v>44255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-83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61 a 90 dias</v>
      </c>
      <c r="X569" s="80" t="str">
        <f t="shared" si="35"/>
        <v>12021</v>
      </c>
      <c r="AA569"/>
    </row>
    <row r="570" spans="1:27" x14ac:dyDescent="0.3">
      <c r="A570" s="56">
        <v>44255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-21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1 a 30 dias</v>
      </c>
      <c r="X570" s="80" t="str">
        <f t="shared" si="35"/>
        <v>22021</v>
      </c>
      <c r="AA570"/>
    </row>
    <row r="571" spans="1:27" x14ac:dyDescent="0.3">
      <c r="A571" s="56">
        <v>44255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-21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1 a 30 dias</v>
      </c>
      <c r="X571" s="80" t="str">
        <f t="shared" si="35"/>
        <v>22021</v>
      </c>
      <c r="AA571"/>
    </row>
    <row r="572" spans="1:27" x14ac:dyDescent="0.3">
      <c r="A572" s="56">
        <v>44255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-21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1 a 30 dias</v>
      </c>
      <c r="X572" s="80" t="str">
        <f t="shared" si="35"/>
        <v>22021</v>
      </c>
      <c r="AA572"/>
    </row>
    <row r="573" spans="1:27" x14ac:dyDescent="0.3">
      <c r="A573" s="56">
        <v>44255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-236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">
      <c r="A574" s="56">
        <v>44255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-21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1 a 30 dias</v>
      </c>
      <c r="X574" s="80" t="str">
        <f t="shared" si="35"/>
        <v>22021</v>
      </c>
      <c r="AA574"/>
    </row>
    <row r="575" spans="1:27" x14ac:dyDescent="0.3">
      <c r="A575" s="56">
        <v>44255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-21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1 a 30 dias</v>
      </c>
      <c r="X575" s="80" t="str">
        <f t="shared" si="35"/>
        <v>22021</v>
      </c>
      <c r="AA575"/>
    </row>
    <row r="576" spans="1:27" x14ac:dyDescent="0.3">
      <c r="A576" s="56">
        <v>44255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-113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91 a 120 dias</v>
      </c>
      <c r="X576" s="80" t="str">
        <f t="shared" si="35"/>
        <v>112020</v>
      </c>
      <c r="AA576"/>
    </row>
    <row r="577" spans="1:27" x14ac:dyDescent="0.3">
      <c r="A577" s="56">
        <v>44255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-52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31 a 60 dias</v>
      </c>
      <c r="X577" s="80" t="str">
        <f t="shared" si="35"/>
        <v>12021</v>
      </c>
      <c r="AA577"/>
    </row>
    <row r="578" spans="1:27" x14ac:dyDescent="0.3">
      <c r="A578" s="56">
        <v>44255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68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">
      <c r="A579" s="56">
        <v>44255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7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">
      <c r="A580" s="56">
        <v>44255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68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">
      <c r="A581" s="56">
        <v>44255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7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">
      <c r="A582" s="56">
        <v>44255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38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">
      <c r="A583" s="56">
        <v>44255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-113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91 a 120 dias</v>
      </c>
      <c r="X583" s="80" t="str">
        <f t="shared" si="39"/>
        <v>112020</v>
      </c>
      <c r="AA583"/>
    </row>
    <row r="584" spans="1:27" x14ac:dyDescent="0.3">
      <c r="A584" s="56">
        <v>44255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-113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91 a 120 dias</v>
      </c>
      <c r="X584" s="80" t="str">
        <f t="shared" si="39"/>
        <v>112020</v>
      </c>
      <c r="AA584"/>
    </row>
    <row r="585" spans="1:27" x14ac:dyDescent="0.3">
      <c r="A585" s="56">
        <v>44255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-113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91 a 120 dias</v>
      </c>
      <c r="X585" s="80" t="str">
        <f t="shared" si="39"/>
        <v>112020</v>
      </c>
      <c r="AA585"/>
    </row>
    <row r="586" spans="1:27" x14ac:dyDescent="0.3">
      <c r="A586" s="56">
        <v>44255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38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">
      <c r="A587" s="56">
        <v>44255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-83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61 a 90 dias</v>
      </c>
      <c r="X587" s="80" t="str">
        <f t="shared" si="39"/>
        <v>12021</v>
      </c>
      <c r="AA587"/>
    </row>
    <row r="588" spans="1:27" x14ac:dyDescent="0.3">
      <c r="A588" s="56">
        <v>44255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-83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61 a 90 dias</v>
      </c>
      <c r="X588" s="80" t="str">
        <f t="shared" si="39"/>
        <v>112020</v>
      </c>
      <c r="AA588"/>
    </row>
    <row r="589" spans="1:27" x14ac:dyDescent="0.3">
      <c r="A589" s="56">
        <v>44255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68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">
      <c r="A590" s="56">
        <v>44255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68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">
      <c r="A591" s="56">
        <v>44255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-83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61 a 90 dias</v>
      </c>
      <c r="X591" s="80" t="str">
        <f t="shared" si="39"/>
        <v>12021</v>
      </c>
      <c r="AA591"/>
    </row>
    <row r="592" spans="1:27" x14ac:dyDescent="0.3">
      <c r="A592" s="56">
        <v>44255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-266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">
      <c r="A593" s="56">
        <v>44255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7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">
      <c r="A594" s="56">
        <v>44255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38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">
      <c r="A595" s="56">
        <v>44255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-205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">
      <c r="A596" s="56">
        <v>44255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68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">
      <c r="A597" s="56">
        <v>44255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-174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">
      <c r="A598" s="56">
        <v>44255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68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">
      <c r="A599" s="56">
        <v>44255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-21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1 a 30 dias</v>
      </c>
      <c r="X599" s="80" t="str">
        <f t="shared" si="39"/>
        <v>22021</v>
      </c>
      <c r="AA599"/>
    </row>
    <row r="600" spans="1:27" x14ac:dyDescent="0.3">
      <c r="A600" s="56">
        <v>44255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68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">
      <c r="A601" s="56">
        <v>44255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-327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">
      <c r="A602" s="56">
        <v>44255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-266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">
      <c r="A603" s="56">
        <v>44255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-144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Acima de 120 dias</v>
      </c>
      <c r="X603" s="80" t="str">
        <f t="shared" si="39"/>
        <v>102020</v>
      </c>
      <c r="AA603"/>
    </row>
    <row r="604" spans="1:27" x14ac:dyDescent="0.3">
      <c r="A604" s="56">
        <v>44255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-205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">
      <c r="A605" s="56">
        <v>44255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68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">
      <c r="A606" s="56">
        <v>44255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-21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1 a 30 dias</v>
      </c>
      <c r="X606" s="80" t="str">
        <f t="shared" si="39"/>
        <v>22021</v>
      </c>
      <c r="AA606"/>
    </row>
    <row r="607" spans="1:27" x14ac:dyDescent="0.3">
      <c r="A607" s="56">
        <v>44255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-83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61 a 90 dias</v>
      </c>
      <c r="X607" s="80" t="str">
        <f t="shared" si="39"/>
        <v>122020</v>
      </c>
      <c r="AA607"/>
    </row>
    <row r="608" spans="1:27" x14ac:dyDescent="0.3">
      <c r="A608" s="56">
        <v>44255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68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">
      <c r="A609" s="56">
        <v>44255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7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">
      <c r="A610" s="56">
        <v>44255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-83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61 a 90 dias</v>
      </c>
      <c r="X610" s="80" t="str">
        <f t="shared" si="39"/>
        <v>12021</v>
      </c>
      <c r="AA610"/>
    </row>
    <row r="611" spans="1:27" x14ac:dyDescent="0.3">
      <c r="A611" s="56">
        <v>44255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-174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">
      <c r="A612" s="56">
        <v>44255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68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">
      <c r="A613" s="56">
        <v>44255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-174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">
      <c r="A614" s="56">
        <v>44255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-83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61 a 90 dias</v>
      </c>
      <c r="X614" s="80" t="str">
        <f t="shared" si="39"/>
        <v>12021</v>
      </c>
      <c r="AA614"/>
    </row>
    <row r="615" spans="1:27" x14ac:dyDescent="0.3">
      <c r="A615" s="56">
        <v>44255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-113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91 a 120 dias</v>
      </c>
      <c r="X615" s="80" t="str">
        <f t="shared" si="39"/>
        <v>112020</v>
      </c>
      <c r="AA615"/>
    </row>
    <row r="616" spans="1:27" x14ac:dyDescent="0.3">
      <c r="A616" s="56">
        <v>44255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68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">
      <c r="A617" s="56">
        <v>44255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-83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61 a 90 dias</v>
      </c>
      <c r="X617" s="80" t="str">
        <f t="shared" si="39"/>
        <v>12021</v>
      </c>
      <c r="AA617"/>
    </row>
    <row r="618" spans="1:27" x14ac:dyDescent="0.3">
      <c r="A618" s="56">
        <v>44255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7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">
      <c r="A619" s="56">
        <v>44255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-83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61 a 90 dias</v>
      </c>
      <c r="X619" s="80" t="str">
        <f t="shared" si="39"/>
        <v>122020</v>
      </c>
      <c r="AA619"/>
    </row>
    <row r="620" spans="1:27" x14ac:dyDescent="0.3">
      <c r="A620" s="56">
        <v>44255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68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">
      <c r="A621" s="56">
        <v>44255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7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">
      <c r="A622" s="56">
        <v>44255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7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">
      <c r="A623" s="56">
        <v>44255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68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">
      <c r="A624" s="56">
        <v>44255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-113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91 a 120 dias</v>
      </c>
      <c r="X624" s="80" t="str">
        <f t="shared" si="39"/>
        <v>112020</v>
      </c>
      <c r="AA624"/>
    </row>
    <row r="625" spans="1:27" x14ac:dyDescent="0.3">
      <c r="A625" s="56">
        <v>44255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38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">
      <c r="A626" s="56">
        <v>44255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68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">
      <c r="A627" s="56">
        <v>44255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-52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31 a 60 dias</v>
      </c>
      <c r="X627" s="80" t="str">
        <f t="shared" si="39"/>
        <v>12021</v>
      </c>
      <c r="AA627"/>
    </row>
    <row r="628" spans="1:27" x14ac:dyDescent="0.3">
      <c r="A628" s="56">
        <v>44255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-236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">
      <c r="A629" s="56">
        <v>44255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-266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">
      <c r="A630" s="56">
        <v>44255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-174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">
      <c r="A631" s="56">
        <v>44255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-83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61 a 90 dias</v>
      </c>
      <c r="X631" s="80" t="str">
        <f t="shared" si="39"/>
        <v>122020</v>
      </c>
      <c r="AA631"/>
    </row>
    <row r="632" spans="1:27" x14ac:dyDescent="0.3">
      <c r="A632" s="56">
        <v>44255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-21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1 a 30 dias</v>
      </c>
      <c r="X632" s="80" t="str">
        <f t="shared" si="39"/>
        <v>22021</v>
      </c>
      <c r="AA632"/>
    </row>
    <row r="633" spans="1:27" x14ac:dyDescent="0.3">
      <c r="A633" s="56">
        <v>44255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-52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31 a 60 dias</v>
      </c>
      <c r="X633" s="80" t="str">
        <f t="shared" si="39"/>
        <v>12021</v>
      </c>
      <c r="AA633"/>
    </row>
    <row r="634" spans="1:27" x14ac:dyDescent="0.3">
      <c r="A634" s="56">
        <v>44255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68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">
      <c r="A635" s="56">
        <v>44255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68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">
      <c r="A636" s="56">
        <v>44255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-113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91 a 120 dias</v>
      </c>
      <c r="X636" s="80" t="str">
        <f t="shared" si="39"/>
        <v>112020</v>
      </c>
      <c r="AA636"/>
    </row>
    <row r="637" spans="1:27" x14ac:dyDescent="0.3">
      <c r="A637" s="56">
        <v>44255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68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">
      <c r="A638" s="56">
        <v>44255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68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">
      <c r="A639" s="56">
        <v>44255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68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">
      <c r="A640" s="56">
        <v>44255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68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">
      <c r="A641" s="56">
        <v>44255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-144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Acima de 120 dias</v>
      </c>
      <c r="X641" s="80" t="str">
        <f t="shared" si="39"/>
        <v>102020</v>
      </c>
      <c r="AA641"/>
    </row>
    <row r="642" spans="1:27" x14ac:dyDescent="0.3">
      <c r="A642" s="56">
        <v>44255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-236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">
      <c r="A643" s="56">
        <v>44255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-83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61 a 90 dias</v>
      </c>
      <c r="X643" s="80" t="str">
        <f t="shared" ref="X643:X706" si="43">MONTH(U643)&amp;YEAR(U643)</f>
        <v>122020</v>
      </c>
      <c r="AA643"/>
    </row>
    <row r="644" spans="1:27" x14ac:dyDescent="0.3">
      <c r="A644" s="56">
        <v>44255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-113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91 a 120 dias</v>
      </c>
      <c r="X644" s="80" t="str">
        <f t="shared" si="43"/>
        <v>112020</v>
      </c>
      <c r="AA644"/>
    </row>
    <row r="645" spans="1:27" x14ac:dyDescent="0.3">
      <c r="A645" s="56">
        <v>44255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-83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61 a 90 dias</v>
      </c>
      <c r="X645" s="80" t="str">
        <f t="shared" si="43"/>
        <v>122020</v>
      </c>
      <c r="AA645"/>
    </row>
    <row r="646" spans="1:27" x14ac:dyDescent="0.3">
      <c r="A646" s="56">
        <v>44255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-113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91 a 120 dias</v>
      </c>
      <c r="X646" s="80" t="str">
        <f t="shared" si="43"/>
        <v>112020</v>
      </c>
      <c r="AA646"/>
    </row>
    <row r="647" spans="1:27" x14ac:dyDescent="0.3">
      <c r="A647" s="56">
        <v>44255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68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">
      <c r="A648" s="56">
        <v>44255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-83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61 a 90 dias</v>
      </c>
      <c r="X648" s="80" t="str">
        <f t="shared" si="43"/>
        <v>122020</v>
      </c>
      <c r="AA648"/>
    </row>
    <row r="649" spans="1:27" x14ac:dyDescent="0.3">
      <c r="A649" s="56">
        <v>44255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-83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61 a 90 dias</v>
      </c>
      <c r="X649" s="80" t="str">
        <f t="shared" si="43"/>
        <v>12021</v>
      </c>
      <c r="AA649"/>
    </row>
    <row r="650" spans="1:27" x14ac:dyDescent="0.3">
      <c r="A650" s="56">
        <v>44255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-113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91 a 120 dias</v>
      </c>
      <c r="X650" s="80" t="str">
        <f t="shared" si="43"/>
        <v>112020</v>
      </c>
      <c r="AA650"/>
    </row>
    <row r="651" spans="1:27" x14ac:dyDescent="0.3">
      <c r="A651" s="56">
        <v>44255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68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">
      <c r="A652" s="56">
        <v>44255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68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">
      <c r="A653" s="56">
        <v>44255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-21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1 a 30 dias</v>
      </c>
      <c r="X653" s="80" t="str">
        <f t="shared" si="43"/>
        <v>22021</v>
      </c>
      <c r="AA653"/>
    </row>
    <row r="654" spans="1:27" x14ac:dyDescent="0.3">
      <c r="A654" s="56">
        <v>44255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68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">
      <c r="A655" s="56">
        <v>44255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7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">
      <c r="A656" s="56">
        <v>44255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-83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61 a 90 dias</v>
      </c>
      <c r="X656" s="80" t="str">
        <f t="shared" si="43"/>
        <v>12021</v>
      </c>
      <c r="AA656"/>
    </row>
    <row r="657" spans="1:27" x14ac:dyDescent="0.3">
      <c r="A657" s="56">
        <v>44255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68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">
      <c r="A658" s="56">
        <v>44255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-266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">
      <c r="A659" s="56">
        <v>44255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-236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">
      <c r="A660" s="56">
        <v>44255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38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">
      <c r="A661" s="56">
        <v>44255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-144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Acima de 120 dias</v>
      </c>
      <c r="X661" s="80" t="str">
        <f t="shared" si="43"/>
        <v>102020</v>
      </c>
      <c r="AA661"/>
    </row>
    <row r="662" spans="1:27" x14ac:dyDescent="0.3">
      <c r="A662" s="56">
        <v>44255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68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">
      <c r="A663" s="56">
        <v>44255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68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">
      <c r="A664" s="56">
        <v>44255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68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">
      <c r="A665" s="56">
        <v>44255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-83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61 a 90 dias</v>
      </c>
      <c r="X665" s="80" t="str">
        <f t="shared" si="43"/>
        <v>122020</v>
      </c>
      <c r="AA665"/>
    </row>
    <row r="666" spans="1:27" x14ac:dyDescent="0.3">
      <c r="A666" s="56">
        <v>44255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-236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">
      <c r="A667" s="56">
        <v>44255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-113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91 a 120 dias</v>
      </c>
      <c r="X667" s="80" t="str">
        <f t="shared" si="43"/>
        <v>112020</v>
      </c>
      <c r="AA667"/>
    </row>
    <row r="668" spans="1:27" x14ac:dyDescent="0.3">
      <c r="A668" s="56">
        <v>44255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68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">
      <c r="A669" s="56">
        <v>44255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-21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1 a 30 dias</v>
      </c>
      <c r="X669" s="80" t="str">
        <f t="shared" si="43"/>
        <v>22021</v>
      </c>
      <c r="AA669"/>
    </row>
    <row r="670" spans="1:27" x14ac:dyDescent="0.3">
      <c r="A670" s="56">
        <v>44255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38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">
      <c r="A671" s="56">
        <v>44255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-52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31 a 60 dias</v>
      </c>
      <c r="X671" s="80" t="str">
        <f t="shared" si="43"/>
        <v>12021</v>
      </c>
      <c r="AA671"/>
    </row>
    <row r="672" spans="1:27" x14ac:dyDescent="0.3">
      <c r="A672" s="56">
        <v>44255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-174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">
      <c r="A673" s="56">
        <v>44255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-83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61 a 90 dias</v>
      </c>
      <c r="X673" s="80" t="str">
        <f t="shared" si="43"/>
        <v>122020</v>
      </c>
      <c r="AA673"/>
    </row>
    <row r="674" spans="1:27" x14ac:dyDescent="0.3">
      <c r="A674" s="56">
        <v>44255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-83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61 a 90 dias</v>
      </c>
      <c r="X674" s="80" t="str">
        <f t="shared" si="43"/>
        <v>122020</v>
      </c>
      <c r="AA674"/>
    </row>
    <row r="675" spans="1:27" x14ac:dyDescent="0.3">
      <c r="A675" s="56">
        <v>44255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7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">
      <c r="A676" s="56">
        <v>44255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-236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">
      <c r="A677" s="56">
        <v>44255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-83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61 a 90 dias</v>
      </c>
      <c r="X677" s="80" t="str">
        <f t="shared" si="43"/>
        <v>122020</v>
      </c>
      <c r="AA677"/>
    </row>
    <row r="678" spans="1:27" x14ac:dyDescent="0.3">
      <c r="A678" s="56">
        <v>44255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-205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">
      <c r="A679" s="56">
        <v>44255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-144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Acima de 120 dias</v>
      </c>
      <c r="X679" s="80" t="str">
        <f t="shared" si="43"/>
        <v>112020</v>
      </c>
      <c r="AA679"/>
    </row>
    <row r="680" spans="1:27" x14ac:dyDescent="0.3">
      <c r="A680" s="56">
        <v>44255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-83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61 a 90 dias</v>
      </c>
      <c r="X680" s="80" t="str">
        <f t="shared" si="43"/>
        <v>122020</v>
      </c>
      <c r="AA680"/>
    </row>
    <row r="681" spans="1:27" x14ac:dyDescent="0.3">
      <c r="A681" s="56">
        <v>44255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68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">
      <c r="A682" s="56">
        <v>44255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7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">
      <c r="A683" s="56">
        <v>44255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-236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">
      <c r="A684" s="56">
        <v>44255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-174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">
      <c r="A685" s="56">
        <v>44255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-113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91 a 120 dias</v>
      </c>
      <c r="X685" s="80" t="str">
        <f t="shared" si="43"/>
        <v>12021</v>
      </c>
      <c r="AA685"/>
    </row>
    <row r="686" spans="1:27" x14ac:dyDescent="0.3">
      <c r="A686" s="56">
        <v>44255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7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">
      <c r="A687" s="56">
        <v>44255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68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">
      <c r="A688" s="56">
        <v>44255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7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">
      <c r="A689" s="56">
        <v>44255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68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">
      <c r="A690" s="56">
        <v>44255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-236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">
      <c r="A691" s="56">
        <v>44255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-236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">
      <c r="A692" s="56">
        <v>44255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-21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1 a 30 dias</v>
      </c>
      <c r="X692" s="80" t="str">
        <f t="shared" si="43"/>
        <v>22021</v>
      </c>
      <c r="AA692"/>
    </row>
    <row r="693" spans="1:27" x14ac:dyDescent="0.3">
      <c r="A693" s="56">
        <v>44255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-205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">
      <c r="A694" s="56">
        <v>44255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-83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61 a 90 dias</v>
      </c>
      <c r="X694" s="80" t="str">
        <f t="shared" si="43"/>
        <v>12021</v>
      </c>
      <c r="AA694"/>
    </row>
    <row r="695" spans="1:27" x14ac:dyDescent="0.3">
      <c r="A695" s="56">
        <v>44255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-83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61 a 90 dias</v>
      </c>
      <c r="X695" s="80" t="str">
        <f t="shared" si="43"/>
        <v>122020</v>
      </c>
      <c r="AA695"/>
    </row>
    <row r="696" spans="1:27" x14ac:dyDescent="0.3">
      <c r="A696" s="56">
        <v>44255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-144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Acima de 120 dias</v>
      </c>
      <c r="X696" s="80" t="str">
        <f t="shared" si="43"/>
        <v>112020</v>
      </c>
      <c r="AA696"/>
    </row>
    <row r="697" spans="1:27" x14ac:dyDescent="0.3">
      <c r="A697" s="56">
        <v>44255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68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">
      <c r="A698" s="56">
        <v>44255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-236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">
      <c r="A699" s="56">
        <v>44255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-83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61 a 90 dias</v>
      </c>
      <c r="X699" s="80" t="str">
        <f t="shared" si="43"/>
        <v>12021</v>
      </c>
      <c r="AA699"/>
    </row>
    <row r="700" spans="1:27" x14ac:dyDescent="0.3">
      <c r="A700" s="56">
        <v>44255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-113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91 a 120 dias</v>
      </c>
      <c r="X700" s="80" t="str">
        <f t="shared" si="43"/>
        <v>112020</v>
      </c>
      <c r="AA700"/>
    </row>
    <row r="701" spans="1:27" x14ac:dyDescent="0.3">
      <c r="A701" s="56">
        <v>44255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7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">
      <c r="A702" s="56">
        <v>44255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-174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">
      <c r="A703" s="56">
        <v>44255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68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">
      <c r="A704" s="56">
        <v>44255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-21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1 a 30 dias</v>
      </c>
      <c r="X704" s="80" t="str">
        <f t="shared" si="43"/>
        <v>22021</v>
      </c>
      <c r="AA704"/>
    </row>
    <row r="705" spans="1:27" x14ac:dyDescent="0.3">
      <c r="A705" s="56">
        <v>44255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-83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61 a 90 dias</v>
      </c>
      <c r="X705" s="80" t="str">
        <f t="shared" si="43"/>
        <v>12021</v>
      </c>
      <c r="AA705"/>
    </row>
    <row r="706" spans="1:27" x14ac:dyDescent="0.3">
      <c r="A706" s="56">
        <v>44255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-83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61 a 90 dias</v>
      </c>
      <c r="X706" s="80" t="str">
        <f t="shared" si="43"/>
        <v>112020</v>
      </c>
      <c r="AA706"/>
    </row>
    <row r="707" spans="1:27" x14ac:dyDescent="0.3">
      <c r="A707" s="56">
        <v>44255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-205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">
      <c r="A708" s="56">
        <v>44255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68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">
      <c r="A709" s="56">
        <v>44255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-21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1 a 30 dias</v>
      </c>
      <c r="X709" s="80" t="str">
        <f t="shared" si="47"/>
        <v>22021</v>
      </c>
      <c r="AA709"/>
    </row>
    <row r="710" spans="1:27" x14ac:dyDescent="0.3">
      <c r="A710" s="56">
        <v>44255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-21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1 a 30 dias</v>
      </c>
      <c r="X710" s="80" t="str">
        <f t="shared" si="47"/>
        <v>22021</v>
      </c>
      <c r="AA710"/>
    </row>
    <row r="711" spans="1:27" x14ac:dyDescent="0.3">
      <c r="A711" s="56">
        <v>44255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-83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61 a 90 dias</v>
      </c>
      <c r="X711" s="80" t="str">
        <f t="shared" si="47"/>
        <v>12021</v>
      </c>
      <c r="AA711"/>
    </row>
    <row r="712" spans="1:27" x14ac:dyDescent="0.3">
      <c r="A712" s="56">
        <v>44255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-144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Acima de 120 dias</v>
      </c>
      <c r="X712" s="80" t="str">
        <f t="shared" si="47"/>
        <v>102020</v>
      </c>
      <c r="AA712"/>
    </row>
    <row r="713" spans="1:27" x14ac:dyDescent="0.3">
      <c r="A713" s="56">
        <v>44255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68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">
      <c r="A714" s="56">
        <v>44255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68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">
      <c r="A715" s="56">
        <v>44255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68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">
      <c r="A716" s="56">
        <v>44255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-205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">
      <c r="A717" s="56">
        <v>44255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-266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">
      <c r="A718" s="56">
        <v>44255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68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">
      <c r="A719" s="56">
        <v>44255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-174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">
      <c r="A720" s="56">
        <v>44255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68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">
      <c r="A721" s="56">
        <v>44255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-21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1 a 30 dias</v>
      </c>
      <c r="X721" s="80" t="str">
        <f t="shared" si="47"/>
        <v>22021</v>
      </c>
      <c r="AA721"/>
    </row>
    <row r="722" spans="1:27" x14ac:dyDescent="0.3">
      <c r="A722" s="56">
        <v>44255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-236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">
      <c r="A723" s="56">
        <v>44255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68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">
      <c r="A724" s="56">
        <v>44255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68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">
      <c r="A725" s="56">
        <v>44255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68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">
      <c r="A726" s="56">
        <v>44255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-297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">
      <c r="A727" s="56">
        <v>44255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-113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91 a 120 dias</v>
      </c>
      <c r="X727" s="80" t="str">
        <f t="shared" si="47"/>
        <v>112020</v>
      </c>
      <c r="AA727"/>
    </row>
    <row r="728" spans="1:27" x14ac:dyDescent="0.3">
      <c r="A728" s="56">
        <v>44255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-52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31 a 60 dias</v>
      </c>
      <c r="X728" s="80" t="str">
        <f t="shared" si="47"/>
        <v>12021</v>
      </c>
      <c r="AA728"/>
    </row>
    <row r="729" spans="1:27" x14ac:dyDescent="0.3">
      <c r="A729" s="56">
        <v>44255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-83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61 a 90 dias</v>
      </c>
      <c r="X729" s="80" t="str">
        <f t="shared" si="47"/>
        <v>122020</v>
      </c>
      <c r="AA729"/>
    </row>
    <row r="730" spans="1:27" x14ac:dyDescent="0.3">
      <c r="A730" s="56">
        <v>44255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68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">
      <c r="A731" s="56">
        <v>44255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-297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">
      <c r="A732" s="56">
        <v>44255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68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">
      <c r="A733" s="56">
        <v>44255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-21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1 a 30 dias</v>
      </c>
      <c r="X733" s="80" t="str">
        <f t="shared" si="47"/>
        <v>22021</v>
      </c>
      <c r="AA733"/>
    </row>
    <row r="734" spans="1:27" x14ac:dyDescent="0.3">
      <c r="A734" s="56">
        <v>44255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-113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91 a 120 dias</v>
      </c>
      <c r="X734" s="80" t="str">
        <f t="shared" si="47"/>
        <v>112020</v>
      </c>
      <c r="AA734"/>
    </row>
    <row r="735" spans="1:27" x14ac:dyDescent="0.3">
      <c r="A735" s="56">
        <v>44255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-205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">
      <c r="A736" s="56">
        <v>44255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-83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61 a 90 dias</v>
      </c>
      <c r="X736" s="80" t="str">
        <f t="shared" si="47"/>
        <v>12021</v>
      </c>
      <c r="AA736"/>
    </row>
    <row r="737" spans="1:27" x14ac:dyDescent="0.3">
      <c r="A737" s="56">
        <v>44255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7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">
      <c r="A738" s="56">
        <v>44255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-21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1 a 30 dias</v>
      </c>
      <c r="X738" s="80" t="str">
        <f t="shared" si="47"/>
        <v>22021</v>
      </c>
      <c r="AA738"/>
    </row>
    <row r="739" spans="1:27" x14ac:dyDescent="0.3">
      <c r="A739" s="56">
        <v>44255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68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">
      <c r="A740" s="56">
        <v>44255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-83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61 a 90 dias</v>
      </c>
      <c r="X740" s="80" t="str">
        <f t="shared" si="47"/>
        <v>12021</v>
      </c>
      <c r="AA740"/>
    </row>
    <row r="741" spans="1:27" x14ac:dyDescent="0.3">
      <c r="A741" s="56">
        <v>44255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-113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91 a 120 dias</v>
      </c>
      <c r="X741" s="80" t="str">
        <f t="shared" si="47"/>
        <v>112020</v>
      </c>
      <c r="AA741"/>
    </row>
    <row r="742" spans="1:27" x14ac:dyDescent="0.3">
      <c r="A742" s="56">
        <v>44255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-113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91 a 120 dias</v>
      </c>
      <c r="X742" s="80" t="str">
        <f t="shared" si="47"/>
        <v>12021</v>
      </c>
      <c r="AA742"/>
    </row>
    <row r="743" spans="1:27" x14ac:dyDescent="0.3">
      <c r="A743" s="56">
        <v>44255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7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">
      <c r="A744" s="56">
        <v>44255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-144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Acima de 120 dias</v>
      </c>
      <c r="X744" s="80" t="str">
        <f t="shared" si="47"/>
        <v>102020</v>
      </c>
      <c r="AA744"/>
    </row>
    <row r="745" spans="1:27" x14ac:dyDescent="0.3">
      <c r="A745" s="56">
        <v>44255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38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">
      <c r="A746" s="56">
        <v>44255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-174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">
      <c r="A747" s="56">
        <v>44255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-113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91 a 120 dias</v>
      </c>
      <c r="X747" s="80" t="str">
        <f t="shared" si="47"/>
        <v>112020</v>
      </c>
      <c r="AA747"/>
    </row>
    <row r="748" spans="1:27" x14ac:dyDescent="0.3">
      <c r="A748" s="56">
        <v>44255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-83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61 a 90 dias</v>
      </c>
      <c r="X748" s="80" t="str">
        <f t="shared" si="47"/>
        <v>122020</v>
      </c>
      <c r="AA748"/>
    </row>
    <row r="749" spans="1:27" x14ac:dyDescent="0.3">
      <c r="A749" s="56">
        <v>44255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68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">
      <c r="A750" s="56">
        <v>44255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38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">
      <c r="A751" s="56">
        <v>44255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7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">
      <c r="A752" s="56">
        <v>44255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7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">
      <c r="A753" s="56">
        <v>44255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-236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">
      <c r="A754" s="56">
        <v>44255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7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">
      <c r="A755" s="56">
        <v>44255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68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">
      <c r="A756" s="56">
        <v>44255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68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">
      <c r="A757" s="56">
        <v>44255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-174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">
      <c r="A758" s="56">
        <v>44255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-21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1 a 30 dias</v>
      </c>
      <c r="X758" s="80" t="str">
        <f t="shared" si="47"/>
        <v>42021</v>
      </c>
      <c r="AA758"/>
    </row>
    <row r="759" spans="1:27" x14ac:dyDescent="0.3">
      <c r="A759" s="56">
        <v>44255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38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">
      <c r="A760" s="56">
        <v>44255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-144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Acima de 120 dias</v>
      </c>
      <c r="X760" s="80" t="str">
        <f t="shared" si="47"/>
        <v>112020</v>
      </c>
      <c r="AA760"/>
    </row>
    <row r="761" spans="1:27" x14ac:dyDescent="0.3">
      <c r="A761" s="56">
        <v>44255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-113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91 a 120 dias</v>
      </c>
      <c r="X761" s="80" t="str">
        <f t="shared" si="47"/>
        <v>112020</v>
      </c>
      <c r="AA761"/>
    </row>
    <row r="762" spans="1:27" x14ac:dyDescent="0.3">
      <c r="A762" s="56">
        <v>44255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68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">
      <c r="A763" s="56">
        <v>44255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68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">
      <c r="A764" s="56">
        <v>44255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-174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">
      <c r="A765" s="56">
        <v>44255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-21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1 a 30 dias</v>
      </c>
      <c r="X765" s="80" t="str">
        <f t="shared" si="47"/>
        <v>22021</v>
      </c>
      <c r="AA765"/>
    </row>
    <row r="766" spans="1:27" x14ac:dyDescent="0.3">
      <c r="A766" s="56">
        <v>44255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-83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61 a 90 dias</v>
      </c>
      <c r="X766" s="80" t="str">
        <f t="shared" si="47"/>
        <v>12021</v>
      </c>
      <c r="AA766"/>
    </row>
    <row r="767" spans="1:27" x14ac:dyDescent="0.3">
      <c r="A767" s="56">
        <v>44255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-83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61 a 90 dias</v>
      </c>
      <c r="X767" s="80" t="str">
        <f t="shared" si="47"/>
        <v>12021</v>
      </c>
      <c r="AA767"/>
    </row>
    <row r="768" spans="1:27" x14ac:dyDescent="0.3">
      <c r="A768" s="56">
        <v>44255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-83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61 a 90 dias</v>
      </c>
      <c r="X768" s="80" t="str">
        <f t="shared" si="47"/>
        <v>12021</v>
      </c>
      <c r="AA768"/>
    </row>
    <row r="769" spans="1:27" x14ac:dyDescent="0.3">
      <c r="A769" s="56">
        <v>44255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68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">
      <c r="A770" s="56">
        <v>44255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-174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">
      <c r="A771" s="56">
        <v>44255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-83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61 a 90 dias</v>
      </c>
      <c r="X771" s="80" t="str">
        <f t="shared" ref="X771:X834" si="51">MONTH(U771)&amp;YEAR(U771)</f>
        <v>122020</v>
      </c>
      <c r="AA771"/>
    </row>
    <row r="772" spans="1:27" x14ac:dyDescent="0.3">
      <c r="A772" s="56">
        <v>44255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68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">
      <c r="A773" s="56">
        <v>44255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38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">
      <c r="A774" s="56">
        <v>44255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-236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">
      <c r="A775" s="56">
        <v>44255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7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">
      <c r="A776" s="56">
        <v>44255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7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">
      <c r="A777" s="56">
        <v>44255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-21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1 a 30 dias</v>
      </c>
      <c r="X777" s="80" t="str">
        <f t="shared" si="51"/>
        <v>22021</v>
      </c>
      <c r="AA777"/>
    </row>
    <row r="778" spans="1:27" x14ac:dyDescent="0.3">
      <c r="A778" s="56">
        <v>44255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-83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61 a 90 dias</v>
      </c>
      <c r="X778" s="80" t="str">
        <f t="shared" si="51"/>
        <v>122020</v>
      </c>
      <c r="AA778"/>
    </row>
    <row r="779" spans="1:27" x14ac:dyDescent="0.3">
      <c r="A779" s="56">
        <v>44255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-83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61 a 90 dias</v>
      </c>
      <c r="X779" s="80" t="str">
        <f t="shared" si="51"/>
        <v>12021</v>
      </c>
      <c r="AA779"/>
    </row>
    <row r="780" spans="1:27" x14ac:dyDescent="0.3">
      <c r="A780" s="56">
        <v>44255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68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">
      <c r="A781" s="56">
        <v>44255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-83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61 a 90 dias</v>
      </c>
      <c r="X781" s="80" t="str">
        <f t="shared" si="51"/>
        <v>12021</v>
      </c>
      <c r="AA781"/>
    </row>
    <row r="782" spans="1:27" x14ac:dyDescent="0.3">
      <c r="A782" s="56">
        <v>44255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-83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61 a 90 dias</v>
      </c>
      <c r="X782" s="80" t="str">
        <f t="shared" si="51"/>
        <v>12021</v>
      </c>
      <c r="AA782"/>
    </row>
    <row r="783" spans="1:27" x14ac:dyDescent="0.3">
      <c r="A783" s="56">
        <v>44255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-83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61 a 90 dias</v>
      </c>
      <c r="X783" s="80" t="str">
        <f t="shared" si="51"/>
        <v>122020</v>
      </c>
      <c r="AA783"/>
    </row>
    <row r="784" spans="1:27" x14ac:dyDescent="0.3">
      <c r="A784" s="56">
        <v>44255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-83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61 a 90 dias</v>
      </c>
      <c r="X784" s="80" t="str">
        <f t="shared" si="51"/>
        <v>12021</v>
      </c>
      <c r="AA784"/>
    </row>
    <row r="785" spans="1:27" x14ac:dyDescent="0.3">
      <c r="A785" s="56">
        <v>44255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68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">
      <c r="A786" s="56">
        <v>44255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68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">
      <c r="A787" s="56">
        <v>44255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7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">
      <c r="A788" s="56">
        <v>44255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-113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91 a 120 dias</v>
      </c>
      <c r="X788" s="80" t="str">
        <f t="shared" si="51"/>
        <v>112020</v>
      </c>
      <c r="AA788"/>
    </row>
    <row r="789" spans="1:27" x14ac:dyDescent="0.3">
      <c r="A789" s="56">
        <v>44255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68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">
      <c r="A790" s="56">
        <v>44255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-21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1 a 30 dias</v>
      </c>
      <c r="X790" s="80" t="str">
        <f t="shared" si="51"/>
        <v>32021</v>
      </c>
      <c r="AA790"/>
    </row>
    <row r="791" spans="1:27" x14ac:dyDescent="0.3">
      <c r="A791" s="56">
        <v>44255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-236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">
      <c r="A792" s="56">
        <v>44255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-174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">
      <c r="A793" s="56">
        <v>44255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-174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">
      <c r="A794" s="56">
        <v>44255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-21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1 a 30 dias</v>
      </c>
      <c r="X794" s="80" t="str">
        <f t="shared" si="51"/>
        <v>22021</v>
      </c>
      <c r="AA794"/>
    </row>
    <row r="795" spans="1:27" x14ac:dyDescent="0.3">
      <c r="A795" s="56">
        <v>44255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68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">
      <c r="A796" s="56">
        <v>44255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68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">
      <c r="A797" s="56">
        <v>44255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-113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91 a 120 dias</v>
      </c>
      <c r="X797" s="80" t="str">
        <f t="shared" si="51"/>
        <v>112020</v>
      </c>
      <c r="AA797"/>
    </row>
    <row r="798" spans="1:27" x14ac:dyDescent="0.3">
      <c r="A798" s="56">
        <v>44255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-113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91 a 120 dias</v>
      </c>
      <c r="X798" s="80" t="str">
        <f t="shared" si="51"/>
        <v>112020</v>
      </c>
      <c r="AA798"/>
    </row>
    <row r="799" spans="1:27" x14ac:dyDescent="0.3">
      <c r="A799" s="56">
        <v>44255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38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">
      <c r="A800" s="56">
        <v>44255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68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">
      <c r="A801" s="56">
        <v>44255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-266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">
      <c r="A802" s="56">
        <v>44255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68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">
      <c r="A803" s="56">
        <v>44255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-113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91 a 120 dias</v>
      </c>
      <c r="X803" s="80" t="str">
        <f t="shared" si="51"/>
        <v>112020</v>
      </c>
      <c r="AA803"/>
    </row>
    <row r="804" spans="1:27" x14ac:dyDescent="0.3">
      <c r="A804" s="56">
        <v>44255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-205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">
      <c r="A805" s="56">
        <v>44255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-83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61 a 90 dias</v>
      </c>
      <c r="X805" s="80" t="str">
        <f t="shared" si="51"/>
        <v>122020</v>
      </c>
      <c r="AA805"/>
    </row>
    <row r="806" spans="1:27" x14ac:dyDescent="0.3">
      <c r="A806" s="56">
        <v>44255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68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">
      <c r="A807" s="56">
        <v>44255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-21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1 a 30 dias</v>
      </c>
      <c r="X807" s="80" t="str">
        <f t="shared" si="51"/>
        <v>22021</v>
      </c>
      <c r="AA807"/>
    </row>
    <row r="808" spans="1:27" x14ac:dyDescent="0.3">
      <c r="A808" s="56">
        <v>44255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-174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">
      <c r="A809" s="56">
        <v>44255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-83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61 a 90 dias</v>
      </c>
      <c r="X809" s="80" t="str">
        <f t="shared" si="51"/>
        <v>12021</v>
      </c>
      <c r="AA809"/>
    </row>
    <row r="810" spans="1:27" x14ac:dyDescent="0.3">
      <c r="A810" s="56">
        <v>44255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-174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">
      <c r="A811" s="56">
        <v>44255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-205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">
      <c r="A812" s="56">
        <v>44255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-205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">
      <c r="A813" s="56">
        <v>44255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-21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1 a 30 dias</v>
      </c>
      <c r="X813" s="80" t="str">
        <f t="shared" si="51"/>
        <v>22021</v>
      </c>
      <c r="AA813"/>
    </row>
    <row r="814" spans="1:27" x14ac:dyDescent="0.3">
      <c r="A814" s="56">
        <v>44255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68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">
      <c r="A815" s="56">
        <v>44255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68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">
      <c r="A816" s="56">
        <v>44255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68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">
      <c r="A817" s="56">
        <v>44255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-83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61 a 90 dias</v>
      </c>
      <c r="X817" s="80" t="str">
        <f t="shared" si="51"/>
        <v>122020</v>
      </c>
      <c r="AA817"/>
    </row>
    <row r="818" spans="1:27" x14ac:dyDescent="0.3">
      <c r="A818" s="56">
        <v>44255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68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">
      <c r="A819" s="56">
        <v>44255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7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">
      <c r="A820" s="56">
        <v>44255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38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">
      <c r="A821" s="56">
        <v>44255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-83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61 a 90 dias</v>
      </c>
      <c r="X821" s="80" t="str">
        <f t="shared" si="51"/>
        <v>122020</v>
      </c>
      <c r="AA821"/>
    </row>
    <row r="822" spans="1:27" x14ac:dyDescent="0.3">
      <c r="A822" s="56">
        <v>44255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68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">
      <c r="A823" s="56">
        <v>44255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-174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">
      <c r="A824" s="56">
        <v>44255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-236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">
      <c r="A825" s="56">
        <v>44255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7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">
      <c r="A826" s="56">
        <v>44255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-236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">
      <c r="A827" s="56">
        <v>44255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-83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61 a 90 dias</v>
      </c>
      <c r="X827" s="80" t="str">
        <f t="shared" si="51"/>
        <v>122020</v>
      </c>
      <c r="AA827"/>
    </row>
    <row r="828" spans="1:27" x14ac:dyDescent="0.3">
      <c r="A828" s="56">
        <v>44255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68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">
      <c r="A829" s="56">
        <v>44255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-205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">
      <c r="A830" s="56">
        <v>44255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38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">
      <c r="A831" s="56">
        <v>44255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68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">
      <c r="A832" s="56">
        <v>44255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-236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">
      <c r="A833" s="56">
        <v>44255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38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">
      <c r="A834" s="56">
        <v>44255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68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">
      <c r="A835" s="56">
        <v>44255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7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">
      <c r="A836" s="56">
        <v>44255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-113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91 a 120 dias</v>
      </c>
      <c r="X836" s="80" t="str">
        <f t="shared" si="55"/>
        <v>112020</v>
      </c>
      <c r="AA836"/>
    </row>
    <row r="837" spans="1:27" x14ac:dyDescent="0.3">
      <c r="A837" s="56">
        <v>44255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68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">
      <c r="A838" s="56">
        <v>44255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-205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">
      <c r="A839" s="56">
        <v>44255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68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">
      <c r="A840" s="56">
        <v>44255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-52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31 a 60 dias</v>
      </c>
      <c r="X840" s="80" t="str">
        <f t="shared" si="55"/>
        <v>12021</v>
      </c>
      <c r="AA840"/>
    </row>
    <row r="841" spans="1:27" x14ac:dyDescent="0.3">
      <c r="A841" s="56">
        <v>44255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-21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1 a 30 dias</v>
      </c>
      <c r="X841" s="80" t="str">
        <f t="shared" si="55"/>
        <v>22021</v>
      </c>
      <c r="AA841"/>
    </row>
    <row r="842" spans="1:27" x14ac:dyDescent="0.3">
      <c r="A842" s="56">
        <v>44255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-52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31 a 60 dias</v>
      </c>
      <c r="X842" s="80" t="str">
        <f t="shared" si="55"/>
        <v>12021</v>
      </c>
      <c r="AA842"/>
    </row>
    <row r="843" spans="1:27" x14ac:dyDescent="0.3">
      <c r="A843" s="56">
        <v>44255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99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">
      <c r="A844" s="56">
        <v>44255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7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">
      <c r="A845" s="56">
        <v>44255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-21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1 a 30 dias</v>
      </c>
      <c r="X845" s="80" t="str">
        <f t="shared" si="55"/>
        <v>32021</v>
      </c>
      <c r="AA845"/>
    </row>
    <row r="846" spans="1:27" x14ac:dyDescent="0.3">
      <c r="A846" s="56">
        <v>44255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-21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1 a 30 dias</v>
      </c>
      <c r="X846" s="80" t="str">
        <f t="shared" si="55"/>
        <v>22021</v>
      </c>
      <c r="AA846"/>
    </row>
    <row r="847" spans="1:27" x14ac:dyDescent="0.3">
      <c r="A847" s="56">
        <v>44255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-174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">
      <c r="A848" s="56">
        <v>44255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68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">
      <c r="A849" s="56">
        <v>44255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-83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61 a 90 dias</v>
      </c>
      <c r="X849" s="80" t="str">
        <f t="shared" si="55"/>
        <v>12021</v>
      </c>
      <c r="AA849"/>
    </row>
    <row r="850" spans="1:27" x14ac:dyDescent="0.3">
      <c r="A850" s="56">
        <v>44255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-174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">
      <c r="A851" s="56">
        <v>44255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7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">
      <c r="A852" s="56">
        <v>44255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-21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1 a 30 dias</v>
      </c>
      <c r="X852" s="80" t="str">
        <f t="shared" si="55"/>
        <v>22021</v>
      </c>
      <c r="AA852"/>
    </row>
    <row r="853" spans="1:27" x14ac:dyDescent="0.3">
      <c r="A853" s="56">
        <v>44255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-174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">
      <c r="A854" s="56">
        <v>44255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-174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">
      <c r="A855" s="56">
        <v>44255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-21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1 a 30 dias</v>
      </c>
      <c r="X855" s="80" t="str">
        <f t="shared" si="55"/>
        <v>22021</v>
      </c>
      <c r="AA855"/>
    </row>
    <row r="856" spans="1:27" x14ac:dyDescent="0.3">
      <c r="A856" s="56">
        <v>44255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7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">
      <c r="A857" s="56">
        <v>44255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68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">
      <c r="A858" s="56">
        <v>44255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-113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91 a 120 dias</v>
      </c>
      <c r="X858" s="80" t="str">
        <f t="shared" si="55"/>
        <v>112020</v>
      </c>
      <c r="AA858"/>
    </row>
    <row r="859" spans="1:27" x14ac:dyDescent="0.3">
      <c r="A859" s="56">
        <v>44255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68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">
      <c r="A860" s="56">
        <v>44255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38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">
      <c r="A861" s="56">
        <v>44255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68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">
      <c r="A862" s="56">
        <v>44255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68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">
      <c r="A863" s="56">
        <v>44255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7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">
      <c r="A864" s="56">
        <v>44255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-21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1 a 30 dias</v>
      </c>
      <c r="X864" s="80" t="str">
        <f t="shared" si="55"/>
        <v>22021</v>
      </c>
      <c r="AA864"/>
    </row>
    <row r="865" spans="1:27" x14ac:dyDescent="0.3">
      <c r="A865" s="56">
        <v>44255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-83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61 a 90 dias</v>
      </c>
      <c r="X865" s="80" t="str">
        <f t="shared" si="55"/>
        <v>12021</v>
      </c>
      <c r="AA865"/>
    </row>
    <row r="866" spans="1:27" x14ac:dyDescent="0.3">
      <c r="A866" s="56">
        <v>44255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7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">
      <c r="A867" s="56">
        <v>44255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38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">
      <c r="A868" s="56">
        <v>44255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-21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1 a 30 dias</v>
      </c>
      <c r="X868" s="80" t="str">
        <f t="shared" si="55"/>
        <v>22021</v>
      </c>
      <c r="AA868"/>
    </row>
    <row r="869" spans="1:27" x14ac:dyDescent="0.3">
      <c r="A869" s="56">
        <v>44255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-113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91 a 120 dias</v>
      </c>
      <c r="X869" s="80" t="str">
        <f t="shared" si="55"/>
        <v>112020</v>
      </c>
      <c r="AA869"/>
    </row>
    <row r="870" spans="1:27" x14ac:dyDescent="0.3">
      <c r="A870" s="56">
        <v>44255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-21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1 a 30 dias</v>
      </c>
      <c r="X870" s="80" t="str">
        <f t="shared" si="55"/>
        <v>22021</v>
      </c>
      <c r="AA870"/>
    </row>
    <row r="871" spans="1:27" x14ac:dyDescent="0.3">
      <c r="A871" s="56">
        <v>44255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-52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31 a 60 dias</v>
      </c>
      <c r="X871" s="80" t="str">
        <f t="shared" si="55"/>
        <v>12021</v>
      </c>
      <c r="AA871"/>
    </row>
    <row r="872" spans="1:27" x14ac:dyDescent="0.3">
      <c r="A872" s="56">
        <v>44255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-205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">
      <c r="A873" s="56">
        <v>44255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-21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1 a 30 dias</v>
      </c>
      <c r="X873" s="80" t="str">
        <f t="shared" si="55"/>
        <v>22021</v>
      </c>
      <c r="AA873"/>
    </row>
    <row r="874" spans="1:27" x14ac:dyDescent="0.3">
      <c r="A874" s="56">
        <v>44255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68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">
      <c r="A875" s="56">
        <v>44255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38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">
      <c r="A876" s="56">
        <v>44255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-113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91 a 120 dias</v>
      </c>
      <c r="X876" s="80" t="str">
        <f t="shared" si="55"/>
        <v>122020</v>
      </c>
      <c r="AA876"/>
    </row>
    <row r="877" spans="1:27" x14ac:dyDescent="0.3">
      <c r="A877" s="56">
        <v>44255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68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">
      <c r="A878" s="56">
        <v>44255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-21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1 a 30 dias</v>
      </c>
      <c r="X878" s="80" t="str">
        <f t="shared" si="55"/>
        <v>22021</v>
      </c>
      <c r="AA878"/>
    </row>
    <row r="879" spans="1:27" x14ac:dyDescent="0.3">
      <c r="A879" s="56">
        <v>44255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38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">
      <c r="A880" s="56">
        <v>44255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68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">
      <c r="A881" s="56">
        <v>44255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-113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91 a 120 dias</v>
      </c>
      <c r="X881" s="80" t="str">
        <f t="shared" si="55"/>
        <v>12021</v>
      </c>
      <c r="AA881"/>
    </row>
    <row r="882" spans="1:27" x14ac:dyDescent="0.3">
      <c r="A882" s="56">
        <v>44255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-83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61 a 90 dias</v>
      </c>
      <c r="X882" s="80" t="str">
        <f t="shared" si="55"/>
        <v>12021</v>
      </c>
      <c r="AA882"/>
    </row>
    <row r="883" spans="1:27" x14ac:dyDescent="0.3">
      <c r="A883" s="56">
        <v>44255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-113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91 a 120 dias</v>
      </c>
      <c r="X883" s="80" t="str">
        <f t="shared" si="55"/>
        <v>112020</v>
      </c>
      <c r="AA883"/>
    </row>
    <row r="884" spans="1:27" x14ac:dyDescent="0.3">
      <c r="A884" s="56">
        <v>44255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68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">
      <c r="A885" s="56">
        <v>44255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-113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91 a 120 dias</v>
      </c>
      <c r="X885" s="80" t="str">
        <f t="shared" si="55"/>
        <v>112020</v>
      </c>
      <c r="AA885"/>
    </row>
    <row r="886" spans="1:27" x14ac:dyDescent="0.3">
      <c r="A886" s="56">
        <v>44255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7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">
      <c r="A887" s="56">
        <v>44255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-83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61 a 90 dias</v>
      </c>
      <c r="X887" s="80" t="str">
        <f t="shared" si="55"/>
        <v>122020</v>
      </c>
      <c r="AA887"/>
    </row>
    <row r="888" spans="1:27" x14ac:dyDescent="0.3">
      <c r="A888" s="56">
        <v>44255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-21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1 a 30 dias</v>
      </c>
      <c r="X888" s="80" t="str">
        <f t="shared" si="55"/>
        <v>22021</v>
      </c>
      <c r="AA888"/>
    </row>
    <row r="889" spans="1:27" x14ac:dyDescent="0.3">
      <c r="A889" s="56">
        <v>44255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7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">
      <c r="A890" s="56">
        <v>44255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-52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31 a 60 dias</v>
      </c>
      <c r="X890" s="80" t="str">
        <f t="shared" si="55"/>
        <v>12021</v>
      </c>
      <c r="AA890"/>
    </row>
    <row r="891" spans="1:27" x14ac:dyDescent="0.3">
      <c r="A891" s="56">
        <v>44255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68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">
      <c r="A892" s="56">
        <v>44255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7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">
      <c r="A893" s="56">
        <v>44255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-236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">
      <c r="A894" s="56">
        <v>44255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-174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">
      <c r="A895" s="56">
        <v>44255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-174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">
      <c r="A896" s="56">
        <v>44255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-174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">
      <c r="A897" s="56">
        <v>44255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-52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31 a 60 dias</v>
      </c>
      <c r="X897" s="80" t="str">
        <f t="shared" si="55"/>
        <v>12021</v>
      </c>
      <c r="AA897"/>
    </row>
    <row r="898" spans="1:27" x14ac:dyDescent="0.3">
      <c r="A898" s="56">
        <v>44255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-83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61 a 90 dias</v>
      </c>
      <c r="X898" s="80" t="str">
        <f t="shared" si="55"/>
        <v>12021</v>
      </c>
      <c r="AA898"/>
    </row>
    <row r="899" spans="1:27" x14ac:dyDescent="0.3">
      <c r="A899" s="56">
        <v>44255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68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">
      <c r="A900" s="56">
        <v>44255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68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">
      <c r="A901" s="56">
        <v>44255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-83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61 a 90 dias</v>
      </c>
      <c r="X901" s="80" t="str">
        <f t="shared" si="59"/>
        <v>12021</v>
      </c>
      <c r="AA901"/>
    </row>
    <row r="902" spans="1:27" x14ac:dyDescent="0.3">
      <c r="A902" s="56">
        <v>44255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-21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1 a 30 dias</v>
      </c>
      <c r="X902" s="80" t="str">
        <f t="shared" si="59"/>
        <v>42021</v>
      </c>
      <c r="AA902"/>
    </row>
    <row r="903" spans="1:27" x14ac:dyDescent="0.3">
      <c r="A903" s="56">
        <v>44255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68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">
      <c r="A904" s="56">
        <v>44255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-21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1 a 30 dias</v>
      </c>
      <c r="X904" s="80" t="str">
        <f t="shared" si="59"/>
        <v>22021</v>
      </c>
      <c r="AA904"/>
    </row>
    <row r="905" spans="1:27" x14ac:dyDescent="0.3">
      <c r="A905" s="56">
        <v>44255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-174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">
      <c r="A906" s="56">
        <v>44255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-83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61 a 90 dias</v>
      </c>
      <c r="X906" s="80" t="str">
        <f t="shared" si="59"/>
        <v>122020</v>
      </c>
      <c r="AA906"/>
    </row>
    <row r="907" spans="1:27" x14ac:dyDescent="0.3">
      <c r="A907" s="56">
        <v>44255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68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">
      <c r="A908" s="56">
        <v>44255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-83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61 a 90 dias</v>
      </c>
      <c r="X908" s="80" t="str">
        <f t="shared" si="59"/>
        <v>32021</v>
      </c>
      <c r="AA908"/>
    </row>
    <row r="909" spans="1:27" x14ac:dyDescent="0.3">
      <c r="A909" s="56">
        <v>44255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-205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">
      <c r="A910" s="56">
        <v>44255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68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">
      <c r="A911" s="56">
        <v>44255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68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">
      <c r="A912" s="56">
        <v>44255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-83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61 a 90 dias</v>
      </c>
      <c r="X912" s="80" t="str">
        <f t="shared" si="59"/>
        <v>122020</v>
      </c>
      <c r="AA912"/>
    </row>
    <row r="913" spans="1:27" x14ac:dyDescent="0.3">
      <c r="A913" s="56">
        <v>44255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-52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31 a 60 dias</v>
      </c>
      <c r="X913" s="80" t="str">
        <f t="shared" si="59"/>
        <v>12021</v>
      </c>
      <c r="AA913"/>
    </row>
    <row r="914" spans="1:27" x14ac:dyDescent="0.3">
      <c r="A914" s="56">
        <v>44255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68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">
      <c r="A915" s="56">
        <v>44255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-205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">
      <c r="A916" s="56">
        <v>44255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68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">
      <c r="A917" s="56">
        <v>44255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68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">
      <c r="A918" s="56">
        <v>44255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-21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1 a 30 dias</v>
      </c>
      <c r="X918" s="80" t="str">
        <f t="shared" si="59"/>
        <v>22021</v>
      </c>
      <c r="AA918"/>
    </row>
    <row r="919" spans="1:27" x14ac:dyDescent="0.3">
      <c r="A919" s="56">
        <v>44255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-21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1 a 30 dias</v>
      </c>
      <c r="X919" s="80" t="str">
        <f t="shared" si="59"/>
        <v>22021</v>
      </c>
      <c r="AA919"/>
    </row>
    <row r="920" spans="1:27" x14ac:dyDescent="0.3">
      <c r="A920" s="56">
        <v>44255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68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">
      <c r="A921" s="56">
        <v>44255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7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">
      <c r="A922" s="56">
        <v>44255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68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">
      <c r="A923" s="56">
        <v>44255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-205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">
      <c r="A924" s="56">
        <v>44255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-236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">
      <c r="A925" s="56">
        <v>44255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-174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">
      <c r="A926" s="56">
        <v>44255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38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">
      <c r="A927" s="56">
        <v>44255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-113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91 a 120 dias</v>
      </c>
      <c r="X927" s="80" t="str">
        <f t="shared" si="59"/>
        <v>112020</v>
      </c>
      <c r="AA927"/>
    </row>
    <row r="928" spans="1:27" x14ac:dyDescent="0.3">
      <c r="A928" s="56">
        <v>44255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-83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61 a 90 dias</v>
      </c>
      <c r="X928" s="80" t="str">
        <f t="shared" si="59"/>
        <v>12021</v>
      </c>
      <c r="AA928"/>
    </row>
    <row r="929" spans="1:27" x14ac:dyDescent="0.3">
      <c r="A929" s="56">
        <v>44255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-21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1 a 30 dias</v>
      </c>
      <c r="X929" s="80" t="str">
        <f t="shared" si="59"/>
        <v>22021</v>
      </c>
      <c r="AA929"/>
    </row>
    <row r="930" spans="1:27" x14ac:dyDescent="0.3">
      <c r="A930" s="56">
        <v>44255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-21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1 a 30 dias</v>
      </c>
      <c r="X930" s="80" t="str">
        <f t="shared" si="59"/>
        <v>22021</v>
      </c>
      <c r="AA930"/>
    </row>
    <row r="931" spans="1:27" x14ac:dyDescent="0.3">
      <c r="A931" s="56">
        <v>44255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-52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31 a 60 dias</v>
      </c>
      <c r="X931" s="80" t="str">
        <f t="shared" si="59"/>
        <v>12021</v>
      </c>
      <c r="AA931"/>
    </row>
    <row r="932" spans="1:27" x14ac:dyDescent="0.3">
      <c r="A932" s="56">
        <v>44255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-83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61 a 90 dias</v>
      </c>
      <c r="X932" s="80" t="str">
        <f t="shared" si="59"/>
        <v>122020</v>
      </c>
      <c r="AA932"/>
    </row>
    <row r="933" spans="1:27" x14ac:dyDescent="0.3">
      <c r="A933" s="56">
        <v>44255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-113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91 a 120 dias</v>
      </c>
      <c r="X933" s="80" t="str">
        <f t="shared" si="59"/>
        <v>112020</v>
      </c>
      <c r="AA933"/>
    </row>
    <row r="934" spans="1:27" x14ac:dyDescent="0.3">
      <c r="A934" s="56">
        <v>44255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7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">
      <c r="A935" s="56">
        <v>44255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7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">
      <c r="A936" s="56">
        <v>44255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-21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1 a 30 dias</v>
      </c>
      <c r="X936" s="80" t="str">
        <f t="shared" si="59"/>
        <v>22021</v>
      </c>
      <c r="AA936"/>
    </row>
    <row r="937" spans="1:27" x14ac:dyDescent="0.3">
      <c r="A937" s="56">
        <v>44255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-21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1 a 30 dias</v>
      </c>
      <c r="X937" s="80" t="str">
        <f t="shared" si="59"/>
        <v>22021</v>
      </c>
      <c r="AA937"/>
    </row>
    <row r="938" spans="1:27" x14ac:dyDescent="0.3">
      <c r="A938" s="56">
        <v>44255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7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">
      <c r="A939" s="56">
        <v>44255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68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">
      <c r="A940" s="56">
        <v>44255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-144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Acima de 120 dias</v>
      </c>
      <c r="X940" s="80" t="str">
        <f t="shared" si="59"/>
        <v>102020</v>
      </c>
      <c r="AA940"/>
    </row>
    <row r="941" spans="1:27" x14ac:dyDescent="0.3">
      <c r="A941" s="56">
        <v>44255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-266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">
      <c r="A942" s="56">
        <v>44255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-21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1 a 30 dias</v>
      </c>
      <c r="X942" s="80" t="str">
        <f t="shared" si="59"/>
        <v>32021</v>
      </c>
      <c r="AA942"/>
    </row>
    <row r="943" spans="1:27" x14ac:dyDescent="0.3">
      <c r="A943" s="56">
        <v>44255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-21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1 a 30 dias</v>
      </c>
      <c r="X943" s="80" t="str">
        <f t="shared" si="59"/>
        <v>32021</v>
      </c>
      <c r="AA943"/>
    </row>
    <row r="944" spans="1:27" x14ac:dyDescent="0.3">
      <c r="A944" s="56">
        <v>44255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68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">
      <c r="A945" s="56">
        <v>44255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-236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">
      <c r="A946" s="56">
        <v>44255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7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">
      <c r="A947" s="56">
        <v>44255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-266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">
      <c r="A948" s="56">
        <v>44255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68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">
      <c r="A949" s="56">
        <v>44255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68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">
      <c r="A950" s="56">
        <v>44255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-266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">
      <c r="A951" s="56">
        <v>44255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-21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1 a 30 dias</v>
      </c>
      <c r="X951" s="80" t="str">
        <f t="shared" si="59"/>
        <v>22021</v>
      </c>
      <c r="AA951"/>
    </row>
    <row r="952" spans="1:27" x14ac:dyDescent="0.3">
      <c r="A952" s="56">
        <v>44255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-266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">
      <c r="A953" s="56">
        <v>44255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7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">
      <c r="A954" s="56">
        <v>44255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-21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1 a 30 dias</v>
      </c>
      <c r="X954" s="80" t="str">
        <f t="shared" si="59"/>
        <v>22021</v>
      </c>
      <c r="AA954"/>
    </row>
    <row r="955" spans="1:27" x14ac:dyDescent="0.3">
      <c r="A955" s="56">
        <v>44255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-83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61 a 90 dias</v>
      </c>
      <c r="X955" s="80" t="str">
        <f t="shared" si="59"/>
        <v>12021</v>
      </c>
      <c r="AA955"/>
    </row>
    <row r="956" spans="1:27" x14ac:dyDescent="0.3">
      <c r="A956" s="56">
        <v>44255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-205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">
      <c r="A957" s="56">
        <v>44255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-83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61 a 90 dias</v>
      </c>
      <c r="X957" s="80" t="str">
        <f t="shared" si="59"/>
        <v>122020</v>
      </c>
      <c r="AA957"/>
    </row>
    <row r="958" spans="1:27" x14ac:dyDescent="0.3">
      <c r="A958" s="56">
        <v>44255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7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">
      <c r="A959" s="56">
        <v>44255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-236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">
      <c r="A960" s="56">
        <v>44255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-83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61 a 90 dias</v>
      </c>
      <c r="X960" s="80" t="str">
        <f t="shared" si="59"/>
        <v>12021</v>
      </c>
      <c r="AA960"/>
    </row>
    <row r="961" spans="1:27" x14ac:dyDescent="0.3">
      <c r="A961" s="56">
        <v>44255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7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">
      <c r="A962" s="56">
        <v>44255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-174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">
      <c r="A963" s="56">
        <v>44255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-113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91 a 120 dias</v>
      </c>
      <c r="X963" s="80" t="str">
        <f t="shared" ref="X963:X1026" si="63">MONTH(U963)&amp;YEAR(U963)</f>
        <v>122020</v>
      </c>
      <c r="AA963"/>
    </row>
    <row r="964" spans="1:27" x14ac:dyDescent="0.3">
      <c r="A964" s="56">
        <v>44255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68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">
      <c r="A965" s="56">
        <v>44255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-174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">
      <c r="A966" s="56">
        <v>44255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-113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91 a 120 dias</v>
      </c>
      <c r="X966" s="80" t="str">
        <f t="shared" si="63"/>
        <v>112020</v>
      </c>
      <c r="AA966"/>
    </row>
    <row r="967" spans="1:27" x14ac:dyDescent="0.3">
      <c r="A967" s="56">
        <v>44255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-21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1 a 30 dias</v>
      </c>
      <c r="X967" s="80" t="str">
        <f t="shared" si="63"/>
        <v>32021</v>
      </c>
      <c r="AA967"/>
    </row>
    <row r="968" spans="1:27" x14ac:dyDescent="0.3">
      <c r="A968" s="56">
        <v>44255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-21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1 a 30 dias</v>
      </c>
      <c r="X968" s="80" t="str">
        <f t="shared" si="63"/>
        <v>22021</v>
      </c>
      <c r="AA968"/>
    </row>
    <row r="969" spans="1:27" x14ac:dyDescent="0.3">
      <c r="A969" s="56">
        <v>44255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-21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1 a 30 dias</v>
      </c>
      <c r="X969" s="80" t="str">
        <f t="shared" si="63"/>
        <v>22021</v>
      </c>
      <c r="AA969"/>
    </row>
    <row r="970" spans="1:27" x14ac:dyDescent="0.3">
      <c r="A970" s="56">
        <v>44255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-21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1 a 30 dias</v>
      </c>
      <c r="X970" s="80" t="str">
        <f t="shared" si="63"/>
        <v>22021</v>
      </c>
      <c r="AA970"/>
    </row>
    <row r="971" spans="1:27" x14ac:dyDescent="0.3">
      <c r="A971" s="56">
        <v>44255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68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">
      <c r="A972" s="56">
        <v>44255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-21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1 a 30 dias</v>
      </c>
      <c r="X972" s="80" t="str">
        <f t="shared" si="63"/>
        <v>22021</v>
      </c>
      <c r="AA972"/>
    </row>
    <row r="973" spans="1:27" x14ac:dyDescent="0.3">
      <c r="A973" s="56">
        <v>44255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38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">
      <c r="A974" s="56">
        <v>44255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68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">
      <c r="A975" s="56">
        <v>44255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-83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61 a 90 dias</v>
      </c>
      <c r="X975" s="80" t="str">
        <f t="shared" si="63"/>
        <v>12021</v>
      </c>
      <c r="AA975"/>
    </row>
    <row r="976" spans="1:27" x14ac:dyDescent="0.3">
      <c r="A976" s="56">
        <v>44255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-83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61 a 90 dias</v>
      </c>
      <c r="X976" s="80" t="str">
        <f t="shared" si="63"/>
        <v>122020</v>
      </c>
      <c r="AA976"/>
    </row>
    <row r="977" spans="1:27" x14ac:dyDescent="0.3">
      <c r="A977" s="56">
        <v>44255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-83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61 a 90 dias</v>
      </c>
      <c r="X977" s="80" t="str">
        <f t="shared" si="63"/>
        <v>122020</v>
      </c>
      <c r="AA977"/>
    </row>
    <row r="978" spans="1:27" x14ac:dyDescent="0.3">
      <c r="A978" s="56">
        <v>44255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68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">
      <c r="A979" s="56">
        <v>44255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7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">
      <c r="A980" s="56">
        <v>44255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7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">
      <c r="A981" s="56">
        <v>44255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7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">
      <c r="A982" s="56">
        <v>44255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-113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91 a 120 dias</v>
      </c>
      <c r="X982" s="80" t="str">
        <f t="shared" si="63"/>
        <v>112020</v>
      </c>
      <c r="AA982"/>
    </row>
    <row r="983" spans="1:27" x14ac:dyDescent="0.3">
      <c r="A983" s="56">
        <v>44255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-21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1 a 30 dias</v>
      </c>
      <c r="X983" s="80" t="str">
        <f t="shared" si="63"/>
        <v>22021</v>
      </c>
      <c r="AA983"/>
    </row>
    <row r="984" spans="1:27" x14ac:dyDescent="0.3">
      <c r="A984" s="56">
        <v>44255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68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">
      <c r="A985" s="56">
        <v>44255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68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">
      <c r="A986" s="56">
        <v>44255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-266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">
      <c r="A987" s="56">
        <v>44255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-113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91 a 120 dias</v>
      </c>
      <c r="X987" s="80" t="str">
        <f t="shared" si="63"/>
        <v>112020</v>
      </c>
      <c r="AA987"/>
    </row>
    <row r="988" spans="1:27" x14ac:dyDescent="0.3">
      <c r="A988" s="56">
        <v>44255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-83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61 a 90 dias</v>
      </c>
      <c r="X988" s="80" t="str">
        <f t="shared" si="63"/>
        <v>122020</v>
      </c>
      <c r="AA988"/>
    </row>
    <row r="989" spans="1:27" x14ac:dyDescent="0.3">
      <c r="A989" s="56">
        <v>44255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-205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">
      <c r="A990" s="56">
        <v>44255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68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">
      <c r="A991" s="56">
        <v>44255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-144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Acima de 120 dias</v>
      </c>
      <c r="X991" s="80" t="str">
        <f t="shared" si="63"/>
        <v>102020</v>
      </c>
      <c r="AA991"/>
    </row>
    <row r="992" spans="1:27" x14ac:dyDescent="0.3">
      <c r="A992" s="56">
        <v>44255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7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">
      <c r="A993" s="56">
        <v>44255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-113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91 a 120 dias</v>
      </c>
      <c r="X993" s="80" t="str">
        <f t="shared" si="63"/>
        <v>112020</v>
      </c>
      <c r="AA993"/>
    </row>
    <row r="994" spans="1:27" x14ac:dyDescent="0.3">
      <c r="A994" s="56">
        <v>44255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7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">
      <c r="A995" s="56">
        <v>44255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-21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1 a 30 dias</v>
      </c>
      <c r="X995" s="80" t="str">
        <f t="shared" si="63"/>
        <v>22021</v>
      </c>
      <c r="AA995"/>
    </row>
    <row r="996" spans="1:27" x14ac:dyDescent="0.3">
      <c r="A996" s="56">
        <v>44255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-83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61 a 90 dias</v>
      </c>
      <c r="X996" s="80" t="str">
        <f t="shared" si="63"/>
        <v>122020</v>
      </c>
      <c r="AA996"/>
    </row>
    <row r="997" spans="1:27" x14ac:dyDescent="0.3">
      <c r="A997" s="56">
        <v>44255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-236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">
      <c r="A998" s="56">
        <v>44255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-205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">
      <c r="A999" s="56">
        <v>44255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-236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">
      <c r="A1000" s="56">
        <v>44255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-174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">
      <c r="A1001" s="56">
        <v>44255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-83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61 a 90 dias</v>
      </c>
      <c r="X1001" s="80" t="str">
        <f t="shared" si="63"/>
        <v>122020</v>
      </c>
      <c r="AA1001"/>
    </row>
    <row r="1002" spans="1:27" x14ac:dyDescent="0.3">
      <c r="A1002" s="56">
        <v>44255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38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">
      <c r="A1003" s="56">
        <v>44255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-21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1 a 30 dias</v>
      </c>
      <c r="X1003" s="80" t="str">
        <f t="shared" si="63"/>
        <v>22021</v>
      </c>
      <c r="AA1003"/>
    </row>
    <row r="1004" spans="1:27" x14ac:dyDescent="0.3">
      <c r="A1004" s="56">
        <v>44255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-21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1 a 30 dias</v>
      </c>
      <c r="X1004" s="80" t="str">
        <f t="shared" si="63"/>
        <v>22021</v>
      </c>
      <c r="AA1004"/>
    </row>
    <row r="1005" spans="1:27" x14ac:dyDescent="0.3">
      <c r="A1005" s="56">
        <v>44255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-83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61 a 90 dias</v>
      </c>
      <c r="X1005" s="80" t="str">
        <f t="shared" si="63"/>
        <v>122020</v>
      </c>
      <c r="AA1005"/>
    </row>
    <row r="1006" spans="1:27" x14ac:dyDescent="0.3">
      <c r="A1006" s="56">
        <v>44255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-83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61 a 90 dias</v>
      </c>
      <c r="X1006" s="80" t="str">
        <f t="shared" si="63"/>
        <v>12021</v>
      </c>
      <c r="AA1006"/>
    </row>
    <row r="1007" spans="1:27" x14ac:dyDescent="0.3">
      <c r="A1007" s="56">
        <v>44255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68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">
      <c r="A1008" s="56">
        <v>44255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-21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1 a 30 dias</v>
      </c>
      <c r="X1008" s="80" t="str">
        <f t="shared" si="63"/>
        <v>22021</v>
      </c>
      <c r="AA1008"/>
    </row>
    <row r="1009" spans="1:27" x14ac:dyDescent="0.3">
      <c r="A1009" s="56">
        <v>44255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7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">
      <c r="A1010" s="56">
        <v>44255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-21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1 a 30 dias</v>
      </c>
      <c r="X1010" s="80" t="str">
        <f t="shared" si="63"/>
        <v>22021</v>
      </c>
      <c r="AA1010"/>
    </row>
    <row r="1011" spans="1:27" x14ac:dyDescent="0.3">
      <c r="A1011" s="56">
        <v>44255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-21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1 a 30 dias</v>
      </c>
      <c r="X1011" s="80" t="str">
        <f t="shared" si="63"/>
        <v>22021</v>
      </c>
      <c r="AA1011"/>
    </row>
    <row r="1012" spans="1:27" x14ac:dyDescent="0.3">
      <c r="A1012" s="56">
        <v>44255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-174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">
      <c r="A1013" s="56">
        <v>44255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68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">
      <c r="A1014" s="56">
        <v>44255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-113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91 a 120 dias</v>
      </c>
      <c r="X1014" s="80" t="str">
        <f t="shared" si="63"/>
        <v>122020</v>
      </c>
      <c r="AA1014"/>
    </row>
    <row r="1015" spans="1:27" x14ac:dyDescent="0.3">
      <c r="A1015" s="56">
        <v>44255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-236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">
      <c r="A1016" s="56">
        <v>44255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7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">
      <c r="A1017" s="56">
        <v>44255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68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">
      <c r="A1018" s="56">
        <v>44255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7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">
      <c r="A1019" s="56">
        <v>44255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-113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91 a 120 dias</v>
      </c>
      <c r="X1019" s="80" t="str">
        <f t="shared" si="63"/>
        <v>112020</v>
      </c>
      <c r="AA1019"/>
    </row>
    <row r="1020" spans="1:27" x14ac:dyDescent="0.3">
      <c r="A1020" s="56">
        <v>44255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7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">
      <c r="A1021" s="56">
        <v>44255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-205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">
      <c r="A1022" s="56">
        <v>44255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-21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1 a 30 dias</v>
      </c>
      <c r="X1022" s="80" t="str">
        <f t="shared" si="63"/>
        <v>22021</v>
      </c>
      <c r="AA1022"/>
    </row>
    <row r="1023" spans="1:27" x14ac:dyDescent="0.3">
      <c r="A1023" s="56">
        <v>44255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7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">
      <c r="A1024" s="56">
        <v>44255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-113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91 a 120 dias</v>
      </c>
      <c r="X1024" s="80" t="str">
        <f t="shared" si="63"/>
        <v>112020</v>
      </c>
      <c r="AA1024"/>
    </row>
    <row r="1025" spans="1:27" x14ac:dyDescent="0.3">
      <c r="A1025" s="56">
        <v>44255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-113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91 a 120 dias</v>
      </c>
      <c r="X1025" s="80" t="str">
        <f t="shared" si="63"/>
        <v>112020</v>
      </c>
      <c r="AA1025"/>
    </row>
    <row r="1026" spans="1:27" x14ac:dyDescent="0.3">
      <c r="A1026" s="56">
        <v>44255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-236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">
      <c r="A1027" s="56">
        <v>44255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-83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61 a 90 dias</v>
      </c>
      <c r="X1027" s="80" t="str">
        <f t="shared" ref="X1027:X1090" si="67">MONTH(U1027)&amp;YEAR(U1027)</f>
        <v>122020</v>
      </c>
      <c r="AA1027"/>
    </row>
    <row r="1028" spans="1:27" x14ac:dyDescent="0.3">
      <c r="A1028" s="56">
        <v>44255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68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">
      <c r="A1029" s="56">
        <v>44255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-83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61 a 90 dias</v>
      </c>
      <c r="X1029" s="80" t="str">
        <f t="shared" si="67"/>
        <v>122020</v>
      </c>
      <c r="AA1029"/>
    </row>
    <row r="1030" spans="1:27" x14ac:dyDescent="0.3">
      <c r="A1030" s="56">
        <v>44255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68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">
      <c r="A1031" s="56">
        <v>44255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7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">
      <c r="A1032" s="56">
        <v>44255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-174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">
      <c r="A1033" s="56">
        <v>44255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-52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31 a 60 dias</v>
      </c>
      <c r="X1033" s="80" t="str">
        <f t="shared" si="67"/>
        <v>12021</v>
      </c>
      <c r="AA1033"/>
    </row>
    <row r="1034" spans="1:27" x14ac:dyDescent="0.3">
      <c r="A1034" s="56">
        <v>44255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-205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">
      <c r="A1035" s="56">
        <v>44255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-52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31 a 60 dias</v>
      </c>
      <c r="X1035" s="80" t="str">
        <f t="shared" si="67"/>
        <v>12021</v>
      </c>
      <c r="AA1035"/>
    </row>
    <row r="1036" spans="1:27" x14ac:dyDescent="0.3">
      <c r="A1036" s="56">
        <v>44255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-52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31 a 60 dias</v>
      </c>
      <c r="X1036" s="80" t="str">
        <f t="shared" si="67"/>
        <v>12021</v>
      </c>
      <c r="AA1036"/>
    </row>
    <row r="1037" spans="1:27" x14ac:dyDescent="0.3">
      <c r="A1037" s="56">
        <v>44255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-174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">
      <c r="A1038" s="56">
        <v>44255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-113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91 a 120 dias</v>
      </c>
      <c r="X1038" s="80" t="str">
        <f t="shared" si="67"/>
        <v>112020</v>
      </c>
      <c r="AA1038"/>
    </row>
    <row r="1039" spans="1:27" x14ac:dyDescent="0.3">
      <c r="A1039" s="56">
        <v>44255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7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">
      <c r="A1040" s="56">
        <v>44255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68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">
      <c r="A1041" s="56">
        <v>44255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-21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1 a 30 dias</v>
      </c>
      <c r="X1041" s="80" t="str">
        <f t="shared" si="67"/>
        <v>22021</v>
      </c>
      <c r="AA1041"/>
    </row>
    <row r="1042" spans="1:27" x14ac:dyDescent="0.3">
      <c r="A1042" s="56">
        <v>44255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-83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61 a 90 dias</v>
      </c>
      <c r="X1042" s="80" t="str">
        <f t="shared" si="67"/>
        <v>122020</v>
      </c>
      <c r="AA1042"/>
    </row>
    <row r="1043" spans="1:27" x14ac:dyDescent="0.3">
      <c r="A1043" s="56">
        <v>44255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-236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">
      <c r="A1044" s="56">
        <v>44255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-21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1 a 30 dias</v>
      </c>
      <c r="X1044" s="80" t="str">
        <f t="shared" si="67"/>
        <v>22021</v>
      </c>
      <c r="AA1044"/>
    </row>
    <row r="1045" spans="1:27" x14ac:dyDescent="0.3">
      <c r="A1045" s="56">
        <v>44255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68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">
      <c r="A1046" s="56">
        <v>44255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-52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31 a 60 dias</v>
      </c>
      <c r="X1046" s="80" t="str">
        <f t="shared" si="67"/>
        <v>12021</v>
      </c>
      <c r="AA1046"/>
    </row>
    <row r="1047" spans="1:27" x14ac:dyDescent="0.3">
      <c r="A1047" s="56">
        <v>44255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-83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61 a 90 dias</v>
      </c>
      <c r="X1047" s="80" t="str">
        <f t="shared" si="67"/>
        <v>12021</v>
      </c>
      <c r="AA1047"/>
    </row>
    <row r="1048" spans="1:27" x14ac:dyDescent="0.3">
      <c r="A1048" s="56">
        <v>44255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-174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">
      <c r="A1049" s="56">
        <v>44255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7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">
      <c r="A1050" s="56">
        <v>44255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-266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">
      <c r="A1051" s="56">
        <v>44255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-21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1 a 30 dias</v>
      </c>
      <c r="X1051" s="80" t="str">
        <f t="shared" si="67"/>
        <v>42021</v>
      </c>
      <c r="AA1051"/>
    </row>
    <row r="1052" spans="1:27" x14ac:dyDescent="0.3">
      <c r="A1052" s="56">
        <v>44255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7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">
      <c r="A1053" s="56">
        <v>44255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68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">
      <c r="A1054" s="56">
        <v>44255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68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">
      <c r="A1055" s="56">
        <v>44255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7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">
      <c r="A1056" s="56">
        <v>44255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-21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1 a 30 dias</v>
      </c>
      <c r="X1056" s="80" t="str">
        <f t="shared" si="67"/>
        <v>22021</v>
      </c>
      <c r="AA1056"/>
    </row>
    <row r="1057" spans="1:27" x14ac:dyDescent="0.3">
      <c r="A1057" s="56">
        <v>44255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7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">
      <c r="A1058" s="56">
        <v>44255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-83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61 a 90 dias</v>
      </c>
      <c r="X1058" s="80" t="str">
        <f t="shared" si="67"/>
        <v>122020</v>
      </c>
      <c r="AA1058"/>
    </row>
    <row r="1059" spans="1:27" x14ac:dyDescent="0.3">
      <c r="A1059" s="56">
        <v>44255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-113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91 a 120 dias</v>
      </c>
      <c r="X1059" s="80" t="str">
        <f t="shared" si="67"/>
        <v>112020</v>
      </c>
      <c r="AA1059"/>
    </row>
    <row r="1060" spans="1:27" x14ac:dyDescent="0.3">
      <c r="A1060" s="56">
        <v>44255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-83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61 a 90 dias</v>
      </c>
      <c r="X1060" s="80" t="str">
        <f t="shared" si="67"/>
        <v>12021</v>
      </c>
      <c r="AA1060"/>
    </row>
    <row r="1061" spans="1:27" x14ac:dyDescent="0.3">
      <c r="A1061" s="56">
        <v>44255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-236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">
      <c r="A1062" s="56">
        <v>44255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-83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61 a 90 dias</v>
      </c>
      <c r="X1062" s="80" t="str">
        <f t="shared" si="67"/>
        <v>12021</v>
      </c>
      <c r="AA1062"/>
    </row>
    <row r="1063" spans="1:27" x14ac:dyDescent="0.3">
      <c r="A1063" s="56">
        <v>44255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38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">
      <c r="A1064" s="56">
        <v>44255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-83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61 a 90 dias</v>
      </c>
      <c r="X1064" s="80" t="str">
        <f t="shared" si="67"/>
        <v>122020</v>
      </c>
      <c r="AA1064"/>
    </row>
    <row r="1065" spans="1:27" x14ac:dyDescent="0.3">
      <c r="A1065" s="56">
        <v>44255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7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">
      <c r="A1066" s="56">
        <v>44255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-113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91 a 120 dias</v>
      </c>
      <c r="X1066" s="80" t="str">
        <f t="shared" si="67"/>
        <v>112020</v>
      </c>
      <c r="AA1066"/>
    </row>
    <row r="1067" spans="1:27" x14ac:dyDescent="0.3">
      <c r="A1067" s="56">
        <v>44255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7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">
      <c r="A1068" s="56">
        <v>44255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-21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1 a 30 dias</v>
      </c>
      <c r="X1068" s="80" t="str">
        <f t="shared" si="67"/>
        <v>22021</v>
      </c>
      <c r="AA1068"/>
    </row>
    <row r="1069" spans="1:27" x14ac:dyDescent="0.3">
      <c r="A1069" s="56">
        <v>44255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-83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61 a 90 dias</v>
      </c>
      <c r="X1069" s="80" t="str">
        <f t="shared" si="67"/>
        <v>122020</v>
      </c>
      <c r="AA1069"/>
    </row>
    <row r="1070" spans="1:27" x14ac:dyDescent="0.3">
      <c r="A1070" s="56">
        <v>44255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-83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61 a 90 dias</v>
      </c>
      <c r="X1070" s="80" t="str">
        <f t="shared" si="67"/>
        <v>122020</v>
      </c>
      <c r="AA1070"/>
    </row>
    <row r="1071" spans="1:27" x14ac:dyDescent="0.3">
      <c r="A1071" s="56">
        <v>44255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-21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1 a 30 dias</v>
      </c>
      <c r="X1071" s="80" t="str">
        <f t="shared" si="67"/>
        <v>22021</v>
      </c>
      <c r="AA1071"/>
    </row>
    <row r="1072" spans="1:27" x14ac:dyDescent="0.3">
      <c r="A1072" s="56">
        <v>44255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-21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1 a 30 dias</v>
      </c>
      <c r="X1072" s="80" t="str">
        <f t="shared" si="67"/>
        <v>22021</v>
      </c>
      <c r="AA1072"/>
    </row>
    <row r="1073" spans="1:27" x14ac:dyDescent="0.3">
      <c r="A1073" s="56">
        <v>44255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-144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Acima de 120 dias</v>
      </c>
      <c r="X1073" s="80" t="str">
        <f t="shared" si="67"/>
        <v>112020</v>
      </c>
      <c r="AA1073"/>
    </row>
    <row r="1074" spans="1:27" x14ac:dyDescent="0.3">
      <c r="A1074" s="56">
        <v>44255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68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">
      <c r="A1075" s="56">
        <v>44255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-83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61 a 90 dias</v>
      </c>
      <c r="X1075" s="80" t="str">
        <f t="shared" si="67"/>
        <v>122020</v>
      </c>
      <c r="AA1075"/>
    </row>
    <row r="1076" spans="1:27" x14ac:dyDescent="0.3">
      <c r="A1076" s="56">
        <v>44255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-21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1 a 30 dias</v>
      </c>
      <c r="X1076" s="80" t="str">
        <f t="shared" si="67"/>
        <v>22021</v>
      </c>
      <c r="AA1076"/>
    </row>
    <row r="1077" spans="1:27" x14ac:dyDescent="0.3">
      <c r="A1077" s="56">
        <v>44255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-21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1 a 30 dias</v>
      </c>
      <c r="X1077" s="80" t="str">
        <f t="shared" si="67"/>
        <v>22021</v>
      </c>
      <c r="AA1077"/>
    </row>
    <row r="1078" spans="1:27" x14ac:dyDescent="0.3">
      <c r="A1078" s="56">
        <v>44255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-113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91 a 120 dias</v>
      </c>
      <c r="X1078" s="80" t="str">
        <f t="shared" si="67"/>
        <v>112020</v>
      </c>
      <c r="AA1078"/>
    </row>
    <row r="1079" spans="1:27" x14ac:dyDescent="0.3">
      <c r="A1079" s="56">
        <v>44255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-21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1 a 30 dias</v>
      </c>
      <c r="X1079" s="80" t="str">
        <f t="shared" si="67"/>
        <v>22021</v>
      </c>
      <c r="AA1079"/>
    </row>
    <row r="1080" spans="1:27" x14ac:dyDescent="0.3">
      <c r="A1080" s="56">
        <v>44255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68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">
      <c r="A1081" s="56">
        <v>44255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-21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1 a 30 dias</v>
      </c>
      <c r="X1081" s="80" t="str">
        <f t="shared" si="67"/>
        <v>22021</v>
      </c>
      <c r="AA1081"/>
    </row>
    <row r="1082" spans="1:27" x14ac:dyDescent="0.3">
      <c r="A1082" s="56">
        <v>44255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-113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91 a 120 dias</v>
      </c>
      <c r="X1082" s="80" t="str">
        <f t="shared" si="67"/>
        <v>112020</v>
      </c>
      <c r="AA1082"/>
    </row>
    <row r="1083" spans="1:27" x14ac:dyDescent="0.3">
      <c r="A1083" s="56">
        <v>44255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-83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61 a 90 dias</v>
      </c>
      <c r="X1083" s="80" t="str">
        <f t="shared" si="67"/>
        <v>12021</v>
      </c>
      <c r="AA1083"/>
    </row>
    <row r="1084" spans="1:27" x14ac:dyDescent="0.3">
      <c r="A1084" s="56">
        <v>44255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-327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">
      <c r="A1085" s="56">
        <v>44255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-205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">
      <c r="A1086" s="56">
        <v>44255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-83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61 a 90 dias</v>
      </c>
      <c r="X1086" s="80" t="str">
        <f t="shared" si="67"/>
        <v>12021</v>
      </c>
      <c r="AA1086"/>
    </row>
    <row r="1087" spans="1:27" x14ac:dyDescent="0.3">
      <c r="A1087" s="56">
        <v>44255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-174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">
      <c r="A1088" s="56">
        <v>44255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-21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1 a 30 dias</v>
      </c>
      <c r="X1088" s="80" t="str">
        <f t="shared" si="67"/>
        <v>22021</v>
      </c>
      <c r="AA1088"/>
    </row>
    <row r="1089" spans="1:27" x14ac:dyDescent="0.3">
      <c r="A1089" s="56">
        <v>44255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7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">
      <c r="A1090" s="56">
        <v>44255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-205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">
      <c r="A1091" s="56">
        <v>44255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-83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61 a 90 dias</v>
      </c>
      <c r="X1091" s="80" t="str">
        <f t="shared" ref="X1091:X1117" si="71">MONTH(U1091)&amp;YEAR(U1091)</f>
        <v>122020</v>
      </c>
      <c r="AA1091"/>
    </row>
    <row r="1092" spans="1:27" x14ac:dyDescent="0.3">
      <c r="A1092" s="56">
        <v>44255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68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">
      <c r="A1093" s="56">
        <v>44255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68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">
      <c r="A1094" s="56">
        <v>44255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7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">
      <c r="A1095" s="56">
        <v>44255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-21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1 a 30 dias</v>
      </c>
      <c r="X1095" s="80" t="str">
        <f t="shared" si="71"/>
        <v>22021</v>
      </c>
      <c r="AA1095"/>
    </row>
    <row r="1096" spans="1:27" x14ac:dyDescent="0.3">
      <c r="A1096" s="56">
        <v>44255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-21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1 a 30 dias</v>
      </c>
      <c r="X1096" s="80" t="str">
        <f t="shared" si="71"/>
        <v>22021</v>
      </c>
      <c r="AA1096"/>
    </row>
    <row r="1097" spans="1:27" x14ac:dyDescent="0.3">
      <c r="A1097" s="56">
        <v>44255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7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">
      <c r="A1098" s="56">
        <v>44255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7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">
      <c r="A1099" s="56">
        <v>44255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-21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1 a 30 dias</v>
      </c>
      <c r="X1099" s="80" t="str">
        <f t="shared" si="71"/>
        <v>22021</v>
      </c>
      <c r="AA1099"/>
    </row>
    <row r="1100" spans="1:27" x14ac:dyDescent="0.3">
      <c r="A1100" s="56">
        <v>44255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-205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">
      <c r="A1101" s="56">
        <v>44255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68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">
      <c r="A1102" s="56">
        <v>44255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68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">
      <c r="A1103" s="56">
        <v>44255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-205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">
      <c r="A1104" s="56">
        <v>44255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7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">
      <c r="A1105" s="56">
        <v>44255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-205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">
      <c r="A1106" s="56">
        <v>44255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-83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61 a 90 dias</v>
      </c>
      <c r="X1106" s="80" t="str">
        <f t="shared" si="71"/>
        <v>42021</v>
      </c>
      <c r="AA1106"/>
    </row>
    <row r="1107" spans="1:27" x14ac:dyDescent="0.3">
      <c r="A1107" s="56">
        <v>44255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-21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1 a 30 dias</v>
      </c>
      <c r="X1107" s="80" t="str">
        <f t="shared" si="71"/>
        <v>22021</v>
      </c>
      <c r="AA1107"/>
    </row>
    <row r="1108" spans="1:27" x14ac:dyDescent="0.3">
      <c r="A1108" s="56">
        <v>44255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-83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61 a 90 dias</v>
      </c>
      <c r="X1108" s="80" t="str">
        <f t="shared" si="71"/>
        <v>122020</v>
      </c>
      <c r="AA1108"/>
    </row>
    <row r="1109" spans="1:27" x14ac:dyDescent="0.3">
      <c r="A1109" s="56">
        <v>44255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-21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1 a 30 dias</v>
      </c>
      <c r="X1109" s="80" t="str">
        <f t="shared" si="71"/>
        <v>22021</v>
      </c>
      <c r="AA1109"/>
    </row>
    <row r="1110" spans="1:27" x14ac:dyDescent="0.3">
      <c r="A1110" s="56">
        <v>44255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-21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1 a 30 dias</v>
      </c>
      <c r="X1110" s="80" t="str">
        <f t="shared" si="71"/>
        <v>22021</v>
      </c>
      <c r="AA1110"/>
    </row>
    <row r="1111" spans="1:27" x14ac:dyDescent="0.3">
      <c r="A1111" s="56">
        <v>44255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68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">
      <c r="A1112" s="56">
        <v>44255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68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">
      <c r="A1113" s="56">
        <v>44255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38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">
      <c r="A1114" s="56">
        <v>44255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-52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31 a 60 dias</v>
      </c>
      <c r="X1114" s="80" t="str">
        <f t="shared" si="71"/>
        <v>12021</v>
      </c>
      <c r="AA1114"/>
    </row>
    <row r="1115" spans="1:27" x14ac:dyDescent="0.3">
      <c r="A1115" s="56">
        <v>44255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-21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1 a 30 dias</v>
      </c>
      <c r="X1115" s="80" t="str">
        <f t="shared" si="71"/>
        <v>42021</v>
      </c>
      <c r="AA1115"/>
    </row>
    <row r="1116" spans="1:27" x14ac:dyDescent="0.3">
      <c r="A1116" s="56">
        <v>44255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-52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31 a 60 dias</v>
      </c>
      <c r="X1116" s="80" t="str">
        <f t="shared" si="71"/>
        <v>12021</v>
      </c>
      <c r="AA1116"/>
    </row>
    <row r="1117" spans="1:27" x14ac:dyDescent="0.3">
      <c r="A1117" s="56">
        <v>44255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-52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31 a 60 dias</v>
      </c>
      <c r="X1117" s="80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C3D4-C889-41AA-AF66-3CFD8D9ACB94}">
  <dimension ref="A1:AC1188"/>
  <sheetViews>
    <sheetView showGridLines="0" topLeftCell="R43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">
      <c r="A2" s="56">
        <v>44286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-175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  <c r="AA2"/>
      <c r="AB2" s="5"/>
      <c r="AC2"/>
    </row>
    <row r="3" spans="1:29" x14ac:dyDescent="0.3">
      <c r="A3" s="56">
        <v>44286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-358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">
      <c r="A4" s="56">
        <v>44286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-144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Acima de 120 dias</v>
      </c>
      <c r="X4" s="80" t="str">
        <f t="shared" si="3"/>
        <v>112020</v>
      </c>
      <c r="Z4"/>
      <c r="AA4" s="8" t="s">
        <v>185</v>
      </c>
      <c r="AB4" s="5">
        <v>421514.01</v>
      </c>
      <c r="AC4"/>
    </row>
    <row r="5" spans="1:29" x14ac:dyDescent="0.3">
      <c r="A5" s="56">
        <v>44286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-267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2</v>
      </c>
      <c r="AB5" s="87">
        <v>137913.46</v>
      </c>
      <c r="AC5"/>
    </row>
    <row r="6" spans="1:29" x14ac:dyDescent="0.3">
      <c r="A6" s="56">
        <v>44286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-267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3</v>
      </c>
      <c r="AB6" s="87">
        <v>122023.94</v>
      </c>
      <c r="AC6"/>
    </row>
    <row r="7" spans="1:29" x14ac:dyDescent="0.3">
      <c r="A7" s="56">
        <v>44286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-358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6" t="s">
        <v>4</v>
      </c>
      <c r="AB7" s="87">
        <v>68525.649999999994</v>
      </c>
      <c r="AC7"/>
    </row>
    <row r="8" spans="1:29" x14ac:dyDescent="0.3">
      <c r="A8" s="56">
        <v>44286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-418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5" t="s">
        <v>92</v>
      </c>
      <c r="AB8" s="5">
        <v>93050.959999999992</v>
      </c>
      <c r="AC8"/>
    </row>
    <row r="9" spans="1:29" x14ac:dyDescent="0.3">
      <c r="A9" s="56">
        <v>44286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-449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" t="s">
        <v>197</v>
      </c>
      <c r="AB9" s="5">
        <v>281296.31</v>
      </c>
      <c r="AC9"/>
    </row>
    <row r="10" spans="1:29" x14ac:dyDescent="0.3">
      <c r="A10" s="56">
        <v>44286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-236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6" t="s">
        <v>2</v>
      </c>
      <c r="AB10" s="87">
        <v>4090.38</v>
      </c>
      <c r="AC10"/>
    </row>
    <row r="11" spans="1:29" x14ac:dyDescent="0.3">
      <c r="A11" s="56">
        <v>44286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-328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5" t="s">
        <v>92</v>
      </c>
      <c r="AB11" s="5">
        <v>4083.3199999999997</v>
      </c>
      <c r="AC11"/>
    </row>
    <row r="12" spans="1:29" x14ac:dyDescent="0.3">
      <c r="A12" s="56">
        <v>44286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-449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5" t="s">
        <v>93</v>
      </c>
      <c r="AB12" s="5">
        <v>273122.61</v>
      </c>
      <c r="AC12"/>
    </row>
    <row r="13" spans="1:29" x14ac:dyDescent="0.3">
      <c r="A13" s="56">
        <v>44286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-328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" t="s">
        <v>186</v>
      </c>
      <c r="AB13" s="5">
        <v>49291.37999999999</v>
      </c>
      <c r="AC13"/>
    </row>
    <row r="14" spans="1:29" x14ac:dyDescent="0.3">
      <c r="A14" s="56">
        <v>44286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-175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3"/>
        <v>102020</v>
      </c>
      <c r="Z14"/>
      <c r="AA14" s="86" t="s">
        <v>2</v>
      </c>
      <c r="AB14" s="87">
        <v>21750.6</v>
      </c>
      <c r="AC14"/>
    </row>
    <row r="15" spans="1:29" x14ac:dyDescent="0.3">
      <c r="A15" s="56">
        <v>44286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-83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61 a 90 dias</v>
      </c>
      <c r="X15" s="80" t="str">
        <f t="shared" si="3"/>
        <v>12021</v>
      </c>
      <c r="Z15"/>
      <c r="AA15" s="86" t="s">
        <v>3</v>
      </c>
      <c r="AB15" s="87">
        <v>13190.77</v>
      </c>
      <c r="AC15"/>
    </row>
    <row r="16" spans="1:29" x14ac:dyDescent="0.3">
      <c r="A16" s="56">
        <v>44286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-389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5" t="s">
        <v>92</v>
      </c>
      <c r="AB16" s="5">
        <v>14350.009999999998</v>
      </c>
      <c r="AC16"/>
    </row>
    <row r="17" spans="1:29" x14ac:dyDescent="0.3">
      <c r="A17" s="56">
        <v>44286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-358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" t="s">
        <v>187</v>
      </c>
      <c r="AB17" s="5">
        <v>605095.28000000014</v>
      </c>
      <c r="AC17"/>
    </row>
    <row r="18" spans="1:29" x14ac:dyDescent="0.3">
      <c r="A18" s="56">
        <v>44286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-389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6" t="s">
        <v>2</v>
      </c>
      <c r="AB18" s="87">
        <v>15352.330000000002</v>
      </c>
      <c r="AC18"/>
    </row>
    <row r="19" spans="1:29" x14ac:dyDescent="0.3">
      <c r="A19" s="56">
        <v>44286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-418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6" t="s">
        <v>3</v>
      </c>
      <c r="AB19" s="87">
        <v>31982.18</v>
      </c>
      <c r="AC19"/>
    </row>
    <row r="20" spans="1:29" x14ac:dyDescent="0.3">
      <c r="A20" s="56">
        <v>44286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37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6" t="s">
        <v>4</v>
      </c>
      <c r="AB20" s="87">
        <v>5280.45</v>
      </c>
    </row>
    <row r="21" spans="1:29" x14ac:dyDescent="0.3">
      <c r="A21" s="56">
        <v>44286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-205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5" t="s">
        <v>92</v>
      </c>
      <c r="AB21" s="5">
        <v>72260.33</v>
      </c>
    </row>
    <row r="22" spans="1:29" x14ac:dyDescent="0.3">
      <c r="A22" s="56">
        <v>44286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37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5" t="s">
        <v>93</v>
      </c>
      <c r="AB22" s="5">
        <v>480219.99000000011</v>
      </c>
    </row>
    <row r="23" spans="1:29" x14ac:dyDescent="0.3">
      <c r="A23" s="56">
        <v>44286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-389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" t="s">
        <v>198</v>
      </c>
      <c r="AB23" s="5">
        <v>699509.44999999984</v>
      </c>
    </row>
    <row r="24" spans="1:29" x14ac:dyDescent="0.3">
      <c r="A24" s="56">
        <v>44286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37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6" t="s">
        <v>2</v>
      </c>
      <c r="AB24" s="87">
        <v>19591.09</v>
      </c>
    </row>
    <row r="25" spans="1:29" x14ac:dyDescent="0.3">
      <c r="A25" s="56">
        <v>44286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-114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91 a 120 dias</v>
      </c>
      <c r="X25" s="80" t="str">
        <f t="shared" si="3"/>
        <v>12021</v>
      </c>
      <c r="AA25" s="86" t="s">
        <v>3</v>
      </c>
      <c r="AB25" s="87">
        <v>11752</v>
      </c>
    </row>
    <row r="26" spans="1:29" x14ac:dyDescent="0.3">
      <c r="A26" s="56">
        <v>44286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37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6" t="s">
        <v>4</v>
      </c>
      <c r="AB26" s="87">
        <v>3672.92</v>
      </c>
    </row>
    <row r="27" spans="1:29" x14ac:dyDescent="0.3">
      <c r="A27" s="56">
        <v>44286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-144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Acima de 120 dias</v>
      </c>
      <c r="X27" s="80" t="str">
        <f t="shared" si="3"/>
        <v>112020</v>
      </c>
      <c r="AA27" s="85" t="s">
        <v>92</v>
      </c>
      <c r="AB27" s="5">
        <v>65489.229999999996</v>
      </c>
    </row>
    <row r="28" spans="1:29" x14ac:dyDescent="0.3">
      <c r="A28" s="56">
        <v>44286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-328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5" t="s">
        <v>93</v>
      </c>
      <c r="AB28" s="5">
        <v>599004.20999999985</v>
      </c>
    </row>
    <row r="29" spans="1:29" x14ac:dyDescent="0.3">
      <c r="A29" s="56">
        <v>44286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-328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" t="s">
        <v>188</v>
      </c>
      <c r="AB29" s="5">
        <v>668564.7300000001</v>
      </c>
    </row>
    <row r="30" spans="1:29" x14ac:dyDescent="0.3">
      <c r="A30" s="56">
        <v>44286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37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6" t="s">
        <v>2</v>
      </c>
      <c r="AB30" s="87">
        <v>40450.83</v>
      </c>
    </row>
    <row r="31" spans="1:29" x14ac:dyDescent="0.3">
      <c r="A31" s="56">
        <v>44286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37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6" t="s">
        <v>3</v>
      </c>
      <c r="AB31" s="87">
        <v>44552.99</v>
      </c>
    </row>
    <row r="32" spans="1:29" x14ac:dyDescent="0.3">
      <c r="A32" s="56">
        <v>44286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-205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6" t="s">
        <v>4</v>
      </c>
      <c r="AB32" s="87">
        <v>4635.8600000000006</v>
      </c>
    </row>
    <row r="33" spans="1:28" x14ac:dyDescent="0.3">
      <c r="A33" s="56">
        <v>44286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-205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5" t="s">
        <v>92</v>
      </c>
      <c r="AB33" s="5">
        <v>48830.79</v>
      </c>
    </row>
    <row r="34" spans="1:28" x14ac:dyDescent="0.3">
      <c r="A34" s="56">
        <v>44286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-297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5" t="s">
        <v>93</v>
      </c>
      <c r="AB34" s="5">
        <v>530094.26000000013</v>
      </c>
    </row>
    <row r="35" spans="1:28" x14ac:dyDescent="0.3">
      <c r="A35" s="56">
        <v>44286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-205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" t="s">
        <v>189</v>
      </c>
      <c r="AB35" s="5">
        <v>395209.18000000011</v>
      </c>
    </row>
    <row r="36" spans="1:28" x14ac:dyDescent="0.3">
      <c r="A36" s="56">
        <v>44286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-114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91 a 120 dias</v>
      </c>
      <c r="X36" s="80" t="str">
        <f t="shared" si="3"/>
        <v>122020</v>
      </c>
      <c r="AA36" s="86" t="s">
        <v>2</v>
      </c>
      <c r="AB36" s="87">
        <v>30485.289999999994</v>
      </c>
    </row>
    <row r="37" spans="1:28" x14ac:dyDescent="0.3">
      <c r="A37" s="56">
        <v>44286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-358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6" t="s">
        <v>4</v>
      </c>
      <c r="AB37" s="87">
        <v>467.87</v>
      </c>
    </row>
    <row r="38" spans="1:28" x14ac:dyDescent="0.3">
      <c r="A38" s="56">
        <v>44286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37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5" t="s">
        <v>92</v>
      </c>
      <c r="AB38" s="5">
        <v>7629.39</v>
      </c>
    </row>
    <row r="39" spans="1:28" x14ac:dyDescent="0.3">
      <c r="A39" s="56">
        <v>44286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37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5" t="s">
        <v>93</v>
      </c>
      <c r="AB39" s="5">
        <v>356626.63000000012</v>
      </c>
    </row>
    <row r="40" spans="1:28" x14ac:dyDescent="0.3">
      <c r="A40" s="56">
        <v>44286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-328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" t="s">
        <v>190</v>
      </c>
      <c r="AB40" s="5">
        <v>210237.97000000003</v>
      </c>
    </row>
    <row r="41" spans="1:28" x14ac:dyDescent="0.3">
      <c r="A41" s="56">
        <v>44286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-175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3"/>
        <v>22021</v>
      </c>
      <c r="AA41" s="86" t="s">
        <v>2</v>
      </c>
      <c r="AB41" s="87">
        <v>14903.03</v>
      </c>
    </row>
    <row r="42" spans="1:28" x14ac:dyDescent="0.3">
      <c r="A42" s="56">
        <v>44286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-205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6" t="s">
        <v>3</v>
      </c>
      <c r="AB42" s="87">
        <v>10329.540000000001</v>
      </c>
    </row>
    <row r="43" spans="1:28" x14ac:dyDescent="0.3">
      <c r="A43" s="56">
        <v>44286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-328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5" t="s">
        <v>92</v>
      </c>
      <c r="AB43" s="5">
        <v>29449.879999999997</v>
      </c>
    </row>
    <row r="44" spans="1:28" x14ac:dyDescent="0.3">
      <c r="A44" s="56">
        <v>44286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-389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5" t="s">
        <v>93</v>
      </c>
      <c r="AB44" s="5">
        <v>155555.52000000002</v>
      </c>
    </row>
    <row r="45" spans="1:28" x14ac:dyDescent="0.3">
      <c r="A45" s="56">
        <v>44286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-389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" t="s">
        <v>191</v>
      </c>
      <c r="AB45" s="5">
        <v>1023935.2000000003</v>
      </c>
    </row>
    <row r="46" spans="1:28" x14ac:dyDescent="0.3">
      <c r="A46" s="56">
        <v>44286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-236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6" t="s">
        <v>2</v>
      </c>
      <c r="AB46" s="87">
        <v>136281.64000000001</v>
      </c>
    </row>
    <row r="47" spans="1:28" x14ac:dyDescent="0.3">
      <c r="A47" s="56">
        <v>44286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-205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6" t="s">
        <v>3</v>
      </c>
      <c r="AB47" s="87">
        <v>110932.14000000001</v>
      </c>
    </row>
    <row r="48" spans="1:28" x14ac:dyDescent="0.3">
      <c r="A48" s="56">
        <v>44286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-144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Acima de 120 dias</v>
      </c>
      <c r="X48" s="80" t="str">
        <f t="shared" si="3"/>
        <v>112020</v>
      </c>
      <c r="AA48" s="86" t="s">
        <v>4</v>
      </c>
      <c r="AB48" s="87">
        <v>14356.399999999998</v>
      </c>
    </row>
    <row r="49" spans="1:28" x14ac:dyDescent="0.3">
      <c r="A49" s="56">
        <v>44286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-114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91 a 120 dias</v>
      </c>
      <c r="X49" s="80" t="str">
        <f t="shared" si="3"/>
        <v>122020</v>
      </c>
      <c r="AA49" s="85" t="s">
        <v>92</v>
      </c>
      <c r="AB49" s="5">
        <v>67219.600000000006</v>
      </c>
    </row>
    <row r="50" spans="1:28" x14ac:dyDescent="0.3">
      <c r="A50" s="56">
        <v>44286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-144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Acima de 120 dias</v>
      </c>
      <c r="X50" s="80" t="str">
        <f t="shared" si="3"/>
        <v>112020</v>
      </c>
      <c r="AA50" s="85" t="s">
        <v>93</v>
      </c>
      <c r="AB50" s="5">
        <v>695145.42000000027</v>
      </c>
    </row>
    <row r="51" spans="1:28" x14ac:dyDescent="0.3">
      <c r="A51" s="56">
        <v>44286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-144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Acima de 120 dias</v>
      </c>
      <c r="X51" s="80" t="str">
        <f t="shared" si="3"/>
        <v>112020</v>
      </c>
      <c r="AA51" s="8" t="s">
        <v>192</v>
      </c>
      <c r="AB51" s="5">
        <v>530269.11</v>
      </c>
    </row>
    <row r="52" spans="1:28" x14ac:dyDescent="0.3">
      <c r="A52" s="56">
        <v>44286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-267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6" t="s">
        <v>2</v>
      </c>
      <c r="AB52" s="87">
        <v>65541.509999999995</v>
      </c>
    </row>
    <row r="53" spans="1:28" x14ac:dyDescent="0.3">
      <c r="A53" s="56">
        <v>44286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-236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6" t="s">
        <v>3</v>
      </c>
      <c r="AB53" s="87">
        <v>64258.319999999992</v>
      </c>
    </row>
    <row r="54" spans="1:28" x14ac:dyDescent="0.3">
      <c r="A54" s="56">
        <v>44286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-175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3"/>
        <v>102020</v>
      </c>
      <c r="AA54" s="86" t="s">
        <v>4</v>
      </c>
      <c r="AB54" s="87">
        <v>5621.0599999999995</v>
      </c>
    </row>
    <row r="55" spans="1:28" x14ac:dyDescent="0.3">
      <c r="A55" s="56">
        <v>44286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-114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91 a 120 dias</v>
      </c>
      <c r="X55" s="80" t="str">
        <f t="shared" si="3"/>
        <v>122020</v>
      </c>
      <c r="AA55" s="85" t="s">
        <v>92</v>
      </c>
      <c r="AB55" s="5">
        <v>74468.049999999988</v>
      </c>
    </row>
    <row r="56" spans="1:28" x14ac:dyDescent="0.3">
      <c r="A56" s="56">
        <v>44286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-236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5" t="s">
        <v>93</v>
      </c>
      <c r="AB56" s="5">
        <v>320380.17000000004</v>
      </c>
    </row>
    <row r="57" spans="1:28" x14ac:dyDescent="0.3">
      <c r="A57" s="56">
        <v>44286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-358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" t="s">
        <v>193</v>
      </c>
      <c r="AB57" s="5">
        <v>956524.58999999985</v>
      </c>
    </row>
    <row r="58" spans="1:28" x14ac:dyDescent="0.3">
      <c r="A58" s="56">
        <v>44286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37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6" t="s">
        <v>2</v>
      </c>
      <c r="AB58" s="87">
        <v>140497.30000000002</v>
      </c>
    </row>
    <row r="59" spans="1:28" x14ac:dyDescent="0.3">
      <c r="A59" s="56">
        <v>44286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37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6" t="s">
        <v>3</v>
      </c>
      <c r="AB59" s="87">
        <v>171896.65999999997</v>
      </c>
    </row>
    <row r="60" spans="1:28" x14ac:dyDescent="0.3">
      <c r="A60" s="56">
        <v>44286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-52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31 a 60 dias</v>
      </c>
      <c r="X60" s="80" t="str">
        <f t="shared" si="3"/>
        <v>22021</v>
      </c>
      <c r="AA60" s="86" t="s">
        <v>4</v>
      </c>
      <c r="AB60" s="87">
        <v>14690.91</v>
      </c>
    </row>
    <row r="61" spans="1:28" x14ac:dyDescent="0.3">
      <c r="A61" s="56">
        <v>44286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-144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Acima de 120 dias</v>
      </c>
      <c r="X61" s="80" t="str">
        <f t="shared" si="3"/>
        <v>112020</v>
      </c>
      <c r="AA61" s="85" t="s">
        <v>92</v>
      </c>
      <c r="AB61" s="5">
        <v>200178.8</v>
      </c>
    </row>
    <row r="62" spans="1:28" x14ac:dyDescent="0.3">
      <c r="A62" s="56">
        <v>44286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-267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5" t="s">
        <v>93</v>
      </c>
      <c r="AB62" s="5">
        <v>429260.92</v>
      </c>
    </row>
    <row r="63" spans="1:28" x14ac:dyDescent="0.3">
      <c r="A63" s="56">
        <v>44286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37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" t="s">
        <v>194</v>
      </c>
      <c r="AB63" s="5">
        <v>1882993.28</v>
      </c>
    </row>
    <row r="64" spans="1:28" x14ac:dyDescent="0.3">
      <c r="A64" s="56">
        <v>44286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37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6" t="s">
        <v>2</v>
      </c>
      <c r="AB64" s="87">
        <v>326680.08999999997</v>
      </c>
    </row>
    <row r="65" spans="1:28" x14ac:dyDescent="0.3">
      <c r="A65" s="56">
        <v>44286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-418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 s="86" t="s">
        <v>3</v>
      </c>
      <c r="AB65" s="87">
        <v>471999.77</v>
      </c>
    </row>
    <row r="66" spans="1:28" x14ac:dyDescent="0.3">
      <c r="A66" s="56">
        <v>44286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-175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Acima de 120 dias</v>
      </c>
      <c r="X66" s="80" t="str">
        <f t="shared" si="3"/>
        <v>112020</v>
      </c>
      <c r="AA66" s="86" t="s">
        <v>4</v>
      </c>
      <c r="AB66" s="87">
        <v>59082.46</v>
      </c>
    </row>
    <row r="67" spans="1:28" x14ac:dyDescent="0.3">
      <c r="A67" s="56">
        <v>44286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-236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 s="85" t="s">
        <v>92</v>
      </c>
      <c r="AB67" s="5">
        <v>452928.82</v>
      </c>
    </row>
    <row r="68" spans="1:28" x14ac:dyDescent="0.3">
      <c r="A68" s="56">
        <v>44286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-358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 s="85" t="s">
        <v>93</v>
      </c>
      <c r="AB68" s="5">
        <v>572302.14000000013</v>
      </c>
    </row>
    <row r="69" spans="1:28" x14ac:dyDescent="0.3">
      <c r="A69" s="56">
        <v>44286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-389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 s="8" t="s">
        <v>195</v>
      </c>
      <c r="AB69" s="5">
        <v>705066.36999999988</v>
      </c>
    </row>
    <row r="70" spans="1:28" x14ac:dyDescent="0.3">
      <c r="A70" s="56">
        <v>44286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-175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Acima de 120 dias</v>
      </c>
      <c r="X70" s="80" t="str">
        <f t="shared" si="7"/>
        <v>102020</v>
      </c>
      <c r="AA70" s="86" t="s">
        <v>2</v>
      </c>
      <c r="AB70" s="87">
        <v>134708.06</v>
      </c>
    </row>
    <row r="71" spans="1:28" x14ac:dyDescent="0.3">
      <c r="A71" s="56">
        <v>44286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-24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 s="86" t="s">
        <v>3</v>
      </c>
      <c r="AB71" s="87">
        <v>242443.64</v>
      </c>
    </row>
    <row r="72" spans="1:28" x14ac:dyDescent="0.3">
      <c r="A72" s="56">
        <v>44286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-449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 s="86" t="s">
        <v>4</v>
      </c>
      <c r="AB72" s="87">
        <v>38756.83</v>
      </c>
    </row>
    <row r="73" spans="1:28" x14ac:dyDescent="0.3">
      <c r="A73" s="56">
        <v>44286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-418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 s="85" t="s">
        <v>92</v>
      </c>
      <c r="AB73" s="5">
        <v>170326.65999999997</v>
      </c>
    </row>
    <row r="74" spans="1:28" x14ac:dyDescent="0.3">
      <c r="A74" s="56">
        <v>44286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-389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 s="85" t="s">
        <v>93</v>
      </c>
      <c r="AB74" s="5">
        <v>118831.18</v>
      </c>
    </row>
    <row r="75" spans="1:28" x14ac:dyDescent="0.3">
      <c r="A75" s="56">
        <v>44286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-52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31 a 60 dias</v>
      </c>
      <c r="X75" s="80" t="str">
        <f t="shared" si="7"/>
        <v>22021</v>
      </c>
      <c r="AA75" s="8" t="s">
        <v>196</v>
      </c>
      <c r="AB75" s="5">
        <v>8429506.8599999994</v>
      </c>
    </row>
    <row r="76" spans="1:28" x14ac:dyDescent="0.3">
      <c r="A76" s="56">
        <v>44286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-328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">
      <c r="A77" s="56">
        <v>44286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37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">
      <c r="A78" s="56">
        <v>44286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37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">
      <c r="A79" s="56">
        <v>44286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-236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">
      <c r="A80" s="56">
        <v>44286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-418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">
      <c r="A81" s="56">
        <v>44286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-358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">
      <c r="A82" s="56">
        <v>44286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7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">
      <c r="A83" s="56">
        <v>44286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-418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">
      <c r="A84" s="56">
        <v>44286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-205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">
      <c r="A85" s="56">
        <v>44286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-236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">
      <c r="A86" s="56">
        <v>44286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-52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31 a 60 dias</v>
      </c>
      <c r="X86" s="80" t="str">
        <f t="shared" si="7"/>
        <v>22021</v>
      </c>
      <c r="AA86"/>
    </row>
    <row r="87" spans="1:27" x14ac:dyDescent="0.3">
      <c r="A87" s="56">
        <v>44286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-389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">
      <c r="A88" s="56">
        <v>44286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-114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91 a 120 dias</v>
      </c>
      <c r="X88" s="80" t="str">
        <f t="shared" si="7"/>
        <v>122020</v>
      </c>
      <c r="AA88"/>
    </row>
    <row r="89" spans="1:27" x14ac:dyDescent="0.3">
      <c r="A89" s="56">
        <v>44286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-236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">
      <c r="A90" s="56">
        <v>44286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37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">
      <c r="A91" s="56">
        <v>44286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37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">
      <c r="A92" s="56">
        <v>44286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-389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">
      <c r="A93" s="56">
        <v>44286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-328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">
      <c r="A94" s="56">
        <v>44286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-418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">
      <c r="A95" s="56">
        <v>44286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37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">
      <c r="A96" s="56">
        <v>44286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7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">
      <c r="A97" s="56">
        <v>44286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37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">
      <c r="A98" s="56">
        <v>44286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-114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91 a 120 dias</v>
      </c>
      <c r="X98" s="80" t="str">
        <f t="shared" si="7"/>
        <v>122020</v>
      </c>
      <c r="AA98"/>
    </row>
    <row r="99" spans="1:27" x14ac:dyDescent="0.3">
      <c r="A99" s="56">
        <v>44286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-358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">
      <c r="A100" s="56">
        <v>44286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37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">
      <c r="A101" s="56">
        <v>44286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-52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31 a 60 dias</v>
      </c>
      <c r="X101" s="80" t="str">
        <f t="shared" si="7"/>
        <v>22021</v>
      </c>
      <c r="AA101"/>
    </row>
    <row r="102" spans="1:27" x14ac:dyDescent="0.3">
      <c r="A102" s="56">
        <v>44286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-389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">
      <c r="A103" s="56">
        <v>44286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-328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">
      <c r="A104" s="56">
        <v>44286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-358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">
      <c r="A105" s="56">
        <v>44286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-297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">
      <c r="A106" s="56">
        <v>44286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-449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">
      <c r="A107" s="56">
        <v>44286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-267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">
      <c r="A108" s="56">
        <v>44286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-297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">
      <c r="A109" s="56">
        <v>44286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-267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">
      <c r="A110" s="56">
        <v>44286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7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">
      <c r="A111" s="56">
        <v>44286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-389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">
      <c r="A112" s="56">
        <v>44286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-267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">
      <c r="A113" s="56">
        <v>44286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-418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">
      <c r="A114" s="56">
        <v>44286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-328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">
      <c r="A115" s="56">
        <v>44286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-267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">
      <c r="A116" s="56">
        <v>44286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-297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">
      <c r="A117" s="56">
        <v>44286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-328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">
      <c r="A118" s="56">
        <v>44286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-236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">
      <c r="A119" s="56">
        <v>44286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-328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">
      <c r="A120" s="56">
        <v>44286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-328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">
      <c r="A121" s="56">
        <v>44286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-389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">
      <c r="A122" s="56">
        <v>44286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-418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">
      <c r="A123" s="56">
        <v>44286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-480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">
      <c r="A124" s="56">
        <v>44286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-358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">
      <c r="A125" s="56">
        <v>44286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-52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31 a 60 dias</v>
      </c>
      <c r="X125" s="80" t="str">
        <f t="shared" si="7"/>
        <v>22021</v>
      </c>
      <c r="AA125"/>
    </row>
    <row r="126" spans="1:27" x14ac:dyDescent="0.3">
      <c r="A126" s="56">
        <v>44286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-297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">
      <c r="A127" s="56">
        <v>44286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-267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">
      <c r="A128" s="56">
        <v>44286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-267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">
      <c r="A129" s="56">
        <v>44286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7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">
      <c r="A130" s="56">
        <v>44286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-114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91 a 120 dias</v>
      </c>
      <c r="X130" s="80" t="str">
        <f t="shared" si="7"/>
        <v>12021</v>
      </c>
      <c r="AA130"/>
    </row>
    <row r="131" spans="1:27" x14ac:dyDescent="0.3">
      <c r="A131" s="56">
        <v>44286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-358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">
      <c r="A132" s="56">
        <v>44286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-236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">
      <c r="A133" s="56">
        <v>44286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37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">
      <c r="A134" s="56">
        <v>44286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37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">
      <c r="A135" s="56">
        <v>44286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-236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">
      <c r="A136" s="56">
        <v>44286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-389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">
      <c r="A137" s="56">
        <v>44286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-328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">
      <c r="A138" s="56">
        <v>44286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-358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">
      <c r="A139" s="56">
        <v>44286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-297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">
      <c r="A140" s="56">
        <v>44286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-175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Acima de 120 dias</v>
      </c>
      <c r="X140" s="80" t="str">
        <f t="shared" si="11"/>
        <v>102020</v>
      </c>
      <c r="AA140"/>
    </row>
    <row r="141" spans="1:27" x14ac:dyDescent="0.3">
      <c r="A141" s="56">
        <v>44286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-267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">
      <c r="A142" s="56">
        <v>44286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-267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">
      <c r="A143" s="56">
        <v>44286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-114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91 a 120 dias</v>
      </c>
      <c r="X143" s="80" t="str">
        <f t="shared" si="11"/>
        <v>122020</v>
      </c>
      <c r="AA143"/>
    </row>
    <row r="144" spans="1:27" x14ac:dyDescent="0.3">
      <c r="A144" s="56">
        <v>44286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-328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">
      <c r="A145" s="56">
        <v>44286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-267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">
      <c r="A146" s="56">
        <v>44286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-297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">
      <c r="A147" s="56">
        <v>44286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-205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">
      <c r="A148" s="56">
        <v>44286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-358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">
      <c r="A149" s="56">
        <v>44286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37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">
      <c r="A150" s="56">
        <v>44286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-144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Acima de 120 dias</v>
      </c>
      <c r="X150" s="80" t="str">
        <f t="shared" si="11"/>
        <v>112020</v>
      </c>
      <c r="AA150"/>
    </row>
    <row r="151" spans="1:27" x14ac:dyDescent="0.3">
      <c r="A151" s="56">
        <v>44286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-175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Acima de 120 dias</v>
      </c>
      <c r="X151" s="80" t="str">
        <f t="shared" si="11"/>
        <v>102020</v>
      </c>
      <c r="AA151"/>
    </row>
    <row r="152" spans="1:27" x14ac:dyDescent="0.3">
      <c r="A152" s="56">
        <v>44286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-236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">
      <c r="A153" s="56">
        <v>44286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-297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">
      <c r="A154" s="56">
        <v>44286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-297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">
      <c r="A155" s="56">
        <v>44286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-358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">
      <c r="A156" s="56">
        <v>44286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37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">
      <c r="A157" s="56">
        <v>44286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-358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">
      <c r="A158" s="56">
        <v>44286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-52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31 a 60 dias</v>
      </c>
      <c r="X158" s="80" t="str">
        <f t="shared" si="11"/>
        <v>32021</v>
      </c>
      <c r="AA158"/>
    </row>
    <row r="159" spans="1:27" x14ac:dyDescent="0.3">
      <c r="A159" s="56">
        <v>44286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-297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">
      <c r="A160" s="56">
        <v>44286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-267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">
      <c r="A161" s="56">
        <v>44286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-236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">
      <c r="A162" s="56">
        <v>44286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-144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Acima de 120 dias</v>
      </c>
      <c r="X162" s="80" t="str">
        <f t="shared" si="11"/>
        <v>122020</v>
      </c>
      <c r="AA162"/>
    </row>
    <row r="163" spans="1:27" x14ac:dyDescent="0.3">
      <c r="A163" s="56">
        <v>44286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-175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Acima de 120 dias</v>
      </c>
      <c r="X163" s="80" t="str">
        <f t="shared" si="11"/>
        <v>102020</v>
      </c>
      <c r="AA163"/>
    </row>
    <row r="164" spans="1:27" x14ac:dyDescent="0.3">
      <c r="A164" s="56">
        <v>44286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-236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">
      <c r="A165" s="56">
        <v>44286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37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">
      <c r="A166" s="56">
        <v>44286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-236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">
      <c r="A167" s="56">
        <v>44286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-52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31 a 60 dias</v>
      </c>
      <c r="X167" s="80" t="str">
        <f t="shared" si="11"/>
        <v>22021</v>
      </c>
      <c r="AA167"/>
    </row>
    <row r="168" spans="1:27" x14ac:dyDescent="0.3">
      <c r="A168" s="56">
        <v>44286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-418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">
      <c r="A169" s="56">
        <v>44286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-389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">
      <c r="A170" s="56">
        <v>44286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-449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">
      <c r="A171" s="56">
        <v>44286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-297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">
      <c r="A172" s="56">
        <v>44286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-297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">
      <c r="A173" s="56">
        <v>44286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37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">
      <c r="A174" s="56">
        <v>44286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-144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Acima de 120 dias</v>
      </c>
      <c r="X174" s="80" t="str">
        <f t="shared" si="11"/>
        <v>112020</v>
      </c>
      <c r="AA174"/>
    </row>
    <row r="175" spans="1:27" x14ac:dyDescent="0.3">
      <c r="A175" s="56">
        <v>44286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-114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91 a 120 dias</v>
      </c>
      <c r="X175" s="80" t="str">
        <f t="shared" si="11"/>
        <v>12021</v>
      </c>
      <c r="AA175"/>
    </row>
    <row r="176" spans="1:27" x14ac:dyDescent="0.3">
      <c r="A176" s="56">
        <v>44286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-114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91 a 120 dias</v>
      </c>
      <c r="X176" s="80" t="str">
        <f t="shared" si="11"/>
        <v>12021</v>
      </c>
      <c r="AA176"/>
    </row>
    <row r="177" spans="1:27" x14ac:dyDescent="0.3">
      <c r="A177" s="56">
        <v>44286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-24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">
      <c r="A178" s="56">
        <v>44286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-418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">
      <c r="A179" s="56">
        <v>44286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-389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">
      <c r="A180" s="56">
        <v>44286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-205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">
      <c r="A181" s="56">
        <v>44286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-358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">
      <c r="A182" s="56">
        <v>44286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-449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">
      <c r="A183" s="56">
        <v>44286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-389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">
      <c r="A184" s="56">
        <v>44286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-114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91 a 120 dias</v>
      </c>
      <c r="X184" s="80" t="str">
        <f t="shared" si="11"/>
        <v>12021</v>
      </c>
      <c r="AA184"/>
    </row>
    <row r="185" spans="1:27" x14ac:dyDescent="0.3">
      <c r="A185" s="56">
        <v>44286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-297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">
      <c r="A186" s="56">
        <v>44286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-24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">
      <c r="A187" s="56">
        <v>44286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-297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">
      <c r="A188" s="56">
        <v>44286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-328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">
      <c r="A189" s="56">
        <v>44286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-175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Acima de 120 dias</v>
      </c>
      <c r="X189" s="80" t="str">
        <f t="shared" si="11"/>
        <v>12021</v>
      </c>
      <c r="AA189"/>
    </row>
    <row r="190" spans="1:27" x14ac:dyDescent="0.3">
      <c r="A190" s="56">
        <v>44286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-236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">
      <c r="A191" s="56">
        <v>44286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-297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">
      <c r="A192" s="56">
        <v>44286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-175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Acima de 120 dias</v>
      </c>
      <c r="X192" s="80" t="str">
        <f t="shared" si="11"/>
        <v>102020</v>
      </c>
      <c r="AA192"/>
    </row>
    <row r="193" spans="1:27" x14ac:dyDescent="0.3">
      <c r="A193" s="56">
        <v>44286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-418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">
      <c r="A194" s="56">
        <v>44286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-297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">
      <c r="A195" s="56">
        <v>44286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-328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">
      <c r="A196" s="56">
        <v>44286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-267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">
      <c r="A197" s="56">
        <v>44286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-328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">
      <c r="A198" s="56">
        <v>44286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-328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">
      <c r="A199" s="56">
        <v>44286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-267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">
      <c r="A200" s="56">
        <v>44286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-389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">
      <c r="A201" s="56">
        <v>44286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-52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31 a 60 dias</v>
      </c>
      <c r="X201" s="80" t="str">
        <f t="shared" si="15"/>
        <v>22021</v>
      </c>
      <c r="AA201"/>
    </row>
    <row r="202" spans="1:27" x14ac:dyDescent="0.3">
      <c r="A202" s="56">
        <v>44286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-205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">
      <c r="A203" s="56">
        <v>44286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-297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">
      <c r="A204" s="56">
        <v>44286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37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">
      <c r="A205" s="56">
        <v>44286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-114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91 a 120 dias</v>
      </c>
      <c r="X205" s="80" t="str">
        <f t="shared" si="15"/>
        <v>12021</v>
      </c>
      <c r="AA205"/>
    </row>
    <row r="206" spans="1:27" x14ac:dyDescent="0.3">
      <c r="A206" s="56">
        <v>44286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-52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31 a 60 dias</v>
      </c>
      <c r="X206" s="80" t="str">
        <f t="shared" si="15"/>
        <v>22021</v>
      </c>
      <c r="AA206"/>
    </row>
    <row r="207" spans="1:27" x14ac:dyDescent="0.3">
      <c r="A207" s="56">
        <v>44286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-114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91 a 120 dias</v>
      </c>
      <c r="X207" s="80" t="str">
        <f t="shared" si="15"/>
        <v>12021</v>
      </c>
      <c r="AA207"/>
    </row>
    <row r="208" spans="1:27" x14ac:dyDescent="0.3">
      <c r="A208" s="56">
        <v>44286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-144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Acima de 120 dias</v>
      </c>
      <c r="X208" s="80" t="str">
        <f t="shared" si="15"/>
        <v>112020</v>
      </c>
      <c r="AA208"/>
    </row>
    <row r="209" spans="1:27" x14ac:dyDescent="0.3">
      <c r="A209" s="56">
        <v>44286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68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">
      <c r="A210" s="56">
        <v>44286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-205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">
      <c r="A211" s="56">
        <v>44286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-205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">
      <c r="A212" s="56">
        <v>44286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-389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">
      <c r="A213" s="56">
        <v>44286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-418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">
      <c r="A214" s="56">
        <v>44286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-297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">
      <c r="A215" s="56">
        <v>44286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-328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">
      <c r="A216" s="56">
        <v>44286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-114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91 a 120 dias</v>
      </c>
      <c r="X216" s="80" t="str">
        <f t="shared" si="15"/>
        <v>12021</v>
      </c>
      <c r="AA216"/>
    </row>
    <row r="217" spans="1:27" x14ac:dyDescent="0.3">
      <c r="A217" s="56">
        <v>44286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-144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Acima de 120 dias</v>
      </c>
      <c r="X217" s="80" t="str">
        <f t="shared" si="15"/>
        <v>112020</v>
      </c>
      <c r="AA217"/>
    </row>
    <row r="218" spans="1:27" x14ac:dyDescent="0.3">
      <c r="A218" s="56">
        <v>44286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7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">
      <c r="A219" s="56">
        <v>44286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-267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">
      <c r="A220" s="56">
        <v>44286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-236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">
      <c r="A221" s="56">
        <v>44286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-449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">
      <c r="A222" s="56">
        <v>44286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-267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">
      <c r="A223" s="56">
        <v>44286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37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">
      <c r="A224" s="56">
        <v>44286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-297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">
      <c r="A225" s="56">
        <v>44286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-24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">
      <c r="A226" s="56">
        <v>44286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-83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61 a 90 dias</v>
      </c>
      <c r="X226" s="80" t="str">
        <f t="shared" si="15"/>
        <v>12021</v>
      </c>
      <c r="AA226"/>
    </row>
    <row r="227" spans="1:27" x14ac:dyDescent="0.3">
      <c r="A227" s="56">
        <v>44286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-418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">
      <c r="A228" s="56">
        <v>44286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-175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Acima de 120 dias</v>
      </c>
      <c r="X228" s="80" t="str">
        <f t="shared" si="15"/>
        <v>102020</v>
      </c>
      <c r="AA228"/>
    </row>
    <row r="229" spans="1:27" x14ac:dyDescent="0.3">
      <c r="A229" s="56">
        <v>44286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-328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">
      <c r="A230" s="56">
        <v>44286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-328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">
      <c r="A231" s="56">
        <v>44286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-297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">
      <c r="A232" s="56">
        <v>44286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-297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">
      <c r="A233" s="56">
        <v>44286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37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">
      <c r="A234" s="56">
        <v>44286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-418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">
      <c r="A235" s="56">
        <v>44286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-328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">
      <c r="A236" s="56">
        <v>44286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-418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">
      <c r="A237" s="56">
        <v>44286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-358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">
      <c r="A238" s="56">
        <v>44286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-144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Acima de 120 dias</v>
      </c>
      <c r="X238" s="80" t="str">
        <f t="shared" si="15"/>
        <v>22021</v>
      </c>
      <c r="AA238"/>
    </row>
    <row r="239" spans="1:27" x14ac:dyDescent="0.3">
      <c r="A239" s="56">
        <v>44286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-328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">
      <c r="A240" s="56">
        <v>44286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-389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">
      <c r="A241" s="56">
        <v>44286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-114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91 a 120 dias</v>
      </c>
      <c r="X241" s="80" t="str">
        <f t="shared" si="15"/>
        <v>122020</v>
      </c>
      <c r="AA241"/>
    </row>
    <row r="242" spans="1:27" x14ac:dyDescent="0.3">
      <c r="A242" s="56">
        <v>44286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-358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">
      <c r="A243" s="56">
        <v>44286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-267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">
      <c r="A244" s="56">
        <v>44286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-236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">
      <c r="A245" s="56">
        <v>44286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-328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">
      <c r="A246" s="56">
        <v>44286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-418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">
      <c r="A247" s="56">
        <v>44286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-418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">
      <c r="A248" s="56">
        <v>44286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37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">
      <c r="A249" s="56">
        <v>44286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-205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">
      <c r="A250" s="56">
        <v>44286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-418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">
      <c r="A251" s="56">
        <v>44286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-175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Acima de 120 dias</v>
      </c>
      <c r="X251" s="80" t="str">
        <f t="shared" si="15"/>
        <v>102020</v>
      </c>
      <c r="AA251"/>
    </row>
    <row r="252" spans="1:27" x14ac:dyDescent="0.3">
      <c r="A252" s="56">
        <v>44286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-358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">
      <c r="A253" s="56">
        <v>44286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-297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">
      <c r="A254" s="56">
        <v>44286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-114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91 a 120 dias</v>
      </c>
      <c r="X254" s="80" t="str">
        <f t="shared" si="15"/>
        <v>122020</v>
      </c>
      <c r="AA254"/>
    </row>
    <row r="255" spans="1:27" x14ac:dyDescent="0.3">
      <c r="A255" s="56">
        <v>44286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37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">
      <c r="A256" s="56">
        <v>44286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-267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">
      <c r="A257" s="56">
        <v>44286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37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">
      <c r="A258" s="56">
        <v>44286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37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">
      <c r="A259" s="56">
        <v>44286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-205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">
      <c r="A260" s="56">
        <v>44286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-114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91 a 120 dias</v>
      </c>
      <c r="X260" s="80" t="str">
        <f t="shared" si="19"/>
        <v>122020</v>
      </c>
      <c r="AA260"/>
    </row>
    <row r="261" spans="1:27" x14ac:dyDescent="0.3">
      <c r="A261" s="56">
        <v>44286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-114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91 a 120 dias</v>
      </c>
      <c r="X261" s="80" t="str">
        <f t="shared" si="19"/>
        <v>122020</v>
      </c>
      <c r="AA261"/>
    </row>
    <row r="262" spans="1:27" x14ac:dyDescent="0.3">
      <c r="A262" s="56">
        <v>44286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37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">
      <c r="A263" s="56">
        <v>44286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-205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">
      <c r="A264" s="56">
        <v>44286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-144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Acima de 120 dias</v>
      </c>
      <c r="X264" s="80" t="str">
        <f t="shared" si="19"/>
        <v>112020</v>
      </c>
      <c r="AA264"/>
    </row>
    <row r="265" spans="1:27" x14ac:dyDescent="0.3">
      <c r="A265" s="56">
        <v>44286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-328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">
      <c r="A266" s="56">
        <v>44286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-389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">
      <c r="A267" s="56">
        <v>44286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-449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">
      <c r="A268" s="56">
        <v>44286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-267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">
      <c r="A269" s="56">
        <v>44286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-389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">
      <c r="A270" s="56">
        <v>44286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-236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">
      <c r="A271" s="56">
        <v>44286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-389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">
      <c r="A272" s="56">
        <v>44286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-114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91 a 120 dias</v>
      </c>
      <c r="X272" s="80" t="str">
        <f t="shared" si="19"/>
        <v>12021</v>
      </c>
      <c r="AA272"/>
    </row>
    <row r="273" spans="1:27" x14ac:dyDescent="0.3">
      <c r="A273" s="56">
        <v>44286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-236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">
      <c r="A274" s="56">
        <v>44286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-83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61 a 90 dias</v>
      </c>
      <c r="X274" s="80" t="str">
        <f t="shared" si="19"/>
        <v>12021</v>
      </c>
      <c r="AA274"/>
    </row>
    <row r="275" spans="1:27" x14ac:dyDescent="0.3">
      <c r="A275" s="56">
        <v>44286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-114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91 a 120 dias</v>
      </c>
      <c r="X275" s="80" t="str">
        <f t="shared" si="19"/>
        <v>12021</v>
      </c>
      <c r="AA275"/>
    </row>
    <row r="276" spans="1:27" x14ac:dyDescent="0.3">
      <c r="A276" s="56">
        <v>44286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-297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">
      <c r="A277" s="56">
        <v>44286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-144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Acima de 120 dias</v>
      </c>
      <c r="X277" s="80" t="str">
        <f t="shared" si="19"/>
        <v>112020</v>
      </c>
      <c r="AA277"/>
    </row>
    <row r="278" spans="1:27" x14ac:dyDescent="0.3">
      <c r="A278" s="56">
        <v>44286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-418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">
      <c r="A279" s="56">
        <v>44286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-52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31 a 60 dias</v>
      </c>
      <c r="X279" s="80" t="str">
        <f t="shared" si="19"/>
        <v>32021</v>
      </c>
      <c r="AA279"/>
    </row>
    <row r="280" spans="1:27" x14ac:dyDescent="0.3">
      <c r="A280" s="56">
        <v>44286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37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">
      <c r="A281" s="56">
        <v>44286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-389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">
      <c r="A282" s="56">
        <v>44286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-358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">
      <c r="A283" s="56">
        <v>44286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-52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31 a 60 dias</v>
      </c>
      <c r="X283" s="80" t="str">
        <f t="shared" si="19"/>
        <v>22021</v>
      </c>
      <c r="AA283"/>
    </row>
    <row r="284" spans="1:27" x14ac:dyDescent="0.3">
      <c r="A284" s="56">
        <v>44286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-449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">
      <c r="A285" s="56">
        <v>44286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-418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">
      <c r="A286" s="56">
        <v>44286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-389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">
      <c r="A287" s="56">
        <v>44286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-24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">
      <c r="A288" s="56">
        <v>44286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-267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">
      <c r="A289" s="56">
        <v>44286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-52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31 a 60 dias</v>
      </c>
      <c r="X289" s="80" t="str">
        <f t="shared" si="19"/>
        <v>22021</v>
      </c>
      <c r="AA289"/>
    </row>
    <row r="290" spans="1:27" x14ac:dyDescent="0.3">
      <c r="A290" s="56">
        <v>44286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-418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">
      <c r="A291" s="56">
        <v>44286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-297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">
      <c r="A292" s="56">
        <v>44286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-144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Acima de 120 dias</v>
      </c>
      <c r="X292" s="80" t="str">
        <f t="shared" si="19"/>
        <v>112020</v>
      </c>
      <c r="AA292"/>
    </row>
    <row r="293" spans="1:27" x14ac:dyDescent="0.3">
      <c r="A293" s="56">
        <v>44286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-175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Acima de 120 dias</v>
      </c>
      <c r="X293" s="80" t="str">
        <f t="shared" si="19"/>
        <v>102020</v>
      </c>
      <c r="AA293"/>
    </row>
    <row r="294" spans="1:27" x14ac:dyDescent="0.3">
      <c r="A294" s="56">
        <v>44286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-267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">
      <c r="A295" s="56">
        <v>44286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-144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Acima de 120 dias</v>
      </c>
      <c r="X295" s="80" t="str">
        <f t="shared" si="19"/>
        <v>112020</v>
      </c>
      <c r="AA295"/>
    </row>
    <row r="296" spans="1:27" x14ac:dyDescent="0.3">
      <c r="A296" s="56">
        <v>44286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-175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Acima de 120 dias</v>
      </c>
      <c r="X296" s="80" t="str">
        <f t="shared" si="19"/>
        <v>112020</v>
      </c>
      <c r="AA296"/>
    </row>
    <row r="297" spans="1:27" x14ac:dyDescent="0.3">
      <c r="A297" s="56">
        <v>44286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-418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">
      <c r="A298" s="56">
        <v>44286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-236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">
      <c r="A299" s="56">
        <v>44286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-328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">
      <c r="A300" s="56">
        <v>44286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-297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">
      <c r="A301" s="56">
        <v>44286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-236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">
      <c r="A302" s="56">
        <v>44286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-144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Acima de 120 dias</v>
      </c>
      <c r="X302" s="80" t="str">
        <f t="shared" si="19"/>
        <v>122020</v>
      </c>
      <c r="AA302"/>
    </row>
    <row r="303" spans="1:27" x14ac:dyDescent="0.3">
      <c r="A303" s="56">
        <v>44286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-205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">
      <c r="A304" s="56">
        <v>44286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-297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">
      <c r="A305" s="56">
        <v>44286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37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">
      <c r="A306" s="56">
        <v>44286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-267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">
      <c r="A307" s="56">
        <v>44286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-328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">
      <c r="A308" s="56">
        <v>44286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-267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">
      <c r="A309" s="56">
        <v>44286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37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">
      <c r="A310" s="56">
        <v>44286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-24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">
      <c r="A311" s="56">
        <v>44286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-267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">
      <c r="A312" s="56">
        <v>44286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-205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">
      <c r="A313" s="56">
        <v>44286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-83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61 a 90 dias</v>
      </c>
      <c r="X313" s="80" t="str">
        <f t="shared" si="19"/>
        <v>12021</v>
      </c>
      <c r="AA313"/>
    </row>
    <row r="314" spans="1:27" x14ac:dyDescent="0.3">
      <c r="A314" s="56">
        <v>44286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-114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91 a 120 dias</v>
      </c>
      <c r="X314" s="80" t="str">
        <f t="shared" si="19"/>
        <v>122020</v>
      </c>
      <c r="AA314"/>
    </row>
    <row r="315" spans="1:27" x14ac:dyDescent="0.3">
      <c r="A315" s="56">
        <v>44286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37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">
      <c r="A316" s="56">
        <v>44286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37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">
      <c r="A317" s="56">
        <v>44286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-205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">
      <c r="A318" s="56">
        <v>44286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7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">
      <c r="A319" s="56">
        <v>44286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-52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31 a 60 dias</v>
      </c>
      <c r="X319" s="80" t="str">
        <f t="shared" si="19"/>
        <v>22021</v>
      </c>
      <c r="AA319"/>
    </row>
    <row r="320" spans="1:27" x14ac:dyDescent="0.3">
      <c r="A320" s="56">
        <v>44286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-297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">
      <c r="A321" s="56">
        <v>44286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-236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">
      <c r="A322" s="56">
        <v>44286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-52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31 a 60 dias</v>
      </c>
      <c r="X322" s="80" t="str">
        <f t="shared" si="19"/>
        <v>22021</v>
      </c>
      <c r="AA322"/>
    </row>
    <row r="323" spans="1:27" x14ac:dyDescent="0.3">
      <c r="A323" s="56">
        <v>44286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-114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91 a 120 dias</v>
      </c>
      <c r="X323" s="80" t="str">
        <f t="shared" ref="X323:X386" si="23">MONTH(U323)&amp;YEAR(U323)</f>
        <v>122020</v>
      </c>
      <c r="AA323"/>
    </row>
    <row r="324" spans="1:27" x14ac:dyDescent="0.3">
      <c r="A324" s="56">
        <v>44286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-236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">
      <c r="A325" s="56">
        <v>44286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-205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">
      <c r="A326" s="56">
        <v>44286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-144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Acima de 120 dias</v>
      </c>
      <c r="X326" s="80" t="str">
        <f t="shared" si="23"/>
        <v>112020</v>
      </c>
      <c r="AA326"/>
    </row>
    <row r="327" spans="1:27" x14ac:dyDescent="0.3">
      <c r="A327" s="56">
        <v>44286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-52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31 a 60 dias</v>
      </c>
      <c r="X327" s="80" t="str">
        <f t="shared" si="23"/>
        <v>22021</v>
      </c>
      <c r="AA327"/>
    </row>
    <row r="328" spans="1:27" x14ac:dyDescent="0.3">
      <c r="A328" s="56">
        <v>44286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-24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">
      <c r="A329" s="56">
        <v>44286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-24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">
      <c r="A330" s="56">
        <v>44286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-52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31 a 60 dias</v>
      </c>
      <c r="X330" s="80" t="str">
        <f t="shared" si="23"/>
        <v>42021</v>
      </c>
      <c r="AA330"/>
    </row>
    <row r="331" spans="1:27" x14ac:dyDescent="0.3">
      <c r="A331" s="56">
        <v>44286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-114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91 a 120 dias</v>
      </c>
      <c r="X331" s="80" t="str">
        <f t="shared" si="23"/>
        <v>12021</v>
      </c>
      <c r="AA331"/>
    </row>
    <row r="332" spans="1:27" x14ac:dyDescent="0.3">
      <c r="A332" s="56">
        <v>44286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-24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">
      <c r="A333" s="56">
        <v>44286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7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">
      <c r="A334" s="56">
        <v>44286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-236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">
      <c r="A335" s="56">
        <v>44286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-24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">
      <c r="A336" s="56">
        <v>44286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-52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31 a 60 dias</v>
      </c>
      <c r="X336" s="80" t="str">
        <f t="shared" si="23"/>
        <v>22021</v>
      </c>
      <c r="AA336"/>
    </row>
    <row r="337" spans="1:27" x14ac:dyDescent="0.3">
      <c r="A337" s="56">
        <v>44286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-52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31 a 60 dias</v>
      </c>
      <c r="X337" s="80" t="str">
        <f t="shared" si="23"/>
        <v>22021</v>
      </c>
      <c r="AA337"/>
    </row>
    <row r="338" spans="1:27" x14ac:dyDescent="0.3">
      <c r="A338" s="56">
        <v>44286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-114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91 a 120 dias</v>
      </c>
      <c r="X338" s="80" t="str">
        <f t="shared" si="23"/>
        <v>42021</v>
      </c>
      <c r="AA338"/>
    </row>
    <row r="339" spans="1:27" x14ac:dyDescent="0.3">
      <c r="A339" s="56">
        <v>44286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-205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">
      <c r="A340" s="56">
        <v>44286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-52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31 a 60 dias</v>
      </c>
      <c r="X340" s="80" t="str">
        <f t="shared" si="23"/>
        <v>22021</v>
      </c>
      <c r="AA340"/>
    </row>
    <row r="341" spans="1:27" x14ac:dyDescent="0.3">
      <c r="A341" s="56">
        <v>44286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-24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">
      <c r="A342" s="56">
        <v>44286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-114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91 a 120 dias</v>
      </c>
      <c r="X342" s="80" t="str">
        <f t="shared" si="23"/>
        <v>122020</v>
      </c>
      <c r="AA342"/>
    </row>
    <row r="343" spans="1:27" x14ac:dyDescent="0.3">
      <c r="A343" s="56">
        <v>44286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-52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31 a 60 dias</v>
      </c>
      <c r="X343" s="80" t="str">
        <f t="shared" si="23"/>
        <v>22021</v>
      </c>
      <c r="AA343"/>
    </row>
    <row r="344" spans="1:27" x14ac:dyDescent="0.3">
      <c r="A344" s="56">
        <v>44286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-24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">
      <c r="A345" s="56">
        <v>44286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-205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">
      <c r="A346" s="56">
        <v>44286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-24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">
      <c r="A347" s="56">
        <v>44286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-205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">
      <c r="A348" s="56">
        <v>44286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37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">
      <c r="A349" s="56">
        <v>44286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37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">
      <c r="A350" s="56">
        <v>44286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-24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">
      <c r="A351" s="56">
        <v>44286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-205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">
      <c r="A352" s="56">
        <v>44286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37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">
      <c r="A353" s="56">
        <v>44286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37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">
      <c r="A354" s="56">
        <v>44286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37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">
      <c r="A355" s="56">
        <v>44286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-24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">
      <c r="A356" s="56">
        <v>44286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68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">
      <c r="A357" s="56">
        <v>44286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7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">
      <c r="A358" s="56">
        <v>44286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37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">
      <c r="A359" s="56">
        <v>44286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-144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Acima de 120 dias</v>
      </c>
      <c r="X359" s="80" t="str">
        <f t="shared" si="23"/>
        <v>112020</v>
      </c>
      <c r="AA359"/>
    </row>
    <row r="360" spans="1:27" x14ac:dyDescent="0.3">
      <c r="A360" s="56">
        <v>44286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-114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91 a 120 dias</v>
      </c>
      <c r="X360" s="80" t="str">
        <f t="shared" si="23"/>
        <v>122020</v>
      </c>
      <c r="AA360"/>
    </row>
    <row r="361" spans="1:27" x14ac:dyDescent="0.3">
      <c r="A361" s="56">
        <v>44286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-52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31 a 60 dias</v>
      </c>
      <c r="X361" s="80" t="str">
        <f t="shared" si="23"/>
        <v>32021</v>
      </c>
      <c r="AA361"/>
    </row>
    <row r="362" spans="1:27" x14ac:dyDescent="0.3">
      <c r="A362" s="56">
        <v>44286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-267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">
      <c r="A363" s="56">
        <v>44286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37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">
      <c r="A364" s="56">
        <v>44286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-236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">
      <c r="A365" s="56">
        <v>44286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-52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31 a 60 dias</v>
      </c>
      <c r="X365" s="80" t="str">
        <f t="shared" si="23"/>
        <v>22021</v>
      </c>
      <c r="AA365"/>
    </row>
    <row r="366" spans="1:27" x14ac:dyDescent="0.3">
      <c r="A366" s="56">
        <v>44286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-175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Acima de 120 dias</v>
      </c>
      <c r="X366" s="80" t="str">
        <f t="shared" si="23"/>
        <v>102020</v>
      </c>
      <c r="AA366"/>
    </row>
    <row r="367" spans="1:27" x14ac:dyDescent="0.3">
      <c r="A367" s="56">
        <v>44286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-205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">
      <c r="A368" s="56">
        <v>44286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-24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">
      <c r="A369" s="56">
        <v>44286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-114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91 a 120 dias</v>
      </c>
      <c r="X369" s="80" t="str">
        <f t="shared" si="23"/>
        <v>122020</v>
      </c>
      <c r="AA369"/>
    </row>
    <row r="370" spans="1:27" x14ac:dyDescent="0.3">
      <c r="A370" s="56">
        <v>44286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37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">
      <c r="A371" s="56">
        <v>44286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-83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61 a 90 dias</v>
      </c>
      <c r="X371" s="80" t="str">
        <f t="shared" si="23"/>
        <v>12021</v>
      </c>
      <c r="AA371"/>
    </row>
    <row r="372" spans="1:27" x14ac:dyDescent="0.3">
      <c r="A372" s="56">
        <v>44286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-52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31 a 60 dias</v>
      </c>
      <c r="X372" s="80" t="str">
        <f t="shared" si="23"/>
        <v>22021</v>
      </c>
      <c r="AA372"/>
    </row>
    <row r="373" spans="1:27" x14ac:dyDescent="0.3">
      <c r="A373" s="56">
        <v>44286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-175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Acima de 120 dias</v>
      </c>
      <c r="X373" s="80" t="str">
        <f t="shared" si="23"/>
        <v>102020</v>
      </c>
      <c r="AA373"/>
    </row>
    <row r="374" spans="1:27" x14ac:dyDescent="0.3">
      <c r="A374" s="56">
        <v>44286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-83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61 a 90 dias</v>
      </c>
      <c r="X374" s="80" t="str">
        <f t="shared" si="23"/>
        <v>12021</v>
      </c>
      <c r="AA374"/>
    </row>
    <row r="375" spans="1:27" x14ac:dyDescent="0.3">
      <c r="A375" s="56">
        <v>44286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7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">
      <c r="A376" s="56">
        <v>44286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-83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61 a 90 dias</v>
      </c>
      <c r="X376" s="80" t="str">
        <f t="shared" si="23"/>
        <v>12021</v>
      </c>
      <c r="AA376"/>
    </row>
    <row r="377" spans="1:27" x14ac:dyDescent="0.3">
      <c r="A377" s="56">
        <v>44286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37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">
      <c r="A378" s="56">
        <v>44286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-114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91 a 120 dias</v>
      </c>
      <c r="X378" s="80" t="str">
        <f t="shared" si="23"/>
        <v>122020</v>
      </c>
      <c r="AA378"/>
    </row>
    <row r="379" spans="1:27" x14ac:dyDescent="0.3">
      <c r="A379" s="56">
        <v>44286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-236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">
      <c r="A380" s="56">
        <v>44286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7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">
      <c r="A381" s="56">
        <v>44286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37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">
      <c r="A382" s="56">
        <v>44286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37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">
      <c r="A383" s="56">
        <v>44286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37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">
      <c r="A384" s="56">
        <v>44286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-24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">
      <c r="A385" s="56">
        <v>44286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-175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Acima de 120 dias</v>
      </c>
      <c r="X385" s="80" t="str">
        <f t="shared" si="23"/>
        <v>102020</v>
      </c>
      <c r="AA385"/>
    </row>
    <row r="386" spans="1:27" x14ac:dyDescent="0.3">
      <c r="A386" s="56">
        <v>44286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-52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31 a 60 dias</v>
      </c>
      <c r="X386" s="80" t="str">
        <f t="shared" si="23"/>
        <v>22021</v>
      </c>
      <c r="AA386"/>
    </row>
    <row r="387" spans="1:27" x14ac:dyDescent="0.3">
      <c r="A387" s="56">
        <v>44286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37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">
      <c r="A388" s="56">
        <v>44286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37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">
      <c r="A389" s="56">
        <v>44286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-144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Acima de 120 dias</v>
      </c>
      <c r="X389" s="80" t="str">
        <f t="shared" si="27"/>
        <v>112020</v>
      </c>
      <c r="AA389"/>
    </row>
    <row r="390" spans="1:27" x14ac:dyDescent="0.3">
      <c r="A390" s="56">
        <v>44286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-236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">
      <c r="A391" s="56">
        <v>44286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37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">
      <c r="A392" s="56">
        <v>44286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-24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">
      <c r="A393" s="56">
        <v>44286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-24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">
      <c r="A394" s="56">
        <v>44286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37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">
      <c r="A395" s="56">
        <v>44286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-175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Acima de 120 dias</v>
      </c>
      <c r="X395" s="80" t="str">
        <f t="shared" si="27"/>
        <v>102020</v>
      </c>
      <c r="AA395"/>
    </row>
    <row r="396" spans="1:27" x14ac:dyDescent="0.3">
      <c r="A396" s="56">
        <v>44286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-114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91 a 120 dias</v>
      </c>
      <c r="X396" s="80" t="str">
        <f t="shared" si="27"/>
        <v>12021</v>
      </c>
      <c r="AA396"/>
    </row>
    <row r="397" spans="1:27" x14ac:dyDescent="0.3">
      <c r="A397" s="56">
        <v>44286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-114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91 a 120 dias</v>
      </c>
      <c r="X397" s="80" t="str">
        <f t="shared" si="27"/>
        <v>22021</v>
      </c>
      <c r="AA397"/>
    </row>
    <row r="398" spans="1:27" x14ac:dyDescent="0.3">
      <c r="A398" s="56">
        <v>44286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-114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91 a 120 dias</v>
      </c>
      <c r="X398" s="80" t="str">
        <f t="shared" si="27"/>
        <v>12021</v>
      </c>
      <c r="AA398"/>
    </row>
    <row r="399" spans="1:27" x14ac:dyDescent="0.3">
      <c r="A399" s="56">
        <v>44286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-205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">
      <c r="A400" s="56">
        <v>44286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-114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91 a 120 dias</v>
      </c>
      <c r="X400" s="80" t="str">
        <f t="shared" si="27"/>
        <v>12021</v>
      </c>
      <c r="AA400"/>
    </row>
    <row r="401" spans="1:27" x14ac:dyDescent="0.3">
      <c r="A401" s="56">
        <v>44286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-175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Acima de 120 dias</v>
      </c>
      <c r="X401" s="80" t="str">
        <f t="shared" si="27"/>
        <v>102020</v>
      </c>
      <c r="AA401"/>
    </row>
    <row r="402" spans="1:27" x14ac:dyDescent="0.3">
      <c r="A402" s="56">
        <v>44286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37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">
      <c r="A403" s="56">
        <v>44286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-114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91 a 120 dias</v>
      </c>
      <c r="X403" s="80" t="str">
        <f t="shared" si="27"/>
        <v>12021</v>
      </c>
      <c r="AA403"/>
    </row>
    <row r="404" spans="1:27" x14ac:dyDescent="0.3">
      <c r="A404" s="56">
        <v>44286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68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">
      <c r="A405" s="56">
        <v>44286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-83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61 a 90 dias</v>
      </c>
      <c r="X405" s="80" t="str">
        <f t="shared" si="27"/>
        <v>12021</v>
      </c>
      <c r="AA405"/>
    </row>
    <row r="406" spans="1:27" x14ac:dyDescent="0.3">
      <c r="A406" s="56">
        <v>44286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-144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Acima de 120 dias</v>
      </c>
      <c r="X406" s="80" t="str">
        <f t="shared" si="27"/>
        <v>112020</v>
      </c>
      <c r="AA406"/>
    </row>
    <row r="407" spans="1:27" x14ac:dyDescent="0.3">
      <c r="A407" s="56">
        <v>44286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-144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Acima de 120 dias</v>
      </c>
      <c r="X407" s="80" t="str">
        <f t="shared" si="27"/>
        <v>112020</v>
      </c>
      <c r="AA407"/>
    </row>
    <row r="408" spans="1:27" x14ac:dyDescent="0.3">
      <c r="A408" s="56">
        <v>44286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-52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31 a 60 dias</v>
      </c>
      <c r="X408" s="80" t="str">
        <f t="shared" si="27"/>
        <v>22021</v>
      </c>
      <c r="AA408"/>
    </row>
    <row r="409" spans="1:27" x14ac:dyDescent="0.3">
      <c r="A409" s="56">
        <v>44286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37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">
      <c r="A410" s="56">
        <v>44286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-24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">
      <c r="A411" s="56">
        <v>44286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-52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31 a 60 dias</v>
      </c>
      <c r="X411" s="80" t="str">
        <f t="shared" si="27"/>
        <v>32021</v>
      </c>
      <c r="AA411"/>
    </row>
    <row r="412" spans="1:27" x14ac:dyDescent="0.3">
      <c r="A412" s="56">
        <v>44286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37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">
      <c r="A413" s="56">
        <v>44286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-52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31 a 60 dias</v>
      </c>
      <c r="X413" s="80" t="str">
        <f t="shared" si="27"/>
        <v>22021</v>
      </c>
      <c r="AA413"/>
    </row>
    <row r="414" spans="1:27" x14ac:dyDescent="0.3">
      <c r="A414" s="56">
        <v>44286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-114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91 a 120 dias</v>
      </c>
      <c r="X414" s="80" t="str">
        <f t="shared" si="27"/>
        <v>122020</v>
      </c>
      <c r="AA414"/>
    </row>
    <row r="415" spans="1:27" x14ac:dyDescent="0.3">
      <c r="A415" s="56">
        <v>44286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37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">
      <c r="A416" s="56">
        <v>44286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-52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31 a 60 dias</v>
      </c>
      <c r="X416" s="80" t="str">
        <f t="shared" si="27"/>
        <v>22021</v>
      </c>
      <c r="AA416"/>
    </row>
    <row r="417" spans="1:27" x14ac:dyDescent="0.3">
      <c r="A417" s="56">
        <v>44286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37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">
      <c r="A418" s="56">
        <v>44286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-114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91 a 120 dias</v>
      </c>
      <c r="X418" s="80" t="str">
        <f t="shared" si="27"/>
        <v>12021</v>
      </c>
      <c r="AA418"/>
    </row>
    <row r="419" spans="1:27" x14ac:dyDescent="0.3">
      <c r="A419" s="56">
        <v>44286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-236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">
      <c r="A420" s="56">
        <v>44286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-205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">
      <c r="A421" s="56">
        <v>44286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-205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">
      <c r="A422" s="56">
        <v>44286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-52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31 a 60 dias</v>
      </c>
      <c r="X422" s="80" t="str">
        <f t="shared" si="27"/>
        <v>32021</v>
      </c>
      <c r="AA422"/>
    </row>
    <row r="423" spans="1:27" x14ac:dyDescent="0.3">
      <c r="A423" s="56">
        <v>44286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-236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">
      <c r="A424" s="56">
        <v>44286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-52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31 a 60 dias</v>
      </c>
      <c r="X424" s="80" t="str">
        <f t="shared" si="27"/>
        <v>22021</v>
      </c>
      <c r="AA424"/>
    </row>
    <row r="425" spans="1:27" x14ac:dyDescent="0.3">
      <c r="A425" s="56">
        <v>44286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-267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">
      <c r="A426" s="56">
        <v>44286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37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">
      <c r="A427" s="56">
        <v>44286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-114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91 a 120 dias</v>
      </c>
      <c r="X427" s="80" t="str">
        <f t="shared" si="27"/>
        <v>122020</v>
      </c>
      <c r="AA427"/>
    </row>
    <row r="428" spans="1:27" x14ac:dyDescent="0.3">
      <c r="A428" s="56">
        <v>44286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37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">
      <c r="A429" s="56">
        <v>44286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-24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">
      <c r="A430" s="56">
        <v>44286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-175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Acima de 120 dias</v>
      </c>
      <c r="X430" s="80" t="str">
        <f t="shared" si="27"/>
        <v>112020</v>
      </c>
      <c r="AA430"/>
    </row>
    <row r="431" spans="1:27" x14ac:dyDescent="0.3">
      <c r="A431" s="56">
        <v>44286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7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">
      <c r="A432" s="56">
        <v>44286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-114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91 a 120 dias</v>
      </c>
      <c r="X432" s="80" t="str">
        <f t="shared" si="27"/>
        <v>122020</v>
      </c>
      <c r="AA432"/>
    </row>
    <row r="433" spans="1:27" x14ac:dyDescent="0.3">
      <c r="A433" s="56">
        <v>44286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-297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">
      <c r="A434" s="56">
        <v>44286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-297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">
      <c r="A435" s="56">
        <v>44286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-24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">
      <c r="A436" s="56">
        <v>44286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-24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">
      <c r="A437" s="56">
        <v>44286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-52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31 a 60 dias</v>
      </c>
      <c r="X437" s="80" t="str">
        <f t="shared" si="27"/>
        <v>22021</v>
      </c>
      <c r="AA437"/>
    </row>
    <row r="438" spans="1:27" x14ac:dyDescent="0.3">
      <c r="A438" s="56">
        <v>44286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-205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">
      <c r="A439" s="56">
        <v>44286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37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">
      <c r="A440" s="56">
        <v>44286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-24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">
      <c r="A441" s="56">
        <v>44286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-24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">
      <c r="A442" s="56">
        <v>44286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-52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31 a 60 dias</v>
      </c>
      <c r="X442" s="80" t="str">
        <f t="shared" si="27"/>
        <v>22021</v>
      </c>
      <c r="AA442"/>
    </row>
    <row r="443" spans="1:27" x14ac:dyDescent="0.3">
      <c r="A443" s="56">
        <v>44286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-236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">
      <c r="A444" s="56">
        <v>44286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-267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">
      <c r="A445" s="56">
        <v>44286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-144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Acima de 120 dias</v>
      </c>
      <c r="X445" s="80" t="str">
        <f t="shared" si="27"/>
        <v>112020</v>
      </c>
      <c r="AA445"/>
    </row>
    <row r="446" spans="1:27" x14ac:dyDescent="0.3">
      <c r="A446" s="56">
        <v>44286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7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">
      <c r="A447" s="56">
        <v>44286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37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">
      <c r="A448" s="56">
        <v>44286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-52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31 a 60 dias</v>
      </c>
      <c r="X448" s="80" t="str">
        <f t="shared" si="27"/>
        <v>22021</v>
      </c>
      <c r="AA448"/>
    </row>
    <row r="449" spans="1:27" x14ac:dyDescent="0.3">
      <c r="A449" s="56">
        <v>44286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-24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">
      <c r="A450" s="56">
        <v>44286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37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">
      <c r="A451" s="56">
        <v>44286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-144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Acima de 120 dias</v>
      </c>
      <c r="X451" s="80" t="str">
        <f t="shared" ref="X451:X514" si="31">MONTH(U451)&amp;YEAR(U451)</f>
        <v>112020</v>
      </c>
      <c r="AA451"/>
    </row>
    <row r="452" spans="1:27" x14ac:dyDescent="0.3">
      <c r="A452" s="56">
        <v>44286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37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">
      <c r="A453" s="56">
        <v>44286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-297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">
      <c r="A454" s="56">
        <v>44286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37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">
      <c r="A455" s="56">
        <v>44286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-114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91 a 120 dias</v>
      </c>
      <c r="X455" s="80" t="str">
        <f t="shared" si="31"/>
        <v>122020</v>
      </c>
      <c r="AA455"/>
    </row>
    <row r="456" spans="1:27" x14ac:dyDescent="0.3">
      <c r="A456" s="56">
        <v>44286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-297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">
      <c r="A457" s="56">
        <v>44286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-52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31 a 60 dias</v>
      </c>
      <c r="X457" s="80" t="str">
        <f t="shared" si="31"/>
        <v>22021</v>
      </c>
      <c r="AA457"/>
    </row>
    <row r="458" spans="1:27" x14ac:dyDescent="0.3">
      <c r="A458" s="56">
        <v>44286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-205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">
      <c r="A459" s="56">
        <v>44286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-175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Acima de 120 dias</v>
      </c>
      <c r="X459" s="80" t="str">
        <f t="shared" si="31"/>
        <v>102020</v>
      </c>
      <c r="AA459"/>
    </row>
    <row r="460" spans="1:27" x14ac:dyDescent="0.3">
      <c r="A460" s="56">
        <v>44286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-24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">
      <c r="A461" s="56">
        <v>44286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-114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91 a 120 dias</v>
      </c>
      <c r="X461" s="80" t="str">
        <f t="shared" si="31"/>
        <v>122020</v>
      </c>
      <c r="AA461"/>
    </row>
    <row r="462" spans="1:27" x14ac:dyDescent="0.3">
      <c r="A462" s="56">
        <v>44286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-114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91 a 120 dias</v>
      </c>
      <c r="X462" s="80" t="str">
        <f t="shared" si="31"/>
        <v>12021</v>
      </c>
      <c r="AA462"/>
    </row>
    <row r="463" spans="1:27" x14ac:dyDescent="0.3">
      <c r="A463" s="56">
        <v>44286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37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">
      <c r="A464" s="56">
        <v>44286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-144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Acima de 120 dias</v>
      </c>
      <c r="X464" s="80" t="str">
        <f t="shared" si="31"/>
        <v>112020</v>
      </c>
      <c r="AA464"/>
    </row>
    <row r="465" spans="1:27" x14ac:dyDescent="0.3">
      <c r="A465" s="56">
        <v>44286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-83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61 a 90 dias</v>
      </c>
      <c r="X465" s="80" t="str">
        <f t="shared" si="31"/>
        <v>22021</v>
      </c>
      <c r="AA465"/>
    </row>
    <row r="466" spans="1:27" x14ac:dyDescent="0.3">
      <c r="A466" s="56">
        <v>44286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-114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91 a 120 dias</v>
      </c>
      <c r="X466" s="80" t="str">
        <f t="shared" si="31"/>
        <v>122020</v>
      </c>
      <c r="AA466"/>
    </row>
    <row r="467" spans="1:27" x14ac:dyDescent="0.3">
      <c r="A467" s="56">
        <v>44286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-144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Acima de 120 dias</v>
      </c>
      <c r="X467" s="80" t="str">
        <f t="shared" si="31"/>
        <v>112020</v>
      </c>
      <c r="AA467"/>
    </row>
    <row r="468" spans="1:27" x14ac:dyDescent="0.3">
      <c r="A468" s="56">
        <v>44286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-114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91 a 120 dias</v>
      </c>
      <c r="X468" s="80" t="str">
        <f t="shared" si="31"/>
        <v>122020</v>
      </c>
      <c r="AA468"/>
    </row>
    <row r="469" spans="1:27" x14ac:dyDescent="0.3">
      <c r="A469" s="56">
        <v>44286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-236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">
      <c r="A470" s="56">
        <v>44286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-236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">
      <c r="A471" s="56">
        <v>44286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37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">
      <c r="A472" s="56">
        <v>44286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-24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">
      <c r="A473" s="56">
        <v>44286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-175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Acima de 120 dias</v>
      </c>
      <c r="X473" s="80" t="str">
        <f t="shared" si="31"/>
        <v>102020</v>
      </c>
      <c r="AA473"/>
    </row>
    <row r="474" spans="1:27" x14ac:dyDescent="0.3">
      <c r="A474" s="56">
        <v>44286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-52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31 a 60 dias</v>
      </c>
      <c r="X474" s="80" t="str">
        <f t="shared" si="31"/>
        <v>22021</v>
      </c>
      <c r="AA474"/>
    </row>
    <row r="475" spans="1:27" x14ac:dyDescent="0.3">
      <c r="A475" s="56">
        <v>44286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-114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91 a 120 dias</v>
      </c>
      <c r="X475" s="80" t="str">
        <f t="shared" si="31"/>
        <v>122020</v>
      </c>
      <c r="AA475"/>
    </row>
    <row r="476" spans="1:27" x14ac:dyDescent="0.3">
      <c r="A476" s="56">
        <v>44286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-144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Acima de 120 dias</v>
      </c>
      <c r="X476" s="80" t="str">
        <f t="shared" si="31"/>
        <v>112020</v>
      </c>
      <c r="AA476"/>
    </row>
    <row r="477" spans="1:27" x14ac:dyDescent="0.3">
      <c r="A477" s="56">
        <v>44286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-52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31 a 60 dias</v>
      </c>
      <c r="X477" s="80" t="str">
        <f t="shared" si="31"/>
        <v>22021</v>
      </c>
      <c r="AA477"/>
    </row>
    <row r="478" spans="1:27" x14ac:dyDescent="0.3">
      <c r="A478" s="56">
        <v>44286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37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">
      <c r="A479" s="56">
        <v>44286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-24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">
      <c r="A480" s="56">
        <v>44286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-24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">
      <c r="A481" s="56">
        <v>44286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-24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">
      <c r="A482" s="56">
        <v>44286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-114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91 a 120 dias</v>
      </c>
      <c r="X482" s="80" t="str">
        <f t="shared" si="31"/>
        <v>12021</v>
      </c>
      <c r="AA482"/>
    </row>
    <row r="483" spans="1:27" x14ac:dyDescent="0.3">
      <c r="A483" s="56">
        <v>44286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-144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Acima de 120 dias</v>
      </c>
      <c r="X483" s="80" t="str">
        <f t="shared" si="31"/>
        <v>112020</v>
      </c>
      <c r="AA483"/>
    </row>
    <row r="484" spans="1:27" x14ac:dyDescent="0.3">
      <c r="A484" s="56">
        <v>44286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-267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">
      <c r="A485" s="56">
        <v>44286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-114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91 a 120 dias</v>
      </c>
      <c r="X485" s="80" t="str">
        <f t="shared" si="31"/>
        <v>12021</v>
      </c>
      <c r="AA485"/>
    </row>
    <row r="486" spans="1:27" x14ac:dyDescent="0.3">
      <c r="A486" s="56">
        <v>44286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-144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Acima de 120 dias</v>
      </c>
      <c r="X486" s="80" t="str">
        <f t="shared" si="31"/>
        <v>112020</v>
      </c>
      <c r="AA486"/>
    </row>
    <row r="487" spans="1:27" x14ac:dyDescent="0.3">
      <c r="A487" s="56">
        <v>44286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-114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91 a 120 dias</v>
      </c>
      <c r="X487" s="80" t="str">
        <f t="shared" si="31"/>
        <v>12021</v>
      </c>
      <c r="AA487"/>
    </row>
    <row r="488" spans="1:27" x14ac:dyDescent="0.3">
      <c r="A488" s="56">
        <v>44286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-52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31 a 60 dias</v>
      </c>
      <c r="X488" s="80" t="str">
        <f t="shared" si="31"/>
        <v>32021</v>
      </c>
      <c r="AA488"/>
    </row>
    <row r="489" spans="1:27" x14ac:dyDescent="0.3">
      <c r="A489" s="56">
        <v>44286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37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">
      <c r="A490" s="56">
        <v>44286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-83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61 a 90 dias</v>
      </c>
      <c r="X490" s="80" t="str">
        <f t="shared" si="31"/>
        <v>12021</v>
      </c>
      <c r="AA490"/>
    </row>
    <row r="491" spans="1:27" x14ac:dyDescent="0.3">
      <c r="A491" s="56">
        <v>44286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37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">
      <c r="A492" s="56">
        <v>44286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-236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">
      <c r="A493" s="56">
        <v>44286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37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">
      <c r="A494" s="56">
        <v>44286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-52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31 a 60 dias</v>
      </c>
      <c r="X494" s="80" t="str">
        <f t="shared" si="31"/>
        <v>22021</v>
      </c>
      <c r="AA494"/>
    </row>
    <row r="495" spans="1:27" x14ac:dyDescent="0.3">
      <c r="A495" s="56">
        <v>44286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-205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">
      <c r="A496" s="56">
        <v>44286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-52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31 a 60 dias</v>
      </c>
      <c r="X496" s="80" t="str">
        <f t="shared" si="31"/>
        <v>22021</v>
      </c>
      <c r="AA496"/>
    </row>
    <row r="497" spans="1:27" x14ac:dyDescent="0.3">
      <c r="A497" s="56">
        <v>44286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37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">
      <c r="A498" s="56">
        <v>44286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-114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91 a 120 dias</v>
      </c>
      <c r="X498" s="80" t="str">
        <f t="shared" si="31"/>
        <v>122020</v>
      </c>
      <c r="AA498"/>
    </row>
    <row r="499" spans="1:27" x14ac:dyDescent="0.3">
      <c r="A499" s="56">
        <v>44286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-52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31 a 60 dias</v>
      </c>
      <c r="X499" s="80" t="str">
        <f t="shared" si="31"/>
        <v>22021</v>
      </c>
      <c r="AA499"/>
    </row>
    <row r="500" spans="1:27" x14ac:dyDescent="0.3">
      <c r="A500" s="56">
        <v>44286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-144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Acima de 120 dias</v>
      </c>
      <c r="X500" s="80" t="str">
        <f t="shared" si="31"/>
        <v>112020</v>
      </c>
      <c r="AA500"/>
    </row>
    <row r="501" spans="1:27" x14ac:dyDescent="0.3">
      <c r="A501" s="56">
        <v>44286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37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">
      <c r="A502" s="56">
        <v>44286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-52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31 a 60 dias</v>
      </c>
      <c r="X502" s="80" t="str">
        <f t="shared" si="31"/>
        <v>22021</v>
      </c>
      <c r="AA502"/>
    </row>
    <row r="503" spans="1:27" x14ac:dyDescent="0.3">
      <c r="A503" s="56">
        <v>44286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-236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">
      <c r="A504" s="56">
        <v>44286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-175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Acima de 120 dias</v>
      </c>
      <c r="X504" s="80" t="str">
        <f t="shared" si="31"/>
        <v>102020</v>
      </c>
      <c r="AA504"/>
    </row>
    <row r="505" spans="1:27" x14ac:dyDescent="0.3">
      <c r="A505" s="56">
        <v>44286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-144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Acima de 120 dias</v>
      </c>
      <c r="X505" s="80" t="str">
        <f t="shared" si="31"/>
        <v>112020</v>
      </c>
      <c r="AA505"/>
    </row>
    <row r="506" spans="1:27" x14ac:dyDescent="0.3">
      <c r="A506" s="56">
        <v>44286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37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">
      <c r="A507" s="56">
        <v>44286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-24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">
      <c r="A508" s="56">
        <v>44286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7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">
      <c r="A509" s="56">
        <v>44286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-236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">
      <c r="A510" s="56">
        <v>44286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-114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91 a 120 dias</v>
      </c>
      <c r="X510" s="80" t="str">
        <f t="shared" si="31"/>
        <v>12021</v>
      </c>
      <c r="AA510"/>
    </row>
    <row r="511" spans="1:27" x14ac:dyDescent="0.3">
      <c r="A511" s="56">
        <v>44286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-24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">
      <c r="A512" s="56">
        <v>44286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-114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91 a 120 dias</v>
      </c>
      <c r="X512" s="80" t="str">
        <f t="shared" si="31"/>
        <v>122020</v>
      </c>
      <c r="AA512"/>
    </row>
    <row r="513" spans="1:27" x14ac:dyDescent="0.3">
      <c r="A513" s="56">
        <v>44286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-114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91 a 120 dias</v>
      </c>
      <c r="X513" s="80" t="str">
        <f t="shared" si="31"/>
        <v>122020</v>
      </c>
      <c r="AA513"/>
    </row>
    <row r="514" spans="1:27" x14ac:dyDescent="0.3">
      <c r="A514" s="56">
        <v>44286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-114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91 a 120 dias</v>
      </c>
      <c r="X514" s="80" t="str">
        <f t="shared" si="31"/>
        <v>122020</v>
      </c>
      <c r="AA514"/>
    </row>
    <row r="515" spans="1:27" x14ac:dyDescent="0.3">
      <c r="A515" s="56">
        <v>44286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-52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31 a 60 dias</v>
      </c>
      <c r="X515" s="80" t="str">
        <f t="shared" ref="X515:X578" si="35">MONTH(U515)&amp;YEAR(U515)</f>
        <v>22021</v>
      </c>
      <c r="AA515"/>
    </row>
    <row r="516" spans="1:27" x14ac:dyDescent="0.3">
      <c r="A516" s="56">
        <v>44286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7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">
      <c r="A517" s="56">
        <v>44286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37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">
      <c r="A518" s="56">
        <v>44286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-297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">
      <c r="A519" s="56">
        <v>44286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-205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">
      <c r="A520" s="56">
        <v>44286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-144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Acima de 120 dias</v>
      </c>
      <c r="X520" s="80" t="str">
        <f t="shared" si="35"/>
        <v>112020</v>
      </c>
      <c r="AA520"/>
    </row>
    <row r="521" spans="1:27" x14ac:dyDescent="0.3">
      <c r="A521" s="56">
        <v>44286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-144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Acima de 120 dias</v>
      </c>
      <c r="X521" s="80" t="str">
        <f t="shared" si="35"/>
        <v>112020</v>
      </c>
      <c r="AA521"/>
    </row>
    <row r="522" spans="1:27" x14ac:dyDescent="0.3">
      <c r="A522" s="56">
        <v>44286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-52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31 a 60 dias</v>
      </c>
      <c r="X522" s="80" t="str">
        <f t="shared" si="35"/>
        <v>22021</v>
      </c>
      <c r="AA522"/>
    </row>
    <row r="523" spans="1:27" x14ac:dyDescent="0.3">
      <c r="A523" s="56">
        <v>44286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737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">
      <c r="A524" s="56">
        <v>44286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7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">
      <c r="A525" s="56">
        <v>44286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-24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">
      <c r="A526" s="56">
        <v>44286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37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">
      <c r="A527" s="56">
        <v>44286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-144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Acima de 120 dias</v>
      </c>
      <c r="X527" s="80" t="str">
        <f t="shared" si="35"/>
        <v>112020</v>
      </c>
      <c r="AA527"/>
    </row>
    <row r="528" spans="1:27" x14ac:dyDescent="0.3">
      <c r="A528" s="56">
        <v>44286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-52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31 a 60 dias</v>
      </c>
      <c r="X528" s="80" t="str">
        <f t="shared" si="35"/>
        <v>22021</v>
      </c>
      <c r="AA528"/>
    </row>
    <row r="529" spans="1:27" x14ac:dyDescent="0.3">
      <c r="A529" s="56">
        <v>44286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-52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31 a 60 dias</v>
      </c>
      <c r="X529" s="80" t="str">
        <f t="shared" si="35"/>
        <v>22021</v>
      </c>
      <c r="AA529"/>
    </row>
    <row r="530" spans="1:27" x14ac:dyDescent="0.3">
      <c r="A530" s="56">
        <v>44286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-114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91 a 120 dias</v>
      </c>
      <c r="X530" s="80" t="str">
        <f t="shared" si="35"/>
        <v>12021</v>
      </c>
      <c r="AA530"/>
    </row>
    <row r="531" spans="1:27" x14ac:dyDescent="0.3">
      <c r="A531" s="56">
        <v>44286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-52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31 a 60 dias</v>
      </c>
      <c r="X531" s="80" t="str">
        <f t="shared" si="35"/>
        <v>42021</v>
      </c>
      <c r="AA531"/>
    </row>
    <row r="532" spans="1:27" x14ac:dyDescent="0.3">
      <c r="A532" s="56">
        <v>44286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37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">
      <c r="A533" s="56">
        <v>44286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37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">
      <c r="A534" s="56">
        <v>44286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-114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91 a 120 dias</v>
      </c>
      <c r="X534" s="80" t="str">
        <f t="shared" si="35"/>
        <v>12021</v>
      </c>
      <c r="AA534"/>
    </row>
    <row r="535" spans="1:27" x14ac:dyDescent="0.3">
      <c r="A535" s="56">
        <v>44286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-52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31 a 60 dias</v>
      </c>
      <c r="X535" s="80" t="str">
        <f t="shared" si="35"/>
        <v>22021</v>
      </c>
      <c r="AA535"/>
    </row>
    <row r="536" spans="1:27" x14ac:dyDescent="0.3">
      <c r="A536" s="56">
        <v>44286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37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">
      <c r="A537" s="56">
        <v>44286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-83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61 a 90 dias</v>
      </c>
      <c r="X537" s="80" t="str">
        <f t="shared" si="35"/>
        <v>12021</v>
      </c>
      <c r="AA537"/>
    </row>
    <row r="538" spans="1:27" x14ac:dyDescent="0.3">
      <c r="A538" s="56">
        <v>44286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37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">
      <c r="A539" s="56">
        <v>44286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37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">
      <c r="A540" s="56">
        <v>44286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-236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">
      <c r="A541" s="56">
        <v>44286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-114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91 a 120 dias</v>
      </c>
      <c r="X541" s="80" t="str">
        <f t="shared" si="35"/>
        <v>12021</v>
      </c>
      <c r="AA541"/>
    </row>
    <row r="542" spans="1:27" x14ac:dyDescent="0.3">
      <c r="A542" s="56">
        <v>44286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-52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31 a 60 dias</v>
      </c>
      <c r="X542" s="80" t="str">
        <f t="shared" si="35"/>
        <v>22021</v>
      </c>
      <c r="AA542"/>
    </row>
    <row r="543" spans="1:27" x14ac:dyDescent="0.3">
      <c r="A543" s="56">
        <v>44286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-52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31 a 60 dias</v>
      </c>
      <c r="X543" s="80" t="str">
        <f t="shared" si="35"/>
        <v>42021</v>
      </c>
      <c r="AA543"/>
    </row>
    <row r="544" spans="1:27" x14ac:dyDescent="0.3">
      <c r="A544" s="56">
        <v>44286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37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">
      <c r="A545" s="56">
        <v>44286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-114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91 a 120 dias</v>
      </c>
      <c r="X545" s="80" t="str">
        <f t="shared" si="35"/>
        <v>12021</v>
      </c>
      <c r="AA545"/>
    </row>
    <row r="546" spans="1:27" x14ac:dyDescent="0.3">
      <c r="A546" s="56">
        <v>44286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-24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">
      <c r="A547" s="56">
        <v>44286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37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">
      <c r="A548" s="56">
        <v>44286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-114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91 a 120 dias</v>
      </c>
      <c r="X548" s="80" t="str">
        <f t="shared" si="35"/>
        <v>12021</v>
      </c>
      <c r="AA548"/>
    </row>
    <row r="549" spans="1:27" x14ac:dyDescent="0.3">
      <c r="A549" s="56">
        <v>44286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-205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">
      <c r="A550" s="56">
        <v>44286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37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">
      <c r="A551" s="56">
        <v>44286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-144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Acima de 120 dias</v>
      </c>
      <c r="X551" s="80" t="str">
        <f t="shared" si="35"/>
        <v>112020</v>
      </c>
      <c r="AA551"/>
    </row>
    <row r="552" spans="1:27" x14ac:dyDescent="0.3">
      <c r="A552" s="56">
        <v>44286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-52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31 a 60 dias</v>
      </c>
      <c r="X552" s="80" t="str">
        <f t="shared" si="35"/>
        <v>22021</v>
      </c>
      <c r="AA552"/>
    </row>
    <row r="553" spans="1:27" x14ac:dyDescent="0.3">
      <c r="A553" s="56">
        <v>44286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37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">
      <c r="A554" s="56">
        <v>44286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37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">
      <c r="A555" s="56">
        <v>44286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-24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">
      <c r="A556" s="56">
        <v>44286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37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">
      <c r="A557" s="56">
        <v>44286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-205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">
      <c r="A558" s="56">
        <v>44286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-52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31 a 60 dias</v>
      </c>
      <c r="X558" s="80" t="str">
        <f t="shared" si="35"/>
        <v>22021</v>
      </c>
      <c r="AA558"/>
    </row>
    <row r="559" spans="1:27" x14ac:dyDescent="0.3">
      <c r="A559" s="56">
        <v>44286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-24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">
      <c r="A560" s="56">
        <v>44286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37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">
      <c r="A561" s="56">
        <v>44286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-144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Acima de 120 dias</v>
      </c>
      <c r="X561" s="80" t="str">
        <f t="shared" si="35"/>
        <v>122020</v>
      </c>
      <c r="AA561"/>
    </row>
    <row r="562" spans="1:27" x14ac:dyDescent="0.3">
      <c r="A562" s="56">
        <v>44286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-236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">
      <c r="A563" s="56">
        <v>44286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-24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">
      <c r="A564" s="56">
        <v>44286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-24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">
      <c r="A565" s="56">
        <v>44286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-52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31 a 60 dias</v>
      </c>
      <c r="X565" s="80" t="str">
        <f t="shared" si="35"/>
        <v>22021</v>
      </c>
      <c r="AA565"/>
    </row>
    <row r="566" spans="1:27" x14ac:dyDescent="0.3">
      <c r="A566" s="56">
        <v>44286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-114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91 a 120 dias</v>
      </c>
      <c r="X566" s="80" t="str">
        <f t="shared" si="35"/>
        <v>12021</v>
      </c>
      <c r="AA566"/>
    </row>
    <row r="567" spans="1:27" x14ac:dyDescent="0.3">
      <c r="A567" s="56">
        <v>44286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-236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">
      <c r="A568" s="56">
        <v>44286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-114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91 a 120 dias</v>
      </c>
      <c r="X568" s="80" t="str">
        <f t="shared" si="35"/>
        <v>12021</v>
      </c>
      <c r="AA568"/>
    </row>
    <row r="569" spans="1:27" x14ac:dyDescent="0.3">
      <c r="A569" s="56">
        <v>44286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-114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91 a 120 dias</v>
      </c>
      <c r="X569" s="80" t="str">
        <f t="shared" si="35"/>
        <v>12021</v>
      </c>
      <c r="AA569"/>
    </row>
    <row r="570" spans="1:27" x14ac:dyDescent="0.3">
      <c r="A570" s="56">
        <v>44286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-52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31 a 60 dias</v>
      </c>
      <c r="X570" s="80" t="str">
        <f t="shared" si="35"/>
        <v>22021</v>
      </c>
      <c r="AA570"/>
    </row>
    <row r="571" spans="1:27" x14ac:dyDescent="0.3">
      <c r="A571" s="56">
        <v>44286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-52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31 a 60 dias</v>
      </c>
      <c r="X571" s="80" t="str">
        <f t="shared" si="35"/>
        <v>22021</v>
      </c>
      <c r="AA571"/>
    </row>
    <row r="572" spans="1:27" x14ac:dyDescent="0.3">
      <c r="A572" s="56">
        <v>44286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-52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31 a 60 dias</v>
      </c>
      <c r="X572" s="80" t="str">
        <f t="shared" si="35"/>
        <v>22021</v>
      </c>
      <c r="AA572"/>
    </row>
    <row r="573" spans="1:27" x14ac:dyDescent="0.3">
      <c r="A573" s="56">
        <v>44286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-267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">
      <c r="A574" s="56">
        <v>44286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-52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31 a 60 dias</v>
      </c>
      <c r="X574" s="80" t="str">
        <f t="shared" si="35"/>
        <v>22021</v>
      </c>
      <c r="AA574"/>
    </row>
    <row r="575" spans="1:27" x14ac:dyDescent="0.3">
      <c r="A575" s="56">
        <v>44286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-52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31 a 60 dias</v>
      </c>
      <c r="X575" s="80" t="str">
        <f t="shared" si="35"/>
        <v>22021</v>
      </c>
      <c r="AA575"/>
    </row>
    <row r="576" spans="1:27" x14ac:dyDescent="0.3">
      <c r="A576" s="56">
        <v>44286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-144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Acima de 120 dias</v>
      </c>
      <c r="X576" s="80" t="str">
        <f t="shared" si="35"/>
        <v>112020</v>
      </c>
      <c r="AA576"/>
    </row>
    <row r="577" spans="1:27" x14ac:dyDescent="0.3">
      <c r="A577" s="56">
        <v>44286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-83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61 a 90 dias</v>
      </c>
      <c r="X577" s="80" t="str">
        <f t="shared" si="35"/>
        <v>12021</v>
      </c>
      <c r="AA577"/>
    </row>
    <row r="578" spans="1:27" x14ac:dyDescent="0.3">
      <c r="A578" s="56">
        <v>44286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37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">
      <c r="A579" s="56">
        <v>44286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-24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">
      <c r="A580" s="56">
        <v>44286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37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">
      <c r="A581" s="56">
        <v>44286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-24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">
      <c r="A582" s="56">
        <v>44286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7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">
      <c r="A583" s="56">
        <v>44286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-144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Acima de 120 dias</v>
      </c>
      <c r="X583" s="80" t="str">
        <f t="shared" si="39"/>
        <v>112020</v>
      </c>
      <c r="AA583"/>
    </row>
    <row r="584" spans="1:27" x14ac:dyDescent="0.3">
      <c r="A584" s="56">
        <v>44286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-144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Acima de 120 dias</v>
      </c>
      <c r="X584" s="80" t="str">
        <f t="shared" si="39"/>
        <v>112020</v>
      </c>
      <c r="AA584"/>
    </row>
    <row r="585" spans="1:27" x14ac:dyDescent="0.3">
      <c r="A585" s="56">
        <v>44286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-144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Acima de 120 dias</v>
      </c>
      <c r="X585" s="80" t="str">
        <f t="shared" si="39"/>
        <v>112020</v>
      </c>
      <c r="AA585"/>
    </row>
    <row r="586" spans="1:27" x14ac:dyDescent="0.3">
      <c r="A586" s="56">
        <v>44286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7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">
      <c r="A587" s="56">
        <v>44286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-114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91 a 120 dias</v>
      </c>
      <c r="X587" s="80" t="str">
        <f t="shared" si="39"/>
        <v>12021</v>
      </c>
      <c r="AA587"/>
    </row>
    <row r="588" spans="1:27" x14ac:dyDescent="0.3">
      <c r="A588" s="56">
        <v>44286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-114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91 a 120 dias</v>
      </c>
      <c r="X588" s="80" t="str">
        <f t="shared" si="39"/>
        <v>112020</v>
      </c>
      <c r="AA588"/>
    </row>
    <row r="589" spans="1:27" x14ac:dyDescent="0.3">
      <c r="A589" s="56">
        <v>44286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37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">
      <c r="A590" s="56">
        <v>44286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37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">
      <c r="A591" s="56">
        <v>44286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-114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91 a 120 dias</v>
      </c>
      <c r="X591" s="80" t="str">
        <f t="shared" si="39"/>
        <v>12021</v>
      </c>
      <c r="AA591"/>
    </row>
    <row r="592" spans="1:27" x14ac:dyDescent="0.3">
      <c r="A592" s="56">
        <v>44286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-297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">
      <c r="A593" s="56">
        <v>44286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-24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">
      <c r="A594" s="56">
        <v>44286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7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">
      <c r="A595" s="56">
        <v>44286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-236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">
      <c r="A596" s="56">
        <v>44286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37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">
      <c r="A597" s="56">
        <v>44286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-205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">
      <c r="A598" s="56">
        <v>44286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37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">
      <c r="A599" s="56">
        <v>44286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-52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31 a 60 dias</v>
      </c>
      <c r="X599" s="80" t="str">
        <f t="shared" si="39"/>
        <v>22021</v>
      </c>
      <c r="AA599"/>
    </row>
    <row r="600" spans="1:27" x14ac:dyDescent="0.3">
      <c r="A600" s="56">
        <v>44286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37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">
      <c r="A601" s="56">
        <v>44286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-358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">
      <c r="A602" s="56">
        <v>44286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-297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">
      <c r="A603" s="56">
        <v>44286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-175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Acima de 120 dias</v>
      </c>
      <c r="X603" s="80" t="str">
        <f t="shared" si="39"/>
        <v>102020</v>
      </c>
      <c r="AA603"/>
    </row>
    <row r="604" spans="1:27" x14ac:dyDescent="0.3">
      <c r="A604" s="56">
        <v>44286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-236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">
      <c r="A605" s="56">
        <v>44286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37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">
      <c r="A606" s="56">
        <v>44286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-52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31 a 60 dias</v>
      </c>
      <c r="X606" s="80" t="str">
        <f t="shared" si="39"/>
        <v>22021</v>
      </c>
      <c r="AA606"/>
    </row>
    <row r="607" spans="1:27" x14ac:dyDescent="0.3">
      <c r="A607" s="56">
        <v>44286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-114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91 a 120 dias</v>
      </c>
      <c r="X607" s="80" t="str">
        <f t="shared" si="39"/>
        <v>122020</v>
      </c>
      <c r="AA607"/>
    </row>
    <row r="608" spans="1:27" x14ac:dyDescent="0.3">
      <c r="A608" s="56">
        <v>44286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37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">
      <c r="A609" s="56">
        <v>44286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-24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">
      <c r="A610" s="56">
        <v>44286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-114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91 a 120 dias</v>
      </c>
      <c r="X610" s="80" t="str">
        <f t="shared" si="39"/>
        <v>12021</v>
      </c>
      <c r="AA610"/>
    </row>
    <row r="611" spans="1:27" x14ac:dyDescent="0.3">
      <c r="A611" s="56">
        <v>44286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-205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">
      <c r="A612" s="56">
        <v>44286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37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">
      <c r="A613" s="56">
        <v>44286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-205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">
      <c r="A614" s="56">
        <v>44286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-114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91 a 120 dias</v>
      </c>
      <c r="X614" s="80" t="str">
        <f t="shared" si="39"/>
        <v>12021</v>
      </c>
      <c r="AA614"/>
    </row>
    <row r="615" spans="1:27" x14ac:dyDescent="0.3">
      <c r="A615" s="56">
        <v>44286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-144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Acima de 120 dias</v>
      </c>
      <c r="X615" s="80" t="str">
        <f t="shared" si="39"/>
        <v>112020</v>
      </c>
      <c r="AA615"/>
    </row>
    <row r="616" spans="1:27" x14ac:dyDescent="0.3">
      <c r="A616" s="56">
        <v>44286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37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">
      <c r="A617" s="56">
        <v>44286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-114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91 a 120 dias</v>
      </c>
      <c r="X617" s="80" t="str">
        <f t="shared" si="39"/>
        <v>12021</v>
      </c>
      <c r="AA617"/>
    </row>
    <row r="618" spans="1:27" x14ac:dyDescent="0.3">
      <c r="A618" s="56">
        <v>44286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-24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">
      <c r="A619" s="56">
        <v>44286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-114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91 a 120 dias</v>
      </c>
      <c r="X619" s="80" t="str">
        <f t="shared" si="39"/>
        <v>122020</v>
      </c>
      <c r="AA619"/>
    </row>
    <row r="620" spans="1:27" x14ac:dyDescent="0.3">
      <c r="A620" s="56">
        <v>44286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37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">
      <c r="A621" s="56">
        <v>44286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-24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">
      <c r="A622" s="56">
        <v>44286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-24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">
      <c r="A623" s="56">
        <v>44286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37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">
      <c r="A624" s="56">
        <v>44286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-144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Acima de 120 dias</v>
      </c>
      <c r="X624" s="80" t="str">
        <f t="shared" si="39"/>
        <v>112020</v>
      </c>
      <c r="AA624"/>
    </row>
    <row r="625" spans="1:27" x14ac:dyDescent="0.3">
      <c r="A625" s="56">
        <v>44286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7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">
      <c r="A626" s="56">
        <v>44286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37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">
      <c r="A627" s="56">
        <v>44286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-83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61 a 90 dias</v>
      </c>
      <c r="X627" s="80" t="str">
        <f t="shared" si="39"/>
        <v>12021</v>
      </c>
      <c r="AA627"/>
    </row>
    <row r="628" spans="1:27" x14ac:dyDescent="0.3">
      <c r="A628" s="56">
        <v>44286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-267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">
      <c r="A629" s="56">
        <v>44286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-297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">
      <c r="A630" s="56">
        <v>44286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-205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">
      <c r="A631" s="56">
        <v>44286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-114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91 a 120 dias</v>
      </c>
      <c r="X631" s="80" t="str">
        <f t="shared" si="39"/>
        <v>122020</v>
      </c>
      <c r="AA631"/>
    </row>
    <row r="632" spans="1:27" x14ac:dyDescent="0.3">
      <c r="A632" s="56">
        <v>44286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-52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31 a 60 dias</v>
      </c>
      <c r="X632" s="80" t="str">
        <f t="shared" si="39"/>
        <v>22021</v>
      </c>
      <c r="AA632"/>
    </row>
    <row r="633" spans="1:27" x14ac:dyDescent="0.3">
      <c r="A633" s="56">
        <v>44286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-83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61 a 90 dias</v>
      </c>
      <c r="X633" s="80" t="str">
        <f t="shared" si="39"/>
        <v>12021</v>
      </c>
      <c r="AA633"/>
    </row>
    <row r="634" spans="1:27" x14ac:dyDescent="0.3">
      <c r="A634" s="56">
        <v>44286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37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">
      <c r="A635" s="56">
        <v>44286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37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">
      <c r="A636" s="56">
        <v>44286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-144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Acima de 120 dias</v>
      </c>
      <c r="X636" s="80" t="str">
        <f t="shared" si="39"/>
        <v>112020</v>
      </c>
      <c r="AA636"/>
    </row>
    <row r="637" spans="1:27" x14ac:dyDescent="0.3">
      <c r="A637" s="56">
        <v>44286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37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">
      <c r="A638" s="56">
        <v>44286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37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">
      <c r="A639" s="56">
        <v>44286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37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">
      <c r="A640" s="56">
        <v>44286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37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">
      <c r="A641" s="56">
        <v>44286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-175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Acima de 120 dias</v>
      </c>
      <c r="X641" s="80" t="str">
        <f t="shared" si="39"/>
        <v>102020</v>
      </c>
      <c r="AA641"/>
    </row>
    <row r="642" spans="1:27" x14ac:dyDescent="0.3">
      <c r="A642" s="56">
        <v>44286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-267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">
      <c r="A643" s="56">
        <v>44286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-114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91 a 120 dias</v>
      </c>
      <c r="X643" s="80" t="str">
        <f t="shared" ref="X643:X706" si="43">MONTH(U643)&amp;YEAR(U643)</f>
        <v>122020</v>
      </c>
      <c r="AA643"/>
    </row>
    <row r="644" spans="1:27" x14ac:dyDescent="0.3">
      <c r="A644" s="56">
        <v>44286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-144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Acima de 120 dias</v>
      </c>
      <c r="X644" s="80" t="str">
        <f t="shared" si="43"/>
        <v>112020</v>
      </c>
      <c r="AA644"/>
    </row>
    <row r="645" spans="1:27" x14ac:dyDescent="0.3">
      <c r="A645" s="56">
        <v>44286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-114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91 a 120 dias</v>
      </c>
      <c r="X645" s="80" t="str">
        <f t="shared" si="43"/>
        <v>122020</v>
      </c>
      <c r="AA645"/>
    </row>
    <row r="646" spans="1:27" x14ac:dyDescent="0.3">
      <c r="A646" s="56">
        <v>44286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-144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Acima de 120 dias</v>
      </c>
      <c r="X646" s="80" t="str">
        <f t="shared" si="43"/>
        <v>112020</v>
      </c>
      <c r="AA646"/>
    </row>
    <row r="647" spans="1:27" x14ac:dyDescent="0.3">
      <c r="A647" s="56">
        <v>44286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37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">
      <c r="A648" s="56">
        <v>44286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-114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91 a 120 dias</v>
      </c>
      <c r="X648" s="80" t="str">
        <f t="shared" si="43"/>
        <v>122020</v>
      </c>
      <c r="AA648"/>
    </row>
    <row r="649" spans="1:27" x14ac:dyDescent="0.3">
      <c r="A649" s="56">
        <v>44286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-114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91 a 120 dias</v>
      </c>
      <c r="X649" s="80" t="str">
        <f t="shared" si="43"/>
        <v>12021</v>
      </c>
      <c r="AA649"/>
    </row>
    <row r="650" spans="1:27" x14ac:dyDescent="0.3">
      <c r="A650" s="56">
        <v>44286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-144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Acima de 120 dias</v>
      </c>
      <c r="X650" s="80" t="str">
        <f t="shared" si="43"/>
        <v>112020</v>
      </c>
      <c r="AA650"/>
    </row>
    <row r="651" spans="1:27" x14ac:dyDescent="0.3">
      <c r="A651" s="56">
        <v>44286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37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">
      <c r="A652" s="56">
        <v>44286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37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">
      <c r="A653" s="56">
        <v>44286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-52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31 a 60 dias</v>
      </c>
      <c r="X653" s="80" t="str">
        <f t="shared" si="43"/>
        <v>22021</v>
      </c>
      <c r="AA653"/>
    </row>
    <row r="654" spans="1:27" x14ac:dyDescent="0.3">
      <c r="A654" s="56">
        <v>44286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37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">
      <c r="A655" s="56">
        <v>44286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-24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">
      <c r="A656" s="56">
        <v>44286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-114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91 a 120 dias</v>
      </c>
      <c r="X656" s="80" t="str">
        <f t="shared" si="43"/>
        <v>12021</v>
      </c>
      <c r="AA656"/>
    </row>
    <row r="657" spans="1:27" x14ac:dyDescent="0.3">
      <c r="A657" s="56">
        <v>44286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37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">
      <c r="A658" s="56">
        <v>44286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-297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">
      <c r="A659" s="56">
        <v>44286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-267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">
      <c r="A660" s="56">
        <v>44286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7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">
      <c r="A661" s="56">
        <v>44286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-175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Acima de 120 dias</v>
      </c>
      <c r="X661" s="80" t="str">
        <f t="shared" si="43"/>
        <v>102020</v>
      </c>
      <c r="AA661"/>
    </row>
    <row r="662" spans="1:27" x14ac:dyDescent="0.3">
      <c r="A662" s="56">
        <v>44286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37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">
      <c r="A663" s="56">
        <v>44286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37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">
      <c r="A664" s="56">
        <v>44286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37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">
      <c r="A665" s="56">
        <v>44286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-114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91 a 120 dias</v>
      </c>
      <c r="X665" s="80" t="str">
        <f t="shared" si="43"/>
        <v>122020</v>
      </c>
      <c r="AA665"/>
    </row>
    <row r="666" spans="1:27" x14ac:dyDescent="0.3">
      <c r="A666" s="56">
        <v>44286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-267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">
      <c r="A667" s="56">
        <v>44286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-144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Acima de 120 dias</v>
      </c>
      <c r="X667" s="80" t="str">
        <f t="shared" si="43"/>
        <v>112020</v>
      </c>
      <c r="AA667"/>
    </row>
    <row r="668" spans="1:27" x14ac:dyDescent="0.3">
      <c r="A668" s="56">
        <v>44286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37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">
      <c r="A669" s="56">
        <v>44286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-52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31 a 60 dias</v>
      </c>
      <c r="X669" s="80" t="str">
        <f t="shared" si="43"/>
        <v>22021</v>
      </c>
      <c r="AA669"/>
    </row>
    <row r="670" spans="1:27" x14ac:dyDescent="0.3">
      <c r="A670" s="56">
        <v>44286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7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">
      <c r="A671" s="56">
        <v>44286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-83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61 a 90 dias</v>
      </c>
      <c r="X671" s="80" t="str">
        <f t="shared" si="43"/>
        <v>12021</v>
      </c>
      <c r="AA671"/>
    </row>
    <row r="672" spans="1:27" x14ac:dyDescent="0.3">
      <c r="A672" s="56">
        <v>44286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-205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">
      <c r="A673" s="56">
        <v>44286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-114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91 a 120 dias</v>
      </c>
      <c r="X673" s="80" t="str">
        <f t="shared" si="43"/>
        <v>122020</v>
      </c>
      <c r="AA673"/>
    </row>
    <row r="674" spans="1:27" x14ac:dyDescent="0.3">
      <c r="A674" s="56">
        <v>44286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-114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91 a 120 dias</v>
      </c>
      <c r="X674" s="80" t="str">
        <f t="shared" si="43"/>
        <v>122020</v>
      </c>
      <c r="AA674"/>
    </row>
    <row r="675" spans="1:27" x14ac:dyDescent="0.3">
      <c r="A675" s="56">
        <v>44286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-24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">
      <c r="A676" s="56">
        <v>44286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-267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">
      <c r="A677" s="56">
        <v>44286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-114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91 a 120 dias</v>
      </c>
      <c r="X677" s="80" t="str">
        <f t="shared" si="43"/>
        <v>122020</v>
      </c>
      <c r="AA677"/>
    </row>
    <row r="678" spans="1:27" x14ac:dyDescent="0.3">
      <c r="A678" s="56">
        <v>44286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-236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">
      <c r="A679" s="56">
        <v>44286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-175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Acima de 120 dias</v>
      </c>
      <c r="X679" s="80" t="str">
        <f t="shared" si="43"/>
        <v>112020</v>
      </c>
      <c r="AA679"/>
    </row>
    <row r="680" spans="1:27" x14ac:dyDescent="0.3">
      <c r="A680" s="56">
        <v>44286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-114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91 a 120 dias</v>
      </c>
      <c r="X680" s="80" t="str">
        <f t="shared" si="43"/>
        <v>122020</v>
      </c>
      <c r="AA680"/>
    </row>
    <row r="681" spans="1:27" x14ac:dyDescent="0.3">
      <c r="A681" s="56">
        <v>44286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37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">
      <c r="A682" s="56">
        <v>44286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-24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">
      <c r="A683" s="56">
        <v>44286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-267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">
      <c r="A684" s="56">
        <v>44286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-205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">
      <c r="A685" s="56">
        <v>44286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-144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Acima de 120 dias</v>
      </c>
      <c r="X685" s="80" t="str">
        <f t="shared" si="43"/>
        <v>12021</v>
      </c>
      <c r="AA685"/>
    </row>
    <row r="686" spans="1:27" x14ac:dyDescent="0.3">
      <c r="A686" s="56">
        <v>44286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-24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">
      <c r="A687" s="56">
        <v>44286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37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">
      <c r="A688" s="56">
        <v>44286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-24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">
      <c r="A689" s="56">
        <v>44286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37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">
      <c r="A690" s="56">
        <v>44286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-267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">
      <c r="A691" s="56">
        <v>44286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-267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">
      <c r="A692" s="56">
        <v>44286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-52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31 a 60 dias</v>
      </c>
      <c r="X692" s="80" t="str">
        <f t="shared" si="43"/>
        <v>22021</v>
      </c>
      <c r="AA692"/>
    </row>
    <row r="693" spans="1:27" x14ac:dyDescent="0.3">
      <c r="A693" s="56">
        <v>44286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-236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">
      <c r="A694" s="56">
        <v>44286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-114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91 a 120 dias</v>
      </c>
      <c r="X694" s="80" t="str">
        <f t="shared" si="43"/>
        <v>12021</v>
      </c>
      <c r="AA694"/>
    </row>
    <row r="695" spans="1:27" x14ac:dyDescent="0.3">
      <c r="A695" s="56">
        <v>44286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-114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91 a 120 dias</v>
      </c>
      <c r="X695" s="80" t="str">
        <f t="shared" si="43"/>
        <v>122020</v>
      </c>
      <c r="AA695"/>
    </row>
    <row r="696" spans="1:27" x14ac:dyDescent="0.3">
      <c r="A696" s="56">
        <v>44286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-175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Acima de 120 dias</v>
      </c>
      <c r="X696" s="80" t="str">
        <f t="shared" si="43"/>
        <v>112020</v>
      </c>
      <c r="AA696"/>
    </row>
    <row r="697" spans="1:27" x14ac:dyDescent="0.3">
      <c r="A697" s="56">
        <v>44286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37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">
      <c r="A698" s="56">
        <v>44286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-267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">
      <c r="A699" s="56">
        <v>44286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-114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91 a 120 dias</v>
      </c>
      <c r="X699" s="80" t="str">
        <f t="shared" si="43"/>
        <v>12021</v>
      </c>
      <c r="AA699"/>
    </row>
    <row r="700" spans="1:27" x14ac:dyDescent="0.3">
      <c r="A700" s="56">
        <v>44286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-144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Acima de 120 dias</v>
      </c>
      <c r="X700" s="80" t="str">
        <f t="shared" si="43"/>
        <v>112020</v>
      </c>
      <c r="AA700"/>
    </row>
    <row r="701" spans="1:27" x14ac:dyDescent="0.3">
      <c r="A701" s="56">
        <v>44286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-24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">
      <c r="A702" s="56">
        <v>44286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-205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">
      <c r="A703" s="56">
        <v>44286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37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">
      <c r="A704" s="56">
        <v>44286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-52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31 a 60 dias</v>
      </c>
      <c r="X704" s="80" t="str">
        <f t="shared" si="43"/>
        <v>22021</v>
      </c>
      <c r="AA704"/>
    </row>
    <row r="705" spans="1:27" x14ac:dyDescent="0.3">
      <c r="A705" s="56">
        <v>44286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-114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91 a 120 dias</v>
      </c>
      <c r="X705" s="80" t="str">
        <f t="shared" si="43"/>
        <v>12021</v>
      </c>
      <c r="AA705"/>
    </row>
    <row r="706" spans="1:27" x14ac:dyDescent="0.3">
      <c r="A706" s="56">
        <v>44286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-114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91 a 120 dias</v>
      </c>
      <c r="X706" s="80" t="str">
        <f t="shared" si="43"/>
        <v>112020</v>
      </c>
      <c r="AA706"/>
    </row>
    <row r="707" spans="1:27" x14ac:dyDescent="0.3">
      <c r="A707" s="56">
        <v>44286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-236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">
      <c r="A708" s="56">
        <v>44286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37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">
      <c r="A709" s="56">
        <v>44286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-52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31 a 60 dias</v>
      </c>
      <c r="X709" s="80" t="str">
        <f t="shared" si="47"/>
        <v>22021</v>
      </c>
      <c r="AA709"/>
    </row>
    <row r="710" spans="1:27" x14ac:dyDescent="0.3">
      <c r="A710" s="56">
        <v>44286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-52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31 a 60 dias</v>
      </c>
      <c r="X710" s="80" t="str">
        <f t="shared" si="47"/>
        <v>22021</v>
      </c>
      <c r="AA710"/>
    </row>
    <row r="711" spans="1:27" x14ac:dyDescent="0.3">
      <c r="A711" s="56">
        <v>44286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-114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91 a 120 dias</v>
      </c>
      <c r="X711" s="80" t="str">
        <f t="shared" si="47"/>
        <v>12021</v>
      </c>
      <c r="AA711"/>
    </row>
    <row r="712" spans="1:27" x14ac:dyDescent="0.3">
      <c r="A712" s="56">
        <v>44286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-175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Acima de 120 dias</v>
      </c>
      <c r="X712" s="80" t="str">
        <f t="shared" si="47"/>
        <v>102020</v>
      </c>
      <c r="AA712"/>
    </row>
    <row r="713" spans="1:27" x14ac:dyDescent="0.3">
      <c r="A713" s="56">
        <v>44286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37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">
      <c r="A714" s="56">
        <v>44286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37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">
      <c r="A715" s="56">
        <v>44286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37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">
      <c r="A716" s="56">
        <v>44286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-236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">
      <c r="A717" s="56">
        <v>44286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-297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">
      <c r="A718" s="56">
        <v>44286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37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">
      <c r="A719" s="56">
        <v>44286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-205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">
      <c r="A720" s="56">
        <v>44286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37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">
      <c r="A721" s="56">
        <v>44286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-52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31 a 60 dias</v>
      </c>
      <c r="X721" s="80" t="str">
        <f t="shared" si="47"/>
        <v>22021</v>
      </c>
      <c r="AA721"/>
    </row>
    <row r="722" spans="1:27" x14ac:dyDescent="0.3">
      <c r="A722" s="56">
        <v>44286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-267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">
      <c r="A723" s="56">
        <v>44286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37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">
      <c r="A724" s="56">
        <v>44286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37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">
      <c r="A725" s="56">
        <v>44286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37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">
      <c r="A726" s="56">
        <v>44286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-328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">
      <c r="A727" s="56">
        <v>44286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-144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Acima de 120 dias</v>
      </c>
      <c r="X727" s="80" t="str">
        <f t="shared" si="47"/>
        <v>112020</v>
      </c>
      <c r="AA727"/>
    </row>
    <row r="728" spans="1:27" x14ac:dyDescent="0.3">
      <c r="A728" s="56">
        <v>44286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-83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61 a 90 dias</v>
      </c>
      <c r="X728" s="80" t="str">
        <f t="shared" si="47"/>
        <v>12021</v>
      </c>
      <c r="AA728"/>
    </row>
    <row r="729" spans="1:27" x14ac:dyDescent="0.3">
      <c r="A729" s="56">
        <v>44286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-114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91 a 120 dias</v>
      </c>
      <c r="X729" s="80" t="str">
        <f t="shared" si="47"/>
        <v>122020</v>
      </c>
      <c r="AA729"/>
    </row>
    <row r="730" spans="1:27" x14ac:dyDescent="0.3">
      <c r="A730" s="56">
        <v>44286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37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">
      <c r="A731" s="56">
        <v>44286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-328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">
      <c r="A732" s="56">
        <v>44286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37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">
      <c r="A733" s="56">
        <v>44286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-52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31 a 60 dias</v>
      </c>
      <c r="X733" s="80" t="str">
        <f t="shared" si="47"/>
        <v>22021</v>
      </c>
      <c r="AA733"/>
    </row>
    <row r="734" spans="1:27" x14ac:dyDescent="0.3">
      <c r="A734" s="56">
        <v>44286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-144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Acima de 120 dias</v>
      </c>
      <c r="X734" s="80" t="str">
        <f t="shared" si="47"/>
        <v>112020</v>
      </c>
      <c r="AA734"/>
    </row>
    <row r="735" spans="1:27" x14ac:dyDescent="0.3">
      <c r="A735" s="56">
        <v>44286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-236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">
      <c r="A736" s="56">
        <v>44286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-114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91 a 120 dias</v>
      </c>
      <c r="X736" s="80" t="str">
        <f t="shared" si="47"/>
        <v>12021</v>
      </c>
      <c r="AA736"/>
    </row>
    <row r="737" spans="1:27" x14ac:dyDescent="0.3">
      <c r="A737" s="56">
        <v>44286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-24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">
      <c r="A738" s="56">
        <v>44286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-52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31 a 60 dias</v>
      </c>
      <c r="X738" s="80" t="str">
        <f t="shared" si="47"/>
        <v>22021</v>
      </c>
      <c r="AA738"/>
    </row>
    <row r="739" spans="1:27" x14ac:dyDescent="0.3">
      <c r="A739" s="56">
        <v>44286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37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">
      <c r="A740" s="56">
        <v>44286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-114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91 a 120 dias</v>
      </c>
      <c r="X740" s="80" t="str">
        <f t="shared" si="47"/>
        <v>12021</v>
      </c>
      <c r="AA740"/>
    </row>
    <row r="741" spans="1:27" x14ac:dyDescent="0.3">
      <c r="A741" s="56">
        <v>44286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-144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Acima de 120 dias</v>
      </c>
      <c r="X741" s="80" t="str">
        <f t="shared" si="47"/>
        <v>112020</v>
      </c>
      <c r="AA741"/>
    </row>
    <row r="742" spans="1:27" x14ac:dyDescent="0.3">
      <c r="A742" s="56">
        <v>44286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-144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Acima de 120 dias</v>
      </c>
      <c r="X742" s="80" t="str">
        <f t="shared" si="47"/>
        <v>12021</v>
      </c>
      <c r="AA742"/>
    </row>
    <row r="743" spans="1:27" x14ac:dyDescent="0.3">
      <c r="A743" s="56">
        <v>44286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-24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">
      <c r="A744" s="56">
        <v>44286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-175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Acima de 120 dias</v>
      </c>
      <c r="X744" s="80" t="str">
        <f t="shared" si="47"/>
        <v>102020</v>
      </c>
      <c r="AA744"/>
    </row>
    <row r="745" spans="1:27" x14ac:dyDescent="0.3">
      <c r="A745" s="56">
        <v>44286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7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">
      <c r="A746" s="56">
        <v>44286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-205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">
      <c r="A747" s="56">
        <v>44286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-144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Acima de 120 dias</v>
      </c>
      <c r="X747" s="80" t="str">
        <f t="shared" si="47"/>
        <v>112020</v>
      </c>
      <c r="AA747"/>
    </row>
    <row r="748" spans="1:27" x14ac:dyDescent="0.3">
      <c r="A748" s="56">
        <v>44286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-114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91 a 120 dias</v>
      </c>
      <c r="X748" s="80" t="str">
        <f t="shared" si="47"/>
        <v>122020</v>
      </c>
      <c r="AA748"/>
    </row>
    <row r="749" spans="1:27" x14ac:dyDescent="0.3">
      <c r="A749" s="56">
        <v>44286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37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">
      <c r="A750" s="56">
        <v>44286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7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">
      <c r="A751" s="56">
        <v>44286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-24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">
      <c r="A752" s="56">
        <v>44286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-24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">
      <c r="A753" s="56">
        <v>44286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-267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">
      <c r="A754" s="56">
        <v>44286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-24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">
      <c r="A755" s="56">
        <v>44286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37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">
      <c r="A756" s="56">
        <v>44286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37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">
      <c r="A757" s="56">
        <v>44286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-205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">
      <c r="A758" s="56">
        <v>44286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-52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31 a 60 dias</v>
      </c>
      <c r="X758" s="80" t="str">
        <f t="shared" si="47"/>
        <v>42021</v>
      </c>
      <c r="AA758"/>
    </row>
    <row r="759" spans="1:27" x14ac:dyDescent="0.3">
      <c r="A759" s="56">
        <v>44286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7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">
      <c r="A760" s="56">
        <v>44286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-175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Acima de 120 dias</v>
      </c>
      <c r="X760" s="80" t="str">
        <f t="shared" si="47"/>
        <v>112020</v>
      </c>
      <c r="AA760"/>
    </row>
    <row r="761" spans="1:27" x14ac:dyDescent="0.3">
      <c r="A761" s="56">
        <v>44286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-144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Acima de 120 dias</v>
      </c>
      <c r="X761" s="80" t="str">
        <f t="shared" si="47"/>
        <v>112020</v>
      </c>
      <c r="AA761"/>
    </row>
    <row r="762" spans="1:27" x14ac:dyDescent="0.3">
      <c r="A762" s="56">
        <v>44286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37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">
      <c r="A763" s="56">
        <v>44286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37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">
      <c r="A764" s="56">
        <v>44286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-205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">
      <c r="A765" s="56">
        <v>44286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-52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31 a 60 dias</v>
      </c>
      <c r="X765" s="80" t="str">
        <f t="shared" si="47"/>
        <v>22021</v>
      </c>
      <c r="AA765"/>
    </row>
    <row r="766" spans="1:27" x14ac:dyDescent="0.3">
      <c r="A766" s="56">
        <v>44286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-114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91 a 120 dias</v>
      </c>
      <c r="X766" s="80" t="str">
        <f t="shared" si="47"/>
        <v>12021</v>
      </c>
      <c r="AA766"/>
    </row>
    <row r="767" spans="1:27" x14ac:dyDescent="0.3">
      <c r="A767" s="56">
        <v>44286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-114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91 a 120 dias</v>
      </c>
      <c r="X767" s="80" t="str">
        <f t="shared" si="47"/>
        <v>12021</v>
      </c>
      <c r="AA767"/>
    </row>
    <row r="768" spans="1:27" x14ac:dyDescent="0.3">
      <c r="A768" s="56">
        <v>44286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-114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91 a 120 dias</v>
      </c>
      <c r="X768" s="80" t="str">
        <f t="shared" si="47"/>
        <v>12021</v>
      </c>
      <c r="AA768"/>
    </row>
    <row r="769" spans="1:27" x14ac:dyDescent="0.3">
      <c r="A769" s="56">
        <v>44286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37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">
      <c r="A770" s="56">
        <v>44286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-205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">
      <c r="A771" s="56">
        <v>44286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-114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91 a 120 dias</v>
      </c>
      <c r="X771" s="80" t="str">
        <f t="shared" ref="X771:X834" si="51">MONTH(U771)&amp;YEAR(U771)</f>
        <v>122020</v>
      </c>
      <c r="AA771"/>
    </row>
    <row r="772" spans="1:27" x14ac:dyDescent="0.3">
      <c r="A772" s="56">
        <v>44286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37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">
      <c r="A773" s="56">
        <v>44286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7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">
      <c r="A774" s="56">
        <v>44286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-267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">
      <c r="A775" s="56">
        <v>44286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-24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">
      <c r="A776" s="56">
        <v>44286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-24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">
      <c r="A777" s="56">
        <v>44286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-52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31 a 60 dias</v>
      </c>
      <c r="X777" s="80" t="str">
        <f t="shared" si="51"/>
        <v>22021</v>
      </c>
      <c r="AA777"/>
    </row>
    <row r="778" spans="1:27" x14ac:dyDescent="0.3">
      <c r="A778" s="56">
        <v>44286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-114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91 a 120 dias</v>
      </c>
      <c r="X778" s="80" t="str">
        <f t="shared" si="51"/>
        <v>122020</v>
      </c>
      <c r="AA778"/>
    </row>
    <row r="779" spans="1:27" x14ac:dyDescent="0.3">
      <c r="A779" s="56">
        <v>44286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-114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91 a 120 dias</v>
      </c>
      <c r="X779" s="80" t="str">
        <f t="shared" si="51"/>
        <v>12021</v>
      </c>
      <c r="AA779"/>
    </row>
    <row r="780" spans="1:27" x14ac:dyDescent="0.3">
      <c r="A780" s="56">
        <v>44286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37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">
      <c r="A781" s="56">
        <v>44286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-114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91 a 120 dias</v>
      </c>
      <c r="X781" s="80" t="str">
        <f t="shared" si="51"/>
        <v>12021</v>
      </c>
      <c r="AA781"/>
    </row>
    <row r="782" spans="1:27" x14ac:dyDescent="0.3">
      <c r="A782" s="56">
        <v>44286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-114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91 a 120 dias</v>
      </c>
      <c r="X782" s="80" t="str">
        <f t="shared" si="51"/>
        <v>12021</v>
      </c>
      <c r="AA782"/>
    </row>
    <row r="783" spans="1:27" x14ac:dyDescent="0.3">
      <c r="A783" s="56">
        <v>44286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-114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91 a 120 dias</v>
      </c>
      <c r="X783" s="80" t="str">
        <f t="shared" si="51"/>
        <v>122020</v>
      </c>
      <c r="AA783"/>
    </row>
    <row r="784" spans="1:27" x14ac:dyDescent="0.3">
      <c r="A784" s="56">
        <v>44286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-114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91 a 120 dias</v>
      </c>
      <c r="X784" s="80" t="str">
        <f t="shared" si="51"/>
        <v>12021</v>
      </c>
      <c r="AA784"/>
    </row>
    <row r="785" spans="1:27" x14ac:dyDescent="0.3">
      <c r="A785" s="56">
        <v>44286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37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">
      <c r="A786" s="56">
        <v>44286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37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">
      <c r="A787" s="56">
        <v>44286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-24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">
      <c r="A788" s="56">
        <v>44286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-144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Acima de 120 dias</v>
      </c>
      <c r="X788" s="80" t="str">
        <f t="shared" si="51"/>
        <v>112020</v>
      </c>
      <c r="AA788"/>
    </row>
    <row r="789" spans="1:27" x14ac:dyDescent="0.3">
      <c r="A789" s="56">
        <v>44286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37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">
      <c r="A790" s="56">
        <v>44286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-52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31 a 60 dias</v>
      </c>
      <c r="X790" s="80" t="str">
        <f t="shared" si="51"/>
        <v>32021</v>
      </c>
      <c r="AA790"/>
    </row>
    <row r="791" spans="1:27" x14ac:dyDescent="0.3">
      <c r="A791" s="56">
        <v>44286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-267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">
      <c r="A792" s="56">
        <v>44286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-205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">
      <c r="A793" s="56">
        <v>44286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-205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">
      <c r="A794" s="56">
        <v>44286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-52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31 a 60 dias</v>
      </c>
      <c r="X794" s="80" t="str">
        <f t="shared" si="51"/>
        <v>22021</v>
      </c>
      <c r="AA794"/>
    </row>
    <row r="795" spans="1:27" x14ac:dyDescent="0.3">
      <c r="A795" s="56">
        <v>44286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37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">
      <c r="A796" s="56">
        <v>44286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37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">
      <c r="A797" s="56">
        <v>44286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-144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Acima de 120 dias</v>
      </c>
      <c r="X797" s="80" t="str">
        <f t="shared" si="51"/>
        <v>112020</v>
      </c>
      <c r="AA797"/>
    </row>
    <row r="798" spans="1:27" x14ac:dyDescent="0.3">
      <c r="A798" s="56">
        <v>44286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-144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Acima de 120 dias</v>
      </c>
      <c r="X798" s="80" t="str">
        <f t="shared" si="51"/>
        <v>112020</v>
      </c>
      <c r="AA798"/>
    </row>
    <row r="799" spans="1:27" x14ac:dyDescent="0.3">
      <c r="A799" s="56">
        <v>44286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7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">
      <c r="A800" s="56">
        <v>44286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37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">
      <c r="A801" s="56">
        <v>44286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-297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">
      <c r="A802" s="56">
        <v>44286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37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">
      <c r="A803" s="56">
        <v>44286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-144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Acima de 120 dias</v>
      </c>
      <c r="X803" s="80" t="str">
        <f t="shared" si="51"/>
        <v>112020</v>
      </c>
      <c r="AA803"/>
    </row>
    <row r="804" spans="1:27" x14ac:dyDescent="0.3">
      <c r="A804" s="56">
        <v>44286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-236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">
      <c r="A805" s="56">
        <v>44286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-114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91 a 120 dias</v>
      </c>
      <c r="X805" s="80" t="str">
        <f t="shared" si="51"/>
        <v>122020</v>
      </c>
      <c r="AA805"/>
    </row>
    <row r="806" spans="1:27" x14ac:dyDescent="0.3">
      <c r="A806" s="56">
        <v>44286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37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">
      <c r="A807" s="56">
        <v>44286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-52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31 a 60 dias</v>
      </c>
      <c r="X807" s="80" t="str">
        <f t="shared" si="51"/>
        <v>22021</v>
      </c>
      <c r="AA807"/>
    </row>
    <row r="808" spans="1:27" x14ac:dyDescent="0.3">
      <c r="A808" s="56">
        <v>44286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-205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">
      <c r="A809" s="56">
        <v>44286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-114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91 a 120 dias</v>
      </c>
      <c r="X809" s="80" t="str">
        <f t="shared" si="51"/>
        <v>12021</v>
      </c>
      <c r="AA809"/>
    </row>
    <row r="810" spans="1:27" x14ac:dyDescent="0.3">
      <c r="A810" s="56">
        <v>44286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-205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">
      <c r="A811" s="56">
        <v>44286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-236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">
      <c r="A812" s="56">
        <v>44286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-236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">
      <c r="A813" s="56">
        <v>44286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-52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31 a 60 dias</v>
      </c>
      <c r="X813" s="80" t="str">
        <f t="shared" si="51"/>
        <v>22021</v>
      </c>
      <c r="AA813"/>
    </row>
    <row r="814" spans="1:27" x14ac:dyDescent="0.3">
      <c r="A814" s="56">
        <v>44286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37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">
      <c r="A815" s="56">
        <v>44286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37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">
      <c r="A816" s="56">
        <v>44286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37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">
      <c r="A817" s="56">
        <v>44286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-114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91 a 120 dias</v>
      </c>
      <c r="X817" s="80" t="str">
        <f t="shared" si="51"/>
        <v>122020</v>
      </c>
      <c r="AA817"/>
    </row>
    <row r="818" spans="1:27" x14ac:dyDescent="0.3">
      <c r="A818" s="56">
        <v>44286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37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">
      <c r="A819" s="56">
        <v>44286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-24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">
      <c r="A820" s="56">
        <v>44286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7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">
      <c r="A821" s="56">
        <v>44286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-114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91 a 120 dias</v>
      </c>
      <c r="X821" s="80" t="str">
        <f t="shared" si="51"/>
        <v>122020</v>
      </c>
      <c r="AA821"/>
    </row>
    <row r="822" spans="1:27" x14ac:dyDescent="0.3">
      <c r="A822" s="56">
        <v>44286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37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">
      <c r="A823" s="56">
        <v>44286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-205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">
      <c r="A824" s="56">
        <v>44286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-267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">
      <c r="A825" s="56">
        <v>44286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-24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">
      <c r="A826" s="56">
        <v>44286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-267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">
      <c r="A827" s="56">
        <v>44286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-114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91 a 120 dias</v>
      </c>
      <c r="X827" s="80" t="str">
        <f t="shared" si="51"/>
        <v>122020</v>
      </c>
      <c r="AA827"/>
    </row>
    <row r="828" spans="1:27" x14ac:dyDescent="0.3">
      <c r="A828" s="56">
        <v>44286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37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">
      <c r="A829" s="56">
        <v>44286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-236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">
      <c r="A830" s="56">
        <v>44286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7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">
      <c r="A831" s="56">
        <v>44286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37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">
      <c r="A832" s="56">
        <v>44286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-267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">
      <c r="A833" s="56">
        <v>44286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7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">
      <c r="A834" s="56">
        <v>44286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37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">
      <c r="A835" s="56">
        <v>44286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-24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">
      <c r="A836" s="56">
        <v>44286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-144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Acima de 120 dias</v>
      </c>
      <c r="X836" s="80" t="str">
        <f t="shared" si="55"/>
        <v>112020</v>
      </c>
      <c r="AA836"/>
    </row>
    <row r="837" spans="1:27" x14ac:dyDescent="0.3">
      <c r="A837" s="56">
        <v>44286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37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">
      <c r="A838" s="56">
        <v>44286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-236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">
      <c r="A839" s="56">
        <v>44286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37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">
      <c r="A840" s="56">
        <v>44286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-83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61 a 90 dias</v>
      </c>
      <c r="X840" s="80" t="str">
        <f t="shared" si="55"/>
        <v>12021</v>
      </c>
      <c r="AA840"/>
    </row>
    <row r="841" spans="1:27" x14ac:dyDescent="0.3">
      <c r="A841" s="56">
        <v>44286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-52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31 a 60 dias</v>
      </c>
      <c r="X841" s="80" t="str">
        <f t="shared" si="55"/>
        <v>22021</v>
      </c>
      <c r="AA841"/>
    </row>
    <row r="842" spans="1:27" x14ac:dyDescent="0.3">
      <c r="A842" s="56">
        <v>44286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-83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61 a 90 dias</v>
      </c>
      <c r="X842" s="80" t="str">
        <f t="shared" si="55"/>
        <v>12021</v>
      </c>
      <c r="AA842"/>
    </row>
    <row r="843" spans="1:27" x14ac:dyDescent="0.3">
      <c r="A843" s="56">
        <v>44286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68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">
      <c r="A844" s="56">
        <v>44286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-24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">
      <c r="A845" s="56">
        <v>44286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-52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31 a 60 dias</v>
      </c>
      <c r="X845" s="80" t="str">
        <f t="shared" si="55"/>
        <v>32021</v>
      </c>
      <c r="AA845"/>
    </row>
    <row r="846" spans="1:27" x14ac:dyDescent="0.3">
      <c r="A846" s="56">
        <v>44286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-52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31 a 60 dias</v>
      </c>
      <c r="X846" s="80" t="str">
        <f t="shared" si="55"/>
        <v>22021</v>
      </c>
      <c r="AA846"/>
    </row>
    <row r="847" spans="1:27" x14ac:dyDescent="0.3">
      <c r="A847" s="56">
        <v>44286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-205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">
      <c r="A848" s="56">
        <v>44286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37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">
      <c r="A849" s="56">
        <v>44286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-114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91 a 120 dias</v>
      </c>
      <c r="X849" s="80" t="str">
        <f t="shared" si="55"/>
        <v>12021</v>
      </c>
      <c r="AA849"/>
    </row>
    <row r="850" spans="1:27" x14ac:dyDescent="0.3">
      <c r="A850" s="56">
        <v>44286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-205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">
      <c r="A851" s="56">
        <v>44286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-24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">
      <c r="A852" s="56">
        <v>44286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-52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31 a 60 dias</v>
      </c>
      <c r="X852" s="80" t="str">
        <f t="shared" si="55"/>
        <v>22021</v>
      </c>
      <c r="AA852"/>
    </row>
    <row r="853" spans="1:27" x14ac:dyDescent="0.3">
      <c r="A853" s="56">
        <v>44286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-205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">
      <c r="A854" s="56">
        <v>44286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-205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">
      <c r="A855" s="56">
        <v>44286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-52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31 a 60 dias</v>
      </c>
      <c r="X855" s="80" t="str">
        <f t="shared" si="55"/>
        <v>22021</v>
      </c>
      <c r="AA855"/>
    </row>
    <row r="856" spans="1:27" x14ac:dyDescent="0.3">
      <c r="A856" s="56">
        <v>44286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-24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">
      <c r="A857" s="56">
        <v>44286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37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">
      <c r="A858" s="56">
        <v>44286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-144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Acima de 120 dias</v>
      </c>
      <c r="X858" s="80" t="str">
        <f t="shared" si="55"/>
        <v>112020</v>
      </c>
      <c r="AA858"/>
    </row>
    <row r="859" spans="1:27" x14ac:dyDescent="0.3">
      <c r="A859" s="56">
        <v>44286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37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">
      <c r="A860" s="56">
        <v>44286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7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">
      <c r="A861" s="56">
        <v>44286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37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">
      <c r="A862" s="56">
        <v>44286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37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">
      <c r="A863" s="56">
        <v>44286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-24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">
      <c r="A864" s="56">
        <v>44286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-52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31 a 60 dias</v>
      </c>
      <c r="X864" s="80" t="str">
        <f t="shared" si="55"/>
        <v>22021</v>
      </c>
      <c r="AA864"/>
    </row>
    <row r="865" spans="1:27" x14ac:dyDescent="0.3">
      <c r="A865" s="56">
        <v>44286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-114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91 a 120 dias</v>
      </c>
      <c r="X865" s="80" t="str">
        <f t="shared" si="55"/>
        <v>12021</v>
      </c>
      <c r="AA865"/>
    </row>
    <row r="866" spans="1:27" x14ac:dyDescent="0.3">
      <c r="A866" s="56">
        <v>44286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-24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">
      <c r="A867" s="56">
        <v>44286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7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">
      <c r="A868" s="56">
        <v>44286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-52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31 a 60 dias</v>
      </c>
      <c r="X868" s="80" t="str">
        <f t="shared" si="55"/>
        <v>22021</v>
      </c>
      <c r="AA868"/>
    </row>
    <row r="869" spans="1:27" x14ac:dyDescent="0.3">
      <c r="A869" s="56">
        <v>44286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-144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Acima de 120 dias</v>
      </c>
      <c r="X869" s="80" t="str">
        <f t="shared" si="55"/>
        <v>112020</v>
      </c>
      <c r="AA869"/>
    </row>
    <row r="870" spans="1:27" x14ac:dyDescent="0.3">
      <c r="A870" s="56">
        <v>44286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-52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31 a 60 dias</v>
      </c>
      <c r="X870" s="80" t="str">
        <f t="shared" si="55"/>
        <v>22021</v>
      </c>
      <c r="AA870"/>
    </row>
    <row r="871" spans="1:27" x14ac:dyDescent="0.3">
      <c r="A871" s="56">
        <v>44286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-83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61 a 90 dias</v>
      </c>
      <c r="X871" s="80" t="str">
        <f t="shared" si="55"/>
        <v>12021</v>
      </c>
      <c r="AA871"/>
    </row>
    <row r="872" spans="1:27" x14ac:dyDescent="0.3">
      <c r="A872" s="56">
        <v>44286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-236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">
      <c r="A873" s="56">
        <v>44286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-52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31 a 60 dias</v>
      </c>
      <c r="X873" s="80" t="str">
        <f t="shared" si="55"/>
        <v>22021</v>
      </c>
      <c r="AA873"/>
    </row>
    <row r="874" spans="1:27" x14ac:dyDescent="0.3">
      <c r="A874" s="56">
        <v>44286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37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">
      <c r="A875" s="56">
        <v>44286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7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">
      <c r="A876" s="56">
        <v>44286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-144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Acima de 120 dias</v>
      </c>
      <c r="X876" s="80" t="str">
        <f t="shared" si="55"/>
        <v>122020</v>
      </c>
      <c r="AA876"/>
    </row>
    <row r="877" spans="1:27" x14ac:dyDescent="0.3">
      <c r="A877" s="56">
        <v>44286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37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">
      <c r="A878" s="56">
        <v>44286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-52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31 a 60 dias</v>
      </c>
      <c r="X878" s="80" t="str">
        <f t="shared" si="55"/>
        <v>22021</v>
      </c>
      <c r="AA878"/>
    </row>
    <row r="879" spans="1:27" x14ac:dyDescent="0.3">
      <c r="A879" s="56">
        <v>44286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7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">
      <c r="A880" s="56">
        <v>44286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37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">
      <c r="A881" s="56">
        <v>44286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-144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Acima de 120 dias</v>
      </c>
      <c r="X881" s="80" t="str">
        <f t="shared" si="55"/>
        <v>12021</v>
      </c>
      <c r="AA881"/>
    </row>
    <row r="882" spans="1:27" x14ac:dyDescent="0.3">
      <c r="A882" s="56">
        <v>44286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-114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91 a 120 dias</v>
      </c>
      <c r="X882" s="80" t="str">
        <f t="shared" si="55"/>
        <v>12021</v>
      </c>
      <c r="AA882"/>
    </row>
    <row r="883" spans="1:27" x14ac:dyDescent="0.3">
      <c r="A883" s="56">
        <v>44286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-144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Acima de 120 dias</v>
      </c>
      <c r="X883" s="80" t="str">
        <f t="shared" si="55"/>
        <v>112020</v>
      </c>
      <c r="AA883"/>
    </row>
    <row r="884" spans="1:27" x14ac:dyDescent="0.3">
      <c r="A884" s="56">
        <v>44286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37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">
      <c r="A885" s="56">
        <v>44286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-144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Acima de 120 dias</v>
      </c>
      <c r="X885" s="80" t="str">
        <f t="shared" si="55"/>
        <v>112020</v>
      </c>
      <c r="AA885"/>
    </row>
    <row r="886" spans="1:27" x14ac:dyDescent="0.3">
      <c r="A886" s="56">
        <v>44286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-24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">
      <c r="A887" s="56">
        <v>44286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-114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91 a 120 dias</v>
      </c>
      <c r="X887" s="80" t="str">
        <f t="shared" si="55"/>
        <v>122020</v>
      </c>
      <c r="AA887"/>
    </row>
    <row r="888" spans="1:27" x14ac:dyDescent="0.3">
      <c r="A888" s="56">
        <v>44286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-52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31 a 60 dias</v>
      </c>
      <c r="X888" s="80" t="str">
        <f t="shared" si="55"/>
        <v>22021</v>
      </c>
      <c r="AA888"/>
    </row>
    <row r="889" spans="1:27" x14ac:dyDescent="0.3">
      <c r="A889" s="56">
        <v>44286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-24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">
      <c r="A890" s="56">
        <v>44286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-83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61 a 90 dias</v>
      </c>
      <c r="X890" s="80" t="str">
        <f t="shared" si="55"/>
        <v>12021</v>
      </c>
      <c r="AA890"/>
    </row>
    <row r="891" spans="1:27" x14ac:dyDescent="0.3">
      <c r="A891" s="56">
        <v>44286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37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">
      <c r="A892" s="56">
        <v>44286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-24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">
      <c r="A893" s="56">
        <v>44286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-267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">
      <c r="A894" s="56">
        <v>44286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-205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">
      <c r="A895" s="56">
        <v>44286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-205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">
      <c r="A896" s="56">
        <v>44286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-205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">
      <c r="A897" s="56">
        <v>44286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-83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61 a 90 dias</v>
      </c>
      <c r="X897" s="80" t="str">
        <f t="shared" si="55"/>
        <v>12021</v>
      </c>
      <c r="AA897"/>
    </row>
    <row r="898" spans="1:27" x14ac:dyDescent="0.3">
      <c r="A898" s="56">
        <v>44286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-114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91 a 120 dias</v>
      </c>
      <c r="X898" s="80" t="str">
        <f t="shared" si="55"/>
        <v>12021</v>
      </c>
      <c r="AA898"/>
    </row>
    <row r="899" spans="1:27" x14ac:dyDescent="0.3">
      <c r="A899" s="56">
        <v>44286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37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">
      <c r="A900" s="56">
        <v>44286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37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">
      <c r="A901" s="56">
        <v>44286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-114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91 a 120 dias</v>
      </c>
      <c r="X901" s="80" t="str">
        <f t="shared" si="59"/>
        <v>12021</v>
      </c>
      <c r="AA901"/>
    </row>
    <row r="902" spans="1:27" x14ac:dyDescent="0.3">
      <c r="A902" s="56">
        <v>44286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-52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31 a 60 dias</v>
      </c>
      <c r="X902" s="80" t="str">
        <f t="shared" si="59"/>
        <v>42021</v>
      </c>
      <c r="AA902"/>
    </row>
    <row r="903" spans="1:27" x14ac:dyDescent="0.3">
      <c r="A903" s="56">
        <v>44286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37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">
      <c r="A904" s="56">
        <v>44286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-52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31 a 60 dias</v>
      </c>
      <c r="X904" s="80" t="str">
        <f t="shared" si="59"/>
        <v>22021</v>
      </c>
      <c r="AA904"/>
    </row>
    <row r="905" spans="1:27" x14ac:dyDescent="0.3">
      <c r="A905" s="56">
        <v>44286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-205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">
      <c r="A906" s="56">
        <v>44286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-114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91 a 120 dias</v>
      </c>
      <c r="X906" s="80" t="str">
        <f t="shared" si="59"/>
        <v>122020</v>
      </c>
      <c r="AA906"/>
    </row>
    <row r="907" spans="1:27" x14ac:dyDescent="0.3">
      <c r="A907" s="56">
        <v>44286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37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">
      <c r="A908" s="56">
        <v>44286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-114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91 a 120 dias</v>
      </c>
      <c r="X908" s="80" t="str">
        <f t="shared" si="59"/>
        <v>32021</v>
      </c>
      <c r="AA908"/>
    </row>
    <row r="909" spans="1:27" x14ac:dyDescent="0.3">
      <c r="A909" s="56">
        <v>44286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-236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">
      <c r="A910" s="56">
        <v>44286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37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">
      <c r="A911" s="56">
        <v>44286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37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">
      <c r="A912" s="56">
        <v>44286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-114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91 a 120 dias</v>
      </c>
      <c r="X912" s="80" t="str">
        <f t="shared" si="59"/>
        <v>122020</v>
      </c>
      <c r="AA912"/>
    </row>
    <row r="913" spans="1:27" x14ac:dyDescent="0.3">
      <c r="A913" s="56">
        <v>44286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-83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61 a 90 dias</v>
      </c>
      <c r="X913" s="80" t="str">
        <f t="shared" si="59"/>
        <v>12021</v>
      </c>
      <c r="AA913"/>
    </row>
    <row r="914" spans="1:27" x14ac:dyDescent="0.3">
      <c r="A914" s="56">
        <v>44286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37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">
      <c r="A915" s="56">
        <v>44286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-236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">
      <c r="A916" s="56">
        <v>44286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37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">
      <c r="A917" s="56">
        <v>44286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37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">
      <c r="A918" s="56">
        <v>44286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-52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31 a 60 dias</v>
      </c>
      <c r="X918" s="80" t="str">
        <f t="shared" si="59"/>
        <v>22021</v>
      </c>
      <c r="AA918"/>
    </row>
    <row r="919" spans="1:27" x14ac:dyDescent="0.3">
      <c r="A919" s="56">
        <v>44286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-52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31 a 60 dias</v>
      </c>
      <c r="X919" s="80" t="str">
        <f t="shared" si="59"/>
        <v>22021</v>
      </c>
      <c r="AA919"/>
    </row>
    <row r="920" spans="1:27" x14ac:dyDescent="0.3">
      <c r="A920" s="56">
        <v>44286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37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">
      <c r="A921" s="56">
        <v>44286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-24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">
      <c r="A922" s="56">
        <v>44286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37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">
      <c r="A923" s="56">
        <v>44286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-236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">
      <c r="A924" s="56">
        <v>44286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-267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">
      <c r="A925" s="56">
        <v>44286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-205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">
      <c r="A926" s="56">
        <v>44286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7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">
      <c r="A927" s="56">
        <v>44286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-144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Acima de 120 dias</v>
      </c>
      <c r="X927" s="80" t="str">
        <f t="shared" si="59"/>
        <v>112020</v>
      </c>
      <c r="AA927"/>
    </row>
    <row r="928" spans="1:27" x14ac:dyDescent="0.3">
      <c r="A928" s="56">
        <v>44286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-114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91 a 120 dias</v>
      </c>
      <c r="X928" s="80" t="str">
        <f t="shared" si="59"/>
        <v>12021</v>
      </c>
      <c r="AA928"/>
    </row>
    <row r="929" spans="1:27" x14ac:dyDescent="0.3">
      <c r="A929" s="56">
        <v>44286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-52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31 a 60 dias</v>
      </c>
      <c r="X929" s="80" t="str">
        <f t="shared" si="59"/>
        <v>22021</v>
      </c>
      <c r="AA929"/>
    </row>
    <row r="930" spans="1:27" x14ac:dyDescent="0.3">
      <c r="A930" s="56">
        <v>44286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-52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31 a 60 dias</v>
      </c>
      <c r="X930" s="80" t="str">
        <f t="shared" si="59"/>
        <v>22021</v>
      </c>
      <c r="AA930"/>
    </row>
    <row r="931" spans="1:27" x14ac:dyDescent="0.3">
      <c r="A931" s="56">
        <v>44286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-83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61 a 90 dias</v>
      </c>
      <c r="X931" s="80" t="str">
        <f t="shared" si="59"/>
        <v>12021</v>
      </c>
      <c r="AA931"/>
    </row>
    <row r="932" spans="1:27" x14ac:dyDescent="0.3">
      <c r="A932" s="56">
        <v>44286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-114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91 a 120 dias</v>
      </c>
      <c r="X932" s="80" t="str">
        <f t="shared" si="59"/>
        <v>122020</v>
      </c>
      <c r="AA932"/>
    </row>
    <row r="933" spans="1:27" x14ac:dyDescent="0.3">
      <c r="A933" s="56">
        <v>44286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-144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Acima de 120 dias</v>
      </c>
      <c r="X933" s="80" t="str">
        <f t="shared" si="59"/>
        <v>112020</v>
      </c>
      <c r="AA933"/>
    </row>
    <row r="934" spans="1:27" x14ac:dyDescent="0.3">
      <c r="A934" s="56">
        <v>44286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-24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">
      <c r="A935" s="56">
        <v>44286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-24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">
      <c r="A936" s="56">
        <v>44286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-52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31 a 60 dias</v>
      </c>
      <c r="X936" s="80" t="str">
        <f t="shared" si="59"/>
        <v>22021</v>
      </c>
      <c r="AA936"/>
    </row>
    <row r="937" spans="1:27" x14ac:dyDescent="0.3">
      <c r="A937" s="56">
        <v>44286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-52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31 a 60 dias</v>
      </c>
      <c r="X937" s="80" t="str">
        <f t="shared" si="59"/>
        <v>22021</v>
      </c>
      <c r="AA937"/>
    </row>
    <row r="938" spans="1:27" x14ac:dyDescent="0.3">
      <c r="A938" s="56">
        <v>44286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-24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">
      <c r="A939" s="56">
        <v>44286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37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">
      <c r="A940" s="56">
        <v>44286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-175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Acima de 120 dias</v>
      </c>
      <c r="X940" s="80" t="str">
        <f t="shared" si="59"/>
        <v>102020</v>
      </c>
      <c r="AA940"/>
    </row>
    <row r="941" spans="1:27" x14ac:dyDescent="0.3">
      <c r="A941" s="56">
        <v>44286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-297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">
      <c r="A942" s="56">
        <v>44286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-52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31 a 60 dias</v>
      </c>
      <c r="X942" s="80" t="str">
        <f t="shared" si="59"/>
        <v>32021</v>
      </c>
      <c r="AA942"/>
    </row>
    <row r="943" spans="1:27" x14ac:dyDescent="0.3">
      <c r="A943" s="56">
        <v>44286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-52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31 a 60 dias</v>
      </c>
      <c r="X943" s="80" t="str">
        <f t="shared" si="59"/>
        <v>32021</v>
      </c>
      <c r="AA943"/>
    </row>
    <row r="944" spans="1:27" x14ac:dyDescent="0.3">
      <c r="A944" s="56">
        <v>44286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37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">
      <c r="A945" s="56">
        <v>44286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-267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">
      <c r="A946" s="56">
        <v>44286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-24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">
      <c r="A947" s="56">
        <v>44286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-297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">
      <c r="A948" s="56">
        <v>44286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37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">
      <c r="A949" s="56">
        <v>44286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37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">
      <c r="A950" s="56">
        <v>44286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-297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">
      <c r="A951" s="56">
        <v>44286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-52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31 a 60 dias</v>
      </c>
      <c r="X951" s="80" t="str">
        <f t="shared" si="59"/>
        <v>22021</v>
      </c>
      <c r="AA951"/>
    </row>
    <row r="952" spans="1:27" x14ac:dyDescent="0.3">
      <c r="A952" s="56">
        <v>44286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-297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">
      <c r="A953" s="56">
        <v>44286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-24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">
      <c r="A954" s="56">
        <v>44286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-52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31 a 60 dias</v>
      </c>
      <c r="X954" s="80" t="str">
        <f t="shared" si="59"/>
        <v>22021</v>
      </c>
      <c r="AA954"/>
    </row>
    <row r="955" spans="1:27" x14ac:dyDescent="0.3">
      <c r="A955" s="56">
        <v>44286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-114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91 a 120 dias</v>
      </c>
      <c r="X955" s="80" t="str">
        <f t="shared" si="59"/>
        <v>12021</v>
      </c>
      <c r="AA955"/>
    </row>
    <row r="956" spans="1:27" x14ac:dyDescent="0.3">
      <c r="A956" s="56">
        <v>44286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-236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">
      <c r="A957" s="56">
        <v>44286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-114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91 a 120 dias</v>
      </c>
      <c r="X957" s="80" t="str">
        <f t="shared" si="59"/>
        <v>122020</v>
      </c>
      <c r="AA957"/>
    </row>
    <row r="958" spans="1:27" x14ac:dyDescent="0.3">
      <c r="A958" s="56">
        <v>44286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-24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">
      <c r="A959" s="56">
        <v>44286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-267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">
      <c r="A960" s="56">
        <v>44286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-114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91 a 120 dias</v>
      </c>
      <c r="X960" s="80" t="str">
        <f t="shared" si="59"/>
        <v>12021</v>
      </c>
      <c r="AA960"/>
    </row>
    <row r="961" spans="1:27" x14ac:dyDescent="0.3">
      <c r="A961" s="56">
        <v>44286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-24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">
      <c r="A962" s="56">
        <v>44286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-205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">
      <c r="A963" s="56">
        <v>44286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-144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Acima de 120 dias</v>
      </c>
      <c r="X963" s="80" t="str">
        <f t="shared" ref="X963:X1026" si="63">MONTH(U963)&amp;YEAR(U963)</f>
        <v>122020</v>
      </c>
      <c r="AA963"/>
    </row>
    <row r="964" spans="1:27" x14ac:dyDescent="0.3">
      <c r="A964" s="56">
        <v>44286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37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">
      <c r="A965" s="56">
        <v>44286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-205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">
      <c r="A966" s="56">
        <v>44286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-144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Acima de 120 dias</v>
      </c>
      <c r="X966" s="80" t="str">
        <f t="shared" si="63"/>
        <v>112020</v>
      </c>
      <c r="AA966"/>
    </row>
    <row r="967" spans="1:27" x14ac:dyDescent="0.3">
      <c r="A967" s="56">
        <v>44286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-52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31 a 60 dias</v>
      </c>
      <c r="X967" s="80" t="str">
        <f t="shared" si="63"/>
        <v>32021</v>
      </c>
      <c r="AA967"/>
    </row>
    <row r="968" spans="1:27" x14ac:dyDescent="0.3">
      <c r="A968" s="56">
        <v>44286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-52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31 a 60 dias</v>
      </c>
      <c r="X968" s="80" t="str">
        <f t="shared" si="63"/>
        <v>22021</v>
      </c>
      <c r="AA968"/>
    </row>
    <row r="969" spans="1:27" x14ac:dyDescent="0.3">
      <c r="A969" s="56">
        <v>44286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-52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31 a 60 dias</v>
      </c>
      <c r="X969" s="80" t="str">
        <f t="shared" si="63"/>
        <v>22021</v>
      </c>
      <c r="AA969"/>
    </row>
    <row r="970" spans="1:27" x14ac:dyDescent="0.3">
      <c r="A970" s="56">
        <v>44286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-52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31 a 60 dias</v>
      </c>
      <c r="X970" s="80" t="str">
        <f t="shared" si="63"/>
        <v>22021</v>
      </c>
      <c r="AA970"/>
    </row>
    <row r="971" spans="1:27" x14ac:dyDescent="0.3">
      <c r="A971" s="56">
        <v>44286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37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">
      <c r="A972" s="56">
        <v>44286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-52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31 a 60 dias</v>
      </c>
      <c r="X972" s="80" t="str">
        <f t="shared" si="63"/>
        <v>22021</v>
      </c>
      <c r="AA972"/>
    </row>
    <row r="973" spans="1:27" x14ac:dyDescent="0.3">
      <c r="A973" s="56">
        <v>44286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7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">
      <c r="A974" s="56">
        <v>44286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37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">
      <c r="A975" s="56">
        <v>44286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-114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91 a 120 dias</v>
      </c>
      <c r="X975" s="80" t="str">
        <f t="shared" si="63"/>
        <v>12021</v>
      </c>
      <c r="AA975"/>
    </row>
    <row r="976" spans="1:27" x14ac:dyDescent="0.3">
      <c r="A976" s="56">
        <v>44286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-114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91 a 120 dias</v>
      </c>
      <c r="X976" s="80" t="str">
        <f t="shared" si="63"/>
        <v>122020</v>
      </c>
      <c r="AA976"/>
    </row>
    <row r="977" spans="1:27" x14ac:dyDescent="0.3">
      <c r="A977" s="56">
        <v>44286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-114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91 a 120 dias</v>
      </c>
      <c r="X977" s="80" t="str">
        <f t="shared" si="63"/>
        <v>122020</v>
      </c>
      <c r="AA977"/>
    </row>
    <row r="978" spans="1:27" x14ac:dyDescent="0.3">
      <c r="A978" s="56">
        <v>44286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37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">
      <c r="A979" s="56">
        <v>44286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-24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">
      <c r="A980" s="56">
        <v>44286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-24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">
      <c r="A981" s="56">
        <v>44286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-24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">
      <c r="A982" s="56">
        <v>44286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-144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Acima de 120 dias</v>
      </c>
      <c r="X982" s="80" t="str">
        <f t="shared" si="63"/>
        <v>112020</v>
      </c>
      <c r="AA982"/>
    </row>
    <row r="983" spans="1:27" x14ac:dyDescent="0.3">
      <c r="A983" s="56">
        <v>44286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-52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31 a 60 dias</v>
      </c>
      <c r="X983" s="80" t="str">
        <f t="shared" si="63"/>
        <v>22021</v>
      </c>
      <c r="AA983"/>
    </row>
    <row r="984" spans="1:27" x14ac:dyDescent="0.3">
      <c r="A984" s="56">
        <v>44286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37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">
      <c r="A985" s="56">
        <v>44286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37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">
      <c r="A986" s="56">
        <v>44286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-297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">
      <c r="A987" s="56">
        <v>44286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-144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Acima de 120 dias</v>
      </c>
      <c r="X987" s="80" t="str">
        <f t="shared" si="63"/>
        <v>112020</v>
      </c>
      <c r="AA987"/>
    </row>
    <row r="988" spans="1:27" x14ac:dyDescent="0.3">
      <c r="A988" s="56">
        <v>44286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-114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91 a 120 dias</v>
      </c>
      <c r="X988" s="80" t="str">
        <f t="shared" si="63"/>
        <v>122020</v>
      </c>
      <c r="AA988"/>
    </row>
    <row r="989" spans="1:27" x14ac:dyDescent="0.3">
      <c r="A989" s="56">
        <v>44286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-236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">
      <c r="A990" s="56">
        <v>44286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37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">
      <c r="A991" s="56">
        <v>44286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-175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Acima de 120 dias</v>
      </c>
      <c r="X991" s="80" t="str">
        <f t="shared" si="63"/>
        <v>102020</v>
      </c>
      <c r="AA991"/>
    </row>
    <row r="992" spans="1:27" x14ac:dyDescent="0.3">
      <c r="A992" s="56">
        <v>44286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-24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">
      <c r="A993" s="56">
        <v>44286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-144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Acima de 120 dias</v>
      </c>
      <c r="X993" s="80" t="str">
        <f t="shared" si="63"/>
        <v>112020</v>
      </c>
      <c r="AA993"/>
    </row>
    <row r="994" spans="1:27" x14ac:dyDescent="0.3">
      <c r="A994" s="56">
        <v>44286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-24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">
      <c r="A995" s="56">
        <v>44286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-52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31 a 60 dias</v>
      </c>
      <c r="X995" s="80" t="str">
        <f t="shared" si="63"/>
        <v>22021</v>
      </c>
      <c r="AA995"/>
    </row>
    <row r="996" spans="1:27" x14ac:dyDescent="0.3">
      <c r="A996" s="56">
        <v>44286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-114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91 a 120 dias</v>
      </c>
      <c r="X996" s="80" t="str">
        <f t="shared" si="63"/>
        <v>122020</v>
      </c>
      <c r="AA996"/>
    </row>
    <row r="997" spans="1:27" x14ac:dyDescent="0.3">
      <c r="A997" s="56">
        <v>44286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-267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">
      <c r="A998" s="56">
        <v>44286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-236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">
      <c r="A999" s="56">
        <v>44286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-267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">
      <c r="A1000" s="56">
        <v>44286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-205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">
      <c r="A1001" s="56">
        <v>44286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-114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91 a 120 dias</v>
      </c>
      <c r="X1001" s="80" t="str">
        <f t="shared" si="63"/>
        <v>122020</v>
      </c>
      <c r="AA1001"/>
    </row>
    <row r="1002" spans="1:27" x14ac:dyDescent="0.3">
      <c r="A1002" s="56">
        <v>44286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7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">
      <c r="A1003" s="56">
        <v>44286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-52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31 a 60 dias</v>
      </c>
      <c r="X1003" s="80" t="str">
        <f t="shared" si="63"/>
        <v>22021</v>
      </c>
      <c r="AA1003"/>
    </row>
    <row r="1004" spans="1:27" x14ac:dyDescent="0.3">
      <c r="A1004" s="56">
        <v>44286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-52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31 a 60 dias</v>
      </c>
      <c r="X1004" s="80" t="str">
        <f t="shared" si="63"/>
        <v>22021</v>
      </c>
      <c r="AA1004"/>
    </row>
    <row r="1005" spans="1:27" x14ac:dyDescent="0.3">
      <c r="A1005" s="56">
        <v>44286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-114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91 a 120 dias</v>
      </c>
      <c r="X1005" s="80" t="str">
        <f t="shared" si="63"/>
        <v>122020</v>
      </c>
      <c r="AA1005"/>
    </row>
    <row r="1006" spans="1:27" x14ac:dyDescent="0.3">
      <c r="A1006" s="56">
        <v>44286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-114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91 a 120 dias</v>
      </c>
      <c r="X1006" s="80" t="str">
        <f t="shared" si="63"/>
        <v>12021</v>
      </c>
      <c r="AA1006"/>
    </row>
    <row r="1007" spans="1:27" x14ac:dyDescent="0.3">
      <c r="A1007" s="56">
        <v>44286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37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">
      <c r="A1008" s="56">
        <v>44286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-52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31 a 60 dias</v>
      </c>
      <c r="X1008" s="80" t="str">
        <f t="shared" si="63"/>
        <v>22021</v>
      </c>
      <c r="AA1008"/>
    </row>
    <row r="1009" spans="1:27" x14ac:dyDescent="0.3">
      <c r="A1009" s="56">
        <v>44286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-24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">
      <c r="A1010" s="56">
        <v>44286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-52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31 a 60 dias</v>
      </c>
      <c r="X1010" s="80" t="str">
        <f t="shared" si="63"/>
        <v>22021</v>
      </c>
      <c r="AA1010"/>
    </row>
    <row r="1011" spans="1:27" x14ac:dyDescent="0.3">
      <c r="A1011" s="56">
        <v>44286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-52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31 a 60 dias</v>
      </c>
      <c r="X1011" s="80" t="str">
        <f t="shared" si="63"/>
        <v>22021</v>
      </c>
      <c r="AA1011"/>
    </row>
    <row r="1012" spans="1:27" x14ac:dyDescent="0.3">
      <c r="A1012" s="56">
        <v>44286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-205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">
      <c r="A1013" s="56">
        <v>44286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37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">
      <c r="A1014" s="56">
        <v>44286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-144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Acima de 120 dias</v>
      </c>
      <c r="X1014" s="80" t="str">
        <f t="shared" si="63"/>
        <v>122020</v>
      </c>
      <c r="AA1014"/>
    </row>
    <row r="1015" spans="1:27" x14ac:dyDescent="0.3">
      <c r="A1015" s="56">
        <v>44286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-267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">
      <c r="A1016" s="56">
        <v>44286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-24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">
      <c r="A1017" s="56">
        <v>44286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37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">
      <c r="A1018" s="56">
        <v>44286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-24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">
      <c r="A1019" s="56">
        <v>44286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-144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Acima de 120 dias</v>
      </c>
      <c r="X1019" s="80" t="str">
        <f t="shared" si="63"/>
        <v>112020</v>
      </c>
      <c r="AA1019"/>
    </row>
    <row r="1020" spans="1:27" x14ac:dyDescent="0.3">
      <c r="A1020" s="56">
        <v>44286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-24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">
      <c r="A1021" s="56">
        <v>44286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-236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">
      <c r="A1022" s="56">
        <v>44286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-52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31 a 60 dias</v>
      </c>
      <c r="X1022" s="80" t="str">
        <f t="shared" si="63"/>
        <v>22021</v>
      </c>
      <c r="AA1022"/>
    </row>
    <row r="1023" spans="1:27" x14ac:dyDescent="0.3">
      <c r="A1023" s="56">
        <v>44286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-24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">
      <c r="A1024" s="56">
        <v>44286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-144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Acima de 120 dias</v>
      </c>
      <c r="X1024" s="80" t="str">
        <f t="shared" si="63"/>
        <v>112020</v>
      </c>
      <c r="AA1024"/>
    </row>
    <row r="1025" spans="1:27" x14ac:dyDescent="0.3">
      <c r="A1025" s="56">
        <v>44286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-144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Acima de 120 dias</v>
      </c>
      <c r="X1025" s="80" t="str">
        <f t="shared" si="63"/>
        <v>112020</v>
      </c>
      <c r="AA1025"/>
    </row>
    <row r="1026" spans="1:27" x14ac:dyDescent="0.3">
      <c r="A1026" s="56">
        <v>44286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-267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">
      <c r="A1027" s="56">
        <v>44286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-114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91 a 120 dias</v>
      </c>
      <c r="X1027" s="80" t="str">
        <f t="shared" ref="X1027:X1090" si="67">MONTH(U1027)&amp;YEAR(U1027)</f>
        <v>122020</v>
      </c>
      <c r="AA1027"/>
    </row>
    <row r="1028" spans="1:27" x14ac:dyDescent="0.3">
      <c r="A1028" s="56">
        <v>44286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37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">
      <c r="A1029" s="56">
        <v>44286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-114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91 a 120 dias</v>
      </c>
      <c r="X1029" s="80" t="str">
        <f t="shared" si="67"/>
        <v>122020</v>
      </c>
      <c r="AA1029"/>
    </row>
    <row r="1030" spans="1:27" x14ac:dyDescent="0.3">
      <c r="A1030" s="56">
        <v>44286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37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">
      <c r="A1031" s="56">
        <v>44286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-24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">
      <c r="A1032" s="56">
        <v>44286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-205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">
      <c r="A1033" s="56">
        <v>44286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-83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61 a 90 dias</v>
      </c>
      <c r="X1033" s="80" t="str">
        <f t="shared" si="67"/>
        <v>12021</v>
      </c>
      <c r="AA1033"/>
    </row>
    <row r="1034" spans="1:27" x14ac:dyDescent="0.3">
      <c r="A1034" s="56">
        <v>44286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-236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">
      <c r="A1035" s="56">
        <v>44286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-83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61 a 90 dias</v>
      </c>
      <c r="X1035" s="80" t="str">
        <f t="shared" si="67"/>
        <v>12021</v>
      </c>
      <c r="AA1035"/>
    </row>
    <row r="1036" spans="1:27" x14ac:dyDescent="0.3">
      <c r="A1036" s="56">
        <v>44286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-83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61 a 90 dias</v>
      </c>
      <c r="X1036" s="80" t="str">
        <f t="shared" si="67"/>
        <v>12021</v>
      </c>
      <c r="AA1036"/>
    </row>
    <row r="1037" spans="1:27" x14ac:dyDescent="0.3">
      <c r="A1037" s="56">
        <v>44286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-205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">
      <c r="A1038" s="56">
        <v>44286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-144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Acima de 120 dias</v>
      </c>
      <c r="X1038" s="80" t="str">
        <f t="shared" si="67"/>
        <v>112020</v>
      </c>
      <c r="AA1038"/>
    </row>
    <row r="1039" spans="1:27" x14ac:dyDescent="0.3">
      <c r="A1039" s="56">
        <v>44286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-24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">
      <c r="A1040" s="56">
        <v>44286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37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">
      <c r="A1041" s="56">
        <v>44286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-52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31 a 60 dias</v>
      </c>
      <c r="X1041" s="80" t="str">
        <f t="shared" si="67"/>
        <v>22021</v>
      </c>
      <c r="AA1041"/>
    </row>
    <row r="1042" spans="1:27" x14ac:dyDescent="0.3">
      <c r="A1042" s="56">
        <v>44286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-114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91 a 120 dias</v>
      </c>
      <c r="X1042" s="80" t="str">
        <f t="shared" si="67"/>
        <v>122020</v>
      </c>
      <c r="AA1042"/>
    </row>
    <row r="1043" spans="1:27" x14ac:dyDescent="0.3">
      <c r="A1043" s="56">
        <v>44286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-267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">
      <c r="A1044" s="56">
        <v>44286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-52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31 a 60 dias</v>
      </c>
      <c r="X1044" s="80" t="str">
        <f t="shared" si="67"/>
        <v>22021</v>
      </c>
      <c r="AA1044"/>
    </row>
    <row r="1045" spans="1:27" x14ac:dyDescent="0.3">
      <c r="A1045" s="56">
        <v>44286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37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">
      <c r="A1046" s="56">
        <v>44286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-83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61 a 90 dias</v>
      </c>
      <c r="X1046" s="80" t="str">
        <f t="shared" si="67"/>
        <v>12021</v>
      </c>
      <c r="AA1046"/>
    </row>
    <row r="1047" spans="1:27" x14ac:dyDescent="0.3">
      <c r="A1047" s="56">
        <v>44286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-114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91 a 120 dias</v>
      </c>
      <c r="X1047" s="80" t="str">
        <f t="shared" si="67"/>
        <v>12021</v>
      </c>
      <c r="AA1047"/>
    </row>
    <row r="1048" spans="1:27" x14ac:dyDescent="0.3">
      <c r="A1048" s="56">
        <v>44286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-205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">
      <c r="A1049" s="56">
        <v>44286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-24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">
      <c r="A1050" s="56">
        <v>44286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-297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">
      <c r="A1051" s="56">
        <v>44286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-52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31 a 60 dias</v>
      </c>
      <c r="X1051" s="80" t="str">
        <f t="shared" si="67"/>
        <v>42021</v>
      </c>
      <c r="AA1051"/>
    </row>
    <row r="1052" spans="1:27" x14ac:dyDescent="0.3">
      <c r="A1052" s="56">
        <v>44286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-24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">
      <c r="A1053" s="56">
        <v>44286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37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">
      <c r="A1054" s="56">
        <v>44286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37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">
      <c r="A1055" s="56">
        <v>44286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-24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">
      <c r="A1056" s="56">
        <v>44286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-52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31 a 60 dias</v>
      </c>
      <c r="X1056" s="80" t="str">
        <f t="shared" si="67"/>
        <v>22021</v>
      </c>
      <c r="AA1056"/>
    </row>
    <row r="1057" spans="1:27" x14ac:dyDescent="0.3">
      <c r="A1057" s="56">
        <v>44286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-24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">
      <c r="A1058" s="56">
        <v>44286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-114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91 a 120 dias</v>
      </c>
      <c r="X1058" s="80" t="str">
        <f t="shared" si="67"/>
        <v>122020</v>
      </c>
      <c r="AA1058"/>
    </row>
    <row r="1059" spans="1:27" x14ac:dyDescent="0.3">
      <c r="A1059" s="56">
        <v>44286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-144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Acima de 120 dias</v>
      </c>
      <c r="X1059" s="80" t="str">
        <f t="shared" si="67"/>
        <v>112020</v>
      </c>
      <c r="AA1059"/>
    </row>
    <row r="1060" spans="1:27" x14ac:dyDescent="0.3">
      <c r="A1060" s="56">
        <v>44286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-114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91 a 120 dias</v>
      </c>
      <c r="X1060" s="80" t="str">
        <f t="shared" si="67"/>
        <v>12021</v>
      </c>
      <c r="AA1060"/>
    </row>
    <row r="1061" spans="1:27" x14ac:dyDescent="0.3">
      <c r="A1061" s="56">
        <v>44286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-267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">
      <c r="A1062" s="56">
        <v>44286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-114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91 a 120 dias</v>
      </c>
      <c r="X1062" s="80" t="str">
        <f t="shared" si="67"/>
        <v>12021</v>
      </c>
      <c r="AA1062"/>
    </row>
    <row r="1063" spans="1:27" x14ac:dyDescent="0.3">
      <c r="A1063" s="56">
        <v>44286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7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">
      <c r="A1064" s="56">
        <v>44286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-114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91 a 120 dias</v>
      </c>
      <c r="X1064" s="80" t="str">
        <f t="shared" si="67"/>
        <v>122020</v>
      </c>
      <c r="AA1064"/>
    </row>
    <row r="1065" spans="1:27" x14ac:dyDescent="0.3">
      <c r="A1065" s="56">
        <v>44286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-24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">
      <c r="A1066" s="56">
        <v>44286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-144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Acima de 120 dias</v>
      </c>
      <c r="X1066" s="80" t="str">
        <f t="shared" si="67"/>
        <v>112020</v>
      </c>
      <c r="AA1066"/>
    </row>
    <row r="1067" spans="1:27" x14ac:dyDescent="0.3">
      <c r="A1067" s="56">
        <v>44286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-24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">
      <c r="A1068" s="56">
        <v>44286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-52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31 a 60 dias</v>
      </c>
      <c r="X1068" s="80" t="str">
        <f t="shared" si="67"/>
        <v>22021</v>
      </c>
      <c r="AA1068"/>
    </row>
    <row r="1069" spans="1:27" x14ac:dyDescent="0.3">
      <c r="A1069" s="56">
        <v>44286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-114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91 a 120 dias</v>
      </c>
      <c r="X1069" s="80" t="str">
        <f t="shared" si="67"/>
        <v>122020</v>
      </c>
      <c r="AA1069"/>
    </row>
    <row r="1070" spans="1:27" x14ac:dyDescent="0.3">
      <c r="A1070" s="56">
        <v>44286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-114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91 a 120 dias</v>
      </c>
      <c r="X1070" s="80" t="str">
        <f t="shared" si="67"/>
        <v>122020</v>
      </c>
      <c r="AA1070"/>
    </row>
    <row r="1071" spans="1:27" x14ac:dyDescent="0.3">
      <c r="A1071" s="56">
        <v>44286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-52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31 a 60 dias</v>
      </c>
      <c r="X1071" s="80" t="str">
        <f t="shared" si="67"/>
        <v>22021</v>
      </c>
      <c r="AA1071"/>
    </row>
    <row r="1072" spans="1:27" x14ac:dyDescent="0.3">
      <c r="A1072" s="56">
        <v>44286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-52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31 a 60 dias</v>
      </c>
      <c r="X1072" s="80" t="str">
        <f t="shared" si="67"/>
        <v>22021</v>
      </c>
      <c r="AA1072"/>
    </row>
    <row r="1073" spans="1:27" x14ac:dyDescent="0.3">
      <c r="A1073" s="56">
        <v>44286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-175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Acima de 120 dias</v>
      </c>
      <c r="X1073" s="80" t="str">
        <f t="shared" si="67"/>
        <v>112020</v>
      </c>
      <c r="AA1073"/>
    </row>
    <row r="1074" spans="1:27" x14ac:dyDescent="0.3">
      <c r="A1074" s="56">
        <v>44286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37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">
      <c r="A1075" s="56">
        <v>44286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-114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91 a 120 dias</v>
      </c>
      <c r="X1075" s="80" t="str">
        <f t="shared" si="67"/>
        <v>122020</v>
      </c>
      <c r="AA1075"/>
    </row>
    <row r="1076" spans="1:27" x14ac:dyDescent="0.3">
      <c r="A1076" s="56">
        <v>44286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-52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31 a 60 dias</v>
      </c>
      <c r="X1076" s="80" t="str">
        <f t="shared" si="67"/>
        <v>22021</v>
      </c>
      <c r="AA1076"/>
    </row>
    <row r="1077" spans="1:27" x14ac:dyDescent="0.3">
      <c r="A1077" s="56">
        <v>44286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-52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31 a 60 dias</v>
      </c>
      <c r="X1077" s="80" t="str">
        <f t="shared" si="67"/>
        <v>22021</v>
      </c>
      <c r="AA1077"/>
    </row>
    <row r="1078" spans="1:27" x14ac:dyDescent="0.3">
      <c r="A1078" s="56">
        <v>44286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-144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Acima de 120 dias</v>
      </c>
      <c r="X1078" s="80" t="str">
        <f t="shared" si="67"/>
        <v>112020</v>
      </c>
      <c r="AA1078"/>
    </row>
    <row r="1079" spans="1:27" x14ac:dyDescent="0.3">
      <c r="A1079" s="56">
        <v>44286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-52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31 a 60 dias</v>
      </c>
      <c r="X1079" s="80" t="str">
        <f t="shared" si="67"/>
        <v>22021</v>
      </c>
      <c r="AA1079"/>
    </row>
    <row r="1080" spans="1:27" x14ac:dyDescent="0.3">
      <c r="A1080" s="56">
        <v>44286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37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">
      <c r="A1081" s="56">
        <v>44286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-52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31 a 60 dias</v>
      </c>
      <c r="X1081" s="80" t="str">
        <f t="shared" si="67"/>
        <v>22021</v>
      </c>
      <c r="AA1081"/>
    </row>
    <row r="1082" spans="1:27" x14ac:dyDescent="0.3">
      <c r="A1082" s="56">
        <v>44286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-144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Acima de 120 dias</v>
      </c>
      <c r="X1082" s="80" t="str">
        <f t="shared" si="67"/>
        <v>112020</v>
      </c>
      <c r="AA1082"/>
    </row>
    <row r="1083" spans="1:27" x14ac:dyDescent="0.3">
      <c r="A1083" s="56">
        <v>44286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-114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91 a 120 dias</v>
      </c>
      <c r="X1083" s="80" t="str">
        <f t="shared" si="67"/>
        <v>12021</v>
      </c>
      <c r="AA1083"/>
    </row>
    <row r="1084" spans="1:27" x14ac:dyDescent="0.3">
      <c r="A1084" s="56">
        <v>44286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-358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">
      <c r="A1085" s="56">
        <v>44286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-236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">
      <c r="A1086" s="56">
        <v>44286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-114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91 a 120 dias</v>
      </c>
      <c r="X1086" s="80" t="str">
        <f t="shared" si="67"/>
        <v>12021</v>
      </c>
      <c r="AA1086"/>
    </row>
    <row r="1087" spans="1:27" x14ac:dyDescent="0.3">
      <c r="A1087" s="56">
        <v>44286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-205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">
      <c r="A1088" s="56">
        <v>44286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-52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31 a 60 dias</v>
      </c>
      <c r="X1088" s="80" t="str">
        <f t="shared" si="67"/>
        <v>22021</v>
      </c>
      <c r="AA1088"/>
    </row>
    <row r="1089" spans="1:27" x14ac:dyDescent="0.3">
      <c r="A1089" s="56">
        <v>44286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-24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">
      <c r="A1090" s="56">
        <v>44286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-236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">
      <c r="A1091" s="56">
        <v>44286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-114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91 a 120 dias</v>
      </c>
      <c r="X1091" s="80" t="str">
        <f t="shared" ref="X1091:X1117" si="71">MONTH(U1091)&amp;YEAR(U1091)</f>
        <v>122020</v>
      </c>
      <c r="AA1091"/>
    </row>
    <row r="1092" spans="1:27" x14ac:dyDescent="0.3">
      <c r="A1092" s="56">
        <v>44286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37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">
      <c r="A1093" s="56">
        <v>44286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37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">
      <c r="A1094" s="56">
        <v>44286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-24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">
      <c r="A1095" s="56">
        <v>44286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-52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31 a 60 dias</v>
      </c>
      <c r="X1095" s="80" t="str">
        <f t="shared" si="71"/>
        <v>22021</v>
      </c>
      <c r="AA1095"/>
    </row>
    <row r="1096" spans="1:27" x14ac:dyDescent="0.3">
      <c r="A1096" s="56">
        <v>44286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-52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31 a 60 dias</v>
      </c>
      <c r="X1096" s="80" t="str">
        <f t="shared" si="71"/>
        <v>22021</v>
      </c>
      <c r="AA1096"/>
    </row>
    <row r="1097" spans="1:27" x14ac:dyDescent="0.3">
      <c r="A1097" s="56">
        <v>44286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-24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">
      <c r="A1098" s="56">
        <v>44286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-24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">
      <c r="A1099" s="56">
        <v>44286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-52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31 a 60 dias</v>
      </c>
      <c r="X1099" s="80" t="str">
        <f t="shared" si="71"/>
        <v>22021</v>
      </c>
      <c r="AA1099"/>
    </row>
    <row r="1100" spans="1:27" x14ac:dyDescent="0.3">
      <c r="A1100" s="56">
        <v>44286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-236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">
      <c r="A1101" s="56">
        <v>44286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37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">
      <c r="A1102" s="56">
        <v>44286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37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">
      <c r="A1103" s="56">
        <v>44286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-236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">
      <c r="A1104" s="56">
        <v>44286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-24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">
      <c r="A1105" s="56">
        <v>44286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-236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">
      <c r="A1106" s="56">
        <v>44286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-114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91 a 120 dias</v>
      </c>
      <c r="X1106" s="80" t="str">
        <f t="shared" si="71"/>
        <v>42021</v>
      </c>
      <c r="AA1106"/>
    </row>
    <row r="1107" spans="1:27" x14ac:dyDescent="0.3">
      <c r="A1107" s="56">
        <v>44286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-52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31 a 60 dias</v>
      </c>
      <c r="X1107" s="80" t="str">
        <f t="shared" si="71"/>
        <v>22021</v>
      </c>
      <c r="AA1107"/>
    </row>
    <row r="1108" spans="1:27" x14ac:dyDescent="0.3">
      <c r="A1108" s="56">
        <v>44286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-114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91 a 120 dias</v>
      </c>
      <c r="X1108" s="80" t="str">
        <f t="shared" si="71"/>
        <v>122020</v>
      </c>
      <c r="AA1108"/>
    </row>
    <row r="1109" spans="1:27" x14ac:dyDescent="0.3">
      <c r="A1109" s="56">
        <v>44286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-52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31 a 60 dias</v>
      </c>
      <c r="X1109" s="80" t="str">
        <f t="shared" si="71"/>
        <v>22021</v>
      </c>
      <c r="AA1109"/>
    </row>
    <row r="1110" spans="1:27" x14ac:dyDescent="0.3">
      <c r="A1110" s="56">
        <v>44286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-52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31 a 60 dias</v>
      </c>
      <c r="X1110" s="80" t="str">
        <f t="shared" si="71"/>
        <v>22021</v>
      </c>
      <c r="AA1110"/>
    </row>
    <row r="1111" spans="1:27" x14ac:dyDescent="0.3">
      <c r="A1111" s="56">
        <v>44286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37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">
      <c r="A1112" s="56">
        <v>44286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37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">
      <c r="A1113" s="56">
        <v>44286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7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">
      <c r="A1114" s="56">
        <v>44286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-83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61 a 90 dias</v>
      </c>
      <c r="X1114" s="80" t="str">
        <f t="shared" si="71"/>
        <v>12021</v>
      </c>
      <c r="AA1114"/>
    </row>
    <row r="1115" spans="1:27" x14ac:dyDescent="0.3">
      <c r="A1115" s="56">
        <v>44286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-52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31 a 60 dias</v>
      </c>
      <c r="X1115" s="80" t="str">
        <f t="shared" si="71"/>
        <v>42021</v>
      </c>
      <c r="AA1115"/>
    </row>
    <row r="1116" spans="1:27" x14ac:dyDescent="0.3">
      <c r="A1116" s="56">
        <v>44286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-83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61 a 90 dias</v>
      </c>
      <c r="X1116" s="80" t="str">
        <f t="shared" si="71"/>
        <v>12021</v>
      </c>
      <c r="AA1116"/>
    </row>
    <row r="1117" spans="1:27" x14ac:dyDescent="0.3">
      <c r="A1117" s="56">
        <v>44286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-83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61 a 90 dias</v>
      </c>
      <c r="X1117" s="80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E946-CF2C-408C-A203-0B69C0F34519}">
  <dimension ref="A1:Z1117"/>
  <sheetViews>
    <sheetView showGridLines="0" topLeftCell="K1" zoomScale="70" zoomScaleNormal="70" workbookViewId="0">
      <selection activeCell="U1" sqref="U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16384" width="8.6640625" style="8"/>
  </cols>
  <sheetData>
    <row r="1" spans="1:26" x14ac:dyDescent="0.3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</row>
    <row r="2" spans="1:26" x14ac:dyDescent="0.3">
      <c r="A2" s="56">
        <v>44316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v>-205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</row>
    <row r="3" spans="1:26" x14ac:dyDescent="0.3">
      <c r="A3" s="56">
        <v>44316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v>-388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2">MONTH(U3)&amp;YEAR(U3)</f>
        <v>52020</v>
      </c>
      <c r="Z3"/>
    </row>
    <row r="4" spans="1:26" x14ac:dyDescent="0.3">
      <c r="A4" s="56">
        <v>44316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v>-174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Acima de 120 dias</v>
      </c>
      <c r="X4" s="80" t="str">
        <f t="shared" si="2"/>
        <v>112020</v>
      </c>
      <c r="Z4"/>
    </row>
    <row r="5" spans="1:26" x14ac:dyDescent="0.3">
      <c r="A5" s="56">
        <v>44316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v>-297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2"/>
        <v>82020</v>
      </c>
      <c r="Z5"/>
    </row>
    <row r="6" spans="1:26" x14ac:dyDescent="0.3">
      <c r="A6" s="56">
        <v>44316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v>-297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2"/>
        <v>92020</v>
      </c>
      <c r="Z6"/>
    </row>
    <row r="7" spans="1:26" x14ac:dyDescent="0.3">
      <c r="A7" s="56">
        <v>44316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v>-388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2"/>
        <v>42020</v>
      </c>
      <c r="Z7"/>
    </row>
    <row r="8" spans="1:26" x14ac:dyDescent="0.3">
      <c r="A8" s="56">
        <v>44316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v>-448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2"/>
        <v>32020</v>
      </c>
      <c r="Z8"/>
    </row>
    <row r="9" spans="1:26" x14ac:dyDescent="0.3">
      <c r="A9" s="56">
        <v>44316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v>-479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2"/>
        <v>42020</v>
      </c>
      <c r="Z9"/>
    </row>
    <row r="10" spans="1:26" x14ac:dyDescent="0.3">
      <c r="A10" s="56">
        <v>44316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v>-266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2"/>
        <v>92020</v>
      </c>
      <c r="Z10"/>
    </row>
    <row r="11" spans="1:26" x14ac:dyDescent="0.3">
      <c r="A11" s="56">
        <v>44316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v>-358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2"/>
        <v>52020</v>
      </c>
      <c r="Z11"/>
    </row>
    <row r="12" spans="1:26" x14ac:dyDescent="0.3">
      <c r="A12" s="56">
        <v>44316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v>-479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2"/>
        <v>32020</v>
      </c>
      <c r="Z12"/>
    </row>
    <row r="13" spans="1:26" x14ac:dyDescent="0.3">
      <c r="A13" s="56">
        <v>44316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v>-358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2"/>
        <v>62020</v>
      </c>
      <c r="Z13"/>
    </row>
    <row r="14" spans="1:26" x14ac:dyDescent="0.3">
      <c r="A14" s="56">
        <v>44316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v>-205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2"/>
        <v>102020</v>
      </c>
      <c r="Z14"/>
    </row>
    <row r="15" spans="1:26" x14ac:dyDescent="0.3">
      <c r="A15" s="56">
        <v>44316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v>-113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91 a 120 dias</v>
      </c>
      <c r="X15" s="80" t="str">
        <f t="shared" si="2"/>
        <v>12021</v>
      </c>
      <c r="Z15"/>
    </row>
    <row r="16" spans="1:26" x14ac:dyDescent="0.3">
      <c r="A16" s="56">
        <v>44316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v>-419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2"/>
        <v>42020</v>
      </c>
      <c r="Z16"/>
    </row>
    <row r="17" spans="1:26" x14ac:dyDescent="0.3">
      <c r="A17" s="56">
        <v>44316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v>-388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2"/>
        <v>62020</v>
      </c>
      <c r="Z17"/>
    </row>
    <row r="18" spans="1:26" x14ac:dyDescent="0.3">
      <c r="A18" s="56">
        <v>44316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v>-419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2"/>
        <v>32020</v>
      </c>
      <c r="Z18"/>
    </row>
    <row r="19" spans="1:26" x14ac:dyDescent="0.3">
      <c r="A19" s="56">
        <v>44316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v>-448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2"/>
        <v>42020</v>
      </c>
      <c r="Z19"/>
    </row>
    <row r="20" spans="1:26" x14ac:dyDescent="0.3">
      <c r="A20" s="56">
        <v>44316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v>7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2"/>
        <v>52021</v>
      </c>
      <c r="Z20"/>
    </row>
    <row r="21" spans="1:26" x14ac:dyDescent="0.3">
      <c r="A21" s="56">
        <v>44316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v>-235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2"/>
        <v>102020</v>
      </c>
    </row>
    <row r="22" spans="1:26" x14ac:dyDescent="0.3">
      <c r="A22" s="56">
        <v>44316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v>7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2"/>
        <v>52021</v>
      </c>
    </row>
    <row r="23" spans="1:26" x14ac:dyDescent="0.3">
      <c r="A23" s="56">
        <v>44316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v>-419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2"/>
        <v>42020</v>
      </c>
    </row>
    <row r="24" spans="1:26" x14ac:dyDescent="0.3">
      <c r="A24" s="56">
        <v>44316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v>7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2"/>
        <v>52021</v>
      </c>
    </row>
    <row r="25" spans="1:26" x14ac:dyDescent="0.3">
      <c r="A25" s="56">
        <v>44316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v>-144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Acima de 120 dias</v>
      </c>
      <c r="X25" s="80" t="str">
        <f t="shared" si="2"/>
        <v>12021</v>
      </c>
    </row>
    <row r="26" spans="1:26" x14ac:dyDescent="0.3">
      <c r="A26" s="56">
        <v>44316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v>7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2"/>
        <v>52021</v>
      </c>
    </row>
    <row r="27" spans="1:26" x14ac:dyDescent="0.3">
      <c r="A27" s="56">
        <v>44316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v>-174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Acima de 120 dias</v>
      </c>
      <c r="X27" s="80" t="str">
        <f t="shared" si="2"/>
        <v>112020</v>
      </c>
    </row>
    <row r="28" spans="1:26" x14ac:dyDescent="0.3">
      <c r="A28" s="56">
        <v>44316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v>-358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2"/>
        <v>62020</v>
      </c>
    </row>
    <row r="29" spans="1:26" x14ac:dyDescent="0.3">
      <c r="A29" s="56">
        <v>44316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v>-358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2"/>
        <v>52020</v>
      </c>
    </row>
    <row r="30" spans="1:26" x14ac:dyDescent="0.3">
      <c r="A30" s="56">
        <v>44316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v>7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2"/>
        <v>52021</v>
      </c>
    </row>
    <row r="31" spans="1:26" x14ac:dyDescent="0.3">
      <c r="A31" s="56">
        <v>44316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v>7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2"/>
        <v>52021</v>
      </c>
    </row>
    <row r="32" spans="1:26" x14ac:dyDescent="0.3">
      <c r="A32" s="56">
        <v>44316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v>-235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2"/>
        <v>102020</v>
      </c>
    </row>
    <row r="33" spans="1:24" x14ac:dyDescent="0.3">
      <c r="A33" s="56">
        <v>44316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v>-235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2"/>
        <v>92020</v>
      </c>
    </row>
    <row r="34" spans="1:24" x14ac:dyDescent="0.3">
      <c r="A34" s="56">
        <v>44316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v>-327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2"/>
        <v>72020</v>
      </c>
    </row>
    <row r="35" spans="1:24" x14ac:dyDescent="0.3">
      <c r="A35" s="56">
        <v>44316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v>-235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2"/>
        <v>92020</v>
      </c>
    </row>
    <row r="36" spans="1:24" x14ac:dyDescent="0.3">
      <c r="A36" s="56">
        <v>44316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v>-144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Acima de 120 dias</v>
      </c>
      <c r="X36" s="80" t="str">
        <f t="shared" si="2"/>
        <v>122020</v>
      </c>
    </row>
    <row r="37" spans="1:24" x14ac:dyDescent="0.3">
      <c r="A37" s="56">
        <v>44316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v>-388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2"/>
        <v>42020</v>
      </c>
    </row>
    <row r="38" spans="1:24" x14ac:dyDescent="0.3">
      <c r="A38" s="56">
        <v>44316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v>7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2"/>
        <v>52021</v>
      </c>
    </row>
    <row r="39" spans="1:24" x14ac:dyDescent="0.3">
      <c r="A39" s="56">
        <v>44316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v>7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2"/>
        <v>52021</v>
      </c>
    </row>
    <row r="40" spans="1:24" x14ac:dyDescent="0.3">
      <c r="A40" s="56">
        <v>44316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v>-358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2"/>
        <v>62020</v>
      </c>
    </row>
    <row r="41" spans="1:24" x14ac:dyDescent="0.3">
      <c r="A41" s="56">
        <v>44316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v>-205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2"/>
        <v>22021</v>
      </c>
    </row>
    <row r="42" spans="1:24" x14ac:dyDescent="0.3">
      <c r="A42" s="56">
        <v>44316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v>-235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2"/>
        <v>102020</v>
      </c>
    </row>
    <row r="43" spans="1:24" x14ac:dyDescent="0.3">
      <c r="A43" s="56">
        <v>44316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v>-358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2"/>
        <v>62020</v>
      </c>
    </row>
    <row r="44" spans="1:24" x14ac:dyDescent="0.3">
      <c r="A44" s="56">
        <v>44316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v>-419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2"/>
        <v>122020</v>
      </c>
    </row>
    <row r="45" spans="1:24" x14ac:dyDescent="0.3">
      <c r="A45" s="56">
        <v>44316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v>-419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2"/>
        <v>42020</v>
      </c>
    </row>
    <row r="46" spans="1:24" x14ac:dyDescent="0.3">
      <c r="A46" s="56">
        <v>44316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v>-266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2"/>
        <v>92020</v>
      </c>
    </row>
    <row r="47" spans="1:24" x14ac:dyDescent="0.3">
      <c r="A47" s="56">
        <v>44316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v>-235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2"/>
        <v>102020</v>
      </c>
    </row>
    <row r="48" spans="1:24" x14ac:dyDescent="0.3">
      <c r="A48" s="56">
        <v>44316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v>-174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Acima de 120 dias</v>
      </c>
      <c r="X48" s="80" t="str">
        <f t="shared" si="2"/>
        <v>112020</v>
      </c>
    </row>
    <row r="49" spans="1:24" x14ac:dyDescent="0.3">
      <c r="A49" s="56">
        <v>44316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v>-144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Acima de 120 dias</v>
      </c>
      <c r="X49" s="80" t="str">
        <f t="shared" si="2"/>
        <v>122020</v>
      </c>
    </row>
    <row r="50" spans="1:24" x14ac:dyDescent="0.3">
      <c r="A50" s="56">
        <v>44316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v>-174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Acima de 120 dias</v>
      </c>
      <c r="X50" s="80" t="str">
        <f t="shared" si="2"/>
        <v>112020</v>
      </c>
    </row>
    <row r="51" spans="1:24" x14ac:dyDescent="0.3">
      <c r="A51" s="56">
        <v>44316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v>-174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Acima de 120 dias</v>
      </c>
      <c r="X51" s="80" t="str">
        <f t="shared" si="2"/>
        <v>112020</v>
      </c>
    </row>
    <row r="52" spans="1:24" x14ac:dyDescent="0.3">
      <c r="A52" s="56">
        <v>44316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v>-297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2"/>
        <v>82020</v>
      </c>
    </row>
    <row r="53" spans="1:24" x14ac:dyDescent="0.3">
      <c r="A53" s="56">
        <v>44316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v>-266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2"/>
        <v>92020</v>
      </c>
    </row>
    <row r="54" spans="1:24" x14ac:dyDescent="0.3">
      <c r="A54" s="56">
        <v>44316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v>-205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2"/>
        <v>102020</v>
      </c>
    </row>
    <row r="55" spans="1:24" x14ac:dyDescent="0.3">
      <c r="A55" s="56">
        <v>44316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v>-144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Acima de 120 dias</v>
      </c>
      <c r="X55" s="80" t="str">
        <f t="shared" si="2"/>
        <v>122020</v>
      </c>
    </row>
    <row r="56" spans="1:24" x14ac:dyDescent="0.3">
      <c r="A56" s="56">
        <v>44316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v>-266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2"/>
        <v>92020</v>
      </c>
    </row>
    <row r="57" spans="1:24" x14ac:dyDescent="0.3">
      <c r="A57" s="56">
        <v>44316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v>-388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2"/>
        <v>82020</v>
      </c>
    </row>
    <row r="58" spans="1:24" x14ac:dyDescent="0.3">
      <c r="A58" s="56">
        <v>44316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v>7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2"/>
        <v>52021</v>
      </c>
    </row>
    <row r="59" spans="1:24" x14ac:dyDescent="0.3">
      <c r="A59" s="56">
        <v>44316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v>7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2"/>
        <v>52021</v>
      </c>
    </row>
    <row r="60" spans="1:24" x14ac:dyDescent="0.3">
      <c r="A60" s="56">
        <v>44316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v>-82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61 a 90 dias</v>
      </c>
      <c r="X60" s="80" t="str">
        <f t="shared" si="2"/>
        <v>22021</v>
      </c>
    </row>
    <row r="61" spans="1:24" x14ac:dyDescent="0.3">
      <c r="A61" s="56">
        <v>44316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v>-174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Acima de 120 dias</v>
      </c>
      <c r="X61" s="80" t="str">
        <f t="shared" si="2"/>
        <v>112020</v>
      </c>
    </row>
    <row r="62" spans="1:24" x14ac:dyDescent="0.3">
      <c r="A62" s="56">
        <v>44316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v>-297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2"/>
        <v>82020</v>
      </c>
    </row>
    <row r="63" spans="1:24" x14ac:dyDescent="0.3">
      <c r="A63" s="56">
        <v>44316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v>7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2"/>
        <v>52021</v>
      </c>
    </row>
    <row r="64" spans="1:24" x14ac:dyDescent="0.3">
      <c r="A64" s="56">
        <v>44316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v>7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2"/>
        <v>52021</v>
      </c>
    </row>
    <row r="65" spans="1:24" x14ac:dyDescent="0.3">
      <c r="A65" s="56">
        <v>44316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v>-448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2"/>
        <v>22020</v>
      </c>
    </row>
    <row r="66" spans="1:24" x14ac:dyDescent="0.3">
      <c r="A66" s="56">
        <v>44316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v>-205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3">MONTH(D66)&amp;YEAR(D66)</f>
        <v>22020</v>
      </c>
      <c r="W66" s="79" t="str">
        <f t="shared" ref="W66:W129" si="4">_xlfn.IFS(G66&lt;-120,"Acima de 120 dias",G66&lt;=-90,"91 a 120 dias",G66&lt;=-61,"61 a 90 dias",G66&lt;=-31,"31 a 60 dias",G66&gt;=-30,"1 a 30 dias")</f>
        <v>Acima de 120 dias</v>
      </c>
      <c r="X66" s="80" t="str">
        <f t="shared" si="2"/>
        <v>112020</v>
      </c>
    </row>
    <row r="67" spans="1:24" x14ac:dyDescent="0.3">
      <c r="A67" s="56">
        <v>44316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v>-266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3"/>
        <v>32020</v>
      </c>
      <c r="W67" s="79" t="str">
        <f t="shared" si="4"/>
        <v>Acima de 120 dias</v>
      </c>
      <c r="X67" s="80" t="str">
        <f t="shared" ref="X67:X130" si="5">MONTH(U67)&amp;YEAR(U67)</f>
        <v>92020</v>
      </c>
    </row>
    <row r="68" spans="1:24" x14ac:dyDescent="0.3">
      <c r="A68" s="56">
        <v>44316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v>-388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3"/>
        <v>112019</v>
      </c>
      <c r="W68" s="79" t="str">
        <f t="shared" si="4"/>
        <v>Acima de 120 dias</v>
      </c>
      <c r="X68" s="80" t="str">
        <f t="shared" si="5"/>
        <v>52020</v>
      </c>
    </row>
    <row r="69" spans="1:24" x14ac:dyDescent="0.3">
      <c r="A69" s="56">
        <v>44316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v>-419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3"/>
        <v>122019</v>
      </c>
      <c r="W69" s="79" t="str">
        <f t="shared" si="4"/>
        <v>Acima de 120 dias</v>
      </c>
      <c r="X69" s="80" t="str">
        <f t="shared" si="5"/>
        <v>42020</v>
      </c>
    </row>
    <row r="70" spans="1:24" x14ac:dyDescent="0.3">
      <c r="A70" s="56">
        <v>44316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v>-205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3"/>
        <v>112019</v>
      </c>
      <c r="W70" s="79" t="str">
        <f t="shared" si="4"/>
        <v>Acima de 120 dias</v>
      </c>
      <c r="X70" s="80" t="str">
        <f t="shared" si="5"/>
        <v>102020</v>
      </c>
    </row>
    <row r="71" spans="1:24" x14ac:dyDescent="0.3">
      <c r="A71" s="56">
        <v>44316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v>-54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3"/>
        <v>122019</v>
      </c>
      <c r="W71" s="79" t="str">
        <f t="shared" si="4"/>
        <v>31 a 60 dias</v>
      </c>
      <c r="X71" s="80" t="str">
        <f t="shared" si="5"/>
        <v>42021</v>
      </c>
    </row>
    <row r="72" spans="1:24" x14ac:dyDescent="0.3">
      <c r="A72" s="56">
        <v>44316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v>-479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3"/>
        <v>122019</v>
      </c>
      <c r="W72" s="79" t="str">
        <f t="shared" si="4"/>
        <v>Acima de 120 dias</v>
      </c>
      <c r="X72" s="80" t="str">
        <f t="shared" si="5"/>
        <v>32020</v>
      </c>
    </row>
    <row r="73" spans="1:24" x14ac:dyDescent="0.3">
      <c r="A73" s="56">
        <v>44316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v>-448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3"/>
        <v>122019</v>
      </c>
      <c r="W73" s="79" t="str">
        <f t="shared" si="4"/>
        <v>Acima de 120 dias</v>
      </c>
      <c r="X73" s="80" t="str">
        <f t="shared" si="5"/>
        <v>22020</v>
      </c>
    </row>
    <row r="74" spans="1:24" x14ac:dyDescent="0.3">
      <c r="A74" s="56">
        <v>44316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v>-419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3"/>
        <v>122019</v>
      </c>
      <c r="W74" s="79" t="str">
        <f t="shared" si="4"/>
        <v>Acima de 120 dias</v>
      </c>
      <c r="X74" s="80" t="str">
        <f t="shared" si="5"/>
        <v>42020</v>
      </c>
    </row>
    <row r="75" spans="1:24" x14ac:dyDescent="0.3">
      <c r="A75" s="56">
        <v>44316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v>-82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3"/>
        <v>12020</v>
      </c>
      <c r="W75" s="79" t="str">
        <f t="shared" si="4"/>
        <v>61 a 90 dias</v>
      </c>
      <c r="X75" s="80" t="str">
        <f t="shared" si="5"/>
        <v>22021</v>
      </c>
    </row>
    <row r="76" spans="1:24" x14ac:dyDescent="0.3">
      <c r="A76" s="56">
        <v>44316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v>-358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3"/>
        <v>112019</v>
      </c>
      <c r="W76" s="79" t="str">
        <f t="shared" si="4"/>
        <v>Acima de 120 dias</v>
      </c>
      <c r="X76" s="80" t="str">
        <f t="shared" si="5"/>
        <v>62020</v>
      </c>
    </row>
    <row r="77" spans="1:24" x14ac:dyDescent="0.3">
      <c r="A77" s="56">
        <v>44316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v>7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3"/>
        <v>112019</v>
      </c>
      <c r="W77" s="79" t="str">
        <f t="shared" si="4"/>
        <v>1 a 30 dias</v>
      </c>
      <c r="X77" s="80" t="str">
        <f t="shared" si="5"/>
        <v>52021</v>
      </c>
    </row>
    <row r="78" spans="1:24" x14ac:dyDescent="0.3">
      <c r="A78" s="56">
        <v>44316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v>7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3"/>
        <v>122019</v>
      </c>
      <c r="W78" s="79" t="str">
        <f t="shared" si="4"/>
        <v>1 a 30 dias</v>
      </c>
      <c r="X78" s="80" t="str">
        <f t="shared" si="5"/>
        <v>52021</v>
      </c>
    </row>
    <row r="79" spans="1:24" x14ac:dyDescent="0.3">
      <c r="A79" s="56">
        <v>44316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v>-266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3"/>
        <v>122019</v>
      </c>
      <c r="W79" s="79" t="str">
        <f t="shared" si="4"/>
        <v>Acima de 120 dias</v>
      </c>
      <c r="X79" s="80" t="str">
        <f t="shared" si="5"/>
        <v>82020</v>
      </c>
    </row>
    <row r="80" spans="1:24" x14ac:dyDescent="0.3">
      <c r="A80" s="56">
        <v>44316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v>-448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3"/>
        <v>12020</v>
      </c>
      <c r="W80" s="79" t="str">
        <f t="shared" si="4"/>
        <v>Acima de 120 dias</v>
      </c>
      <c r="X80" s="80" t="str">
        <f t="shared" si="5"/>
        <v>22020</v>
      </c>
    </row>
    <row r="81" spans="1:24" x14ac:dyDescent="0.3">
      <c r="A81" s="56">
        <v>44316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v>-388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3"/>
        <v>22020</v>
      </c>
      <c r="W81" s="79" t="str">
        <f t="shared" si="4"/>
        <v>Acima de 120 dias</v>
      </c>
      <c r="X81" s="80" t="str">
        <f t="shared" si="5"/>
        <v>52020</v>
      </c>
    </row>
    <row r="82" spans="1:24" x14ac:dyDescent="0.3">
      <c r="A82" s="56">
        <v>44316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v>-23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3"/>
        <v>12020</v>
      </c>
      <c r="W82" s="79" t="str">
        <f t="shared" si="4"/>
        <v>1 a 30 dias</v>
      </c>
      <c r="X82" s="80" t="str">
        <f t="shared" si="5"/>
        <v>42021</v>
      </c>
    </row>
    <row r="83" spans="1:24" x14ac:dyDescent="0.3">
      <c r="A83" s="56">
        <v>44316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v>-448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3"/>
        <v>122019</v>
      </c>
      <c r="W83" s="79" t="str">
        <f t="shared" si="4"/>
        <v>Acima de 120 dias</v>
      </c>
      <c r="X83" s="80" t="str">
        <f t="shared" si="5"/>
        <v>22020</v>
      </c>
    </row>
    <row r="84" spans="1:24" x14ac:dyDescent="0.3">
      <c r="A84" s="56">
        <v>44316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v>-235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3"/>
        <v>22020</v>
      </c>
      <c r="W84" s="79" t="str">
        <f t="shared" si="4"/>
        <v>Acima de 120 dias</v>
      </c>
      <c r="X84" s="80" t="str">
        <f t="shared" si="5"/>
        <v>102020</v>
      </c>
    </row>
    <row r="85" spans="1:24" x14ac:dyDescent="0.3">
      <c r="A85" s="56">
        <v>44316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v>-266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3"/>
        <v>12020</v>
      </c>
      <c r="W85" s="79" t="str">
        <f t="shared" si="4"/>
        <v>Acima de 120 dias</v>
      </c>
      <c r="X85" s="80" t="str">
        <f t="shared" si="5"/>
        <v>92020</v>
      </c>
    </row>
    <row r="86" spans="1:24" x14ac:dyDescent="0.3">
      <c r="A86" s="56">
        <v>44316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v>-82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3"/>
        <v>12020</v>
      </c>
      <c r="W86" s="79" t="str">
        <f t="shared" si="4"/>
        <v>61 a 90 dias</v>
      </c>
      <c r="X86" s="80" t="str">
        <f t="shared" si="5"/>
        <v>22021</v>
      </c>
    </row>
    <row r="87" spans="1:24" x14ac:dyDescent="0.3">
      <c r="A87" s="56">
        <v>44316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v>-419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3"/>
        <v>22020</v>
      </c>
      <c r="W87" s="79" t="str">
        <f t="shared" si="4"/>
        <v>Acima de 120 dias</v>
      </c>
      <c r="X87" s="80" t="str">
        <f t="shared" si="5"/>
        <v>52020</v>
      </c>
    </row>
    <row r="88" spans="1:24" x14ac:dyDescent="0.3">
      <c r="A88" s="56">
        <v>44316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v>-144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3"/>
        <v>12020</v>
      </c>
      <c r="W88" s="79" t="str">
        <f t="shared" si="4"/>
        <v>Acima de 120 dias</v>
      </c>
      <c r="X88" s="80" t="str">
        <f t="shared" si="5"/>
        <v>122020</v>
      </c>
    </row>
    <row r="89" spans="1:24" x14ac:dyDescent="0.3">
      <c r="A89" s="56">
        <v>44316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v>-266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3"/>
        <v>22020</v>
      </c>
      <c r="W89" s="79" t="str">
        <f t="shared" si="4"/>
        <v>Acima de 120 dias</v>
      </c>
      <c r="X89" s="80" t="str">
        <f t="shared" si="5"/>
        <v>92020</v>
      </c>
    </row>
    <row r="90" spans="1:24" x14ac:dyDescent="0.3">
      <c r="A90" s="56">
        <v>44316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v>7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3"/>
        <v>12020</v>
      </c>
      <c r="W90" s="79" t="str">
        <f t="shared" si="4"/>
        <v>1 a 30 dias</v>
      </c>
      <c r="X90" s="80" t="str">
        <f t="shared" si="5"/>
        <v>52021</v>
      </c>
    </row>
    <row r="91" spans="1:24" x14ac:dyDescent="0.3">
      <c r="A91" s="56">
        <v>44316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v>7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3"/>
        <v>12020</v>
      </c>
      <c r="W91" s="79" t="str">
        <f t="shared" si="4"/>
        <v>1 a 30 dias</v>
      </c>
      <c r="X91" s="80" t="str">
        <f t="shared" si="5"/>
        <v>52021</v>
      </c>
    </row>
    <row r="92" spans="1:24" x14ac:dyDescent="0.3">
      <c r="A92" s="56">
        <v>44316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v>-419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3"/>
        <v>122019</v>
      </c>
      <c r="W92" s="79" t="str">
        <f t="shared" si="4"/>
        <v>Acima de 120 dias</v>
      </c>
      <c r="X92" s="80" t="str">
        <f t="shared" si="5"/>
        <v>102020</v>
      </c>
    </row>
    <row r="93" spans="1:24" x14ac:dyDescent="0.3">
      <c r="A93" s="56">
        <v>44316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v>-358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3"/>
        <v>12020</v>
      </c>
      <c r="W93" s="79" t="str">
        <f t="shared" si="4"/>
        <v>Acima de 120 dias</v>
      </c>
      <c r="X93" s="80" t="str">
        <f t="shared" si="5"/>
        <v>62020</v>
      </c>
    </row>
    <row r="94" spans="1:24" x14ac:dyDescent="0.3">
      <c r="A94" s="56">
        <v>44316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v>-448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3"/>
        <v>122019</v>
      </c>
      <c r="W94" s="79" t="str">
        <f t="shared" si="4"/>
        <v>Acima de 120 dias</v>
      </c>
      <c r="X94" s="80" t="str">
        <f t="shared" si="5"/>
        <v>52021</v>
      </c>
    </row>
    <row r="95" spans="1:24" x14ac:dyDescent="0.3">
      <c r="A95" s="56">
        <v>44316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v>7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3"/>
        <v>12020</v>
      </c>
      <c r="W95" s="79" t="str">
        <f t="shared" si="4"/>
        <v>1 a 30 dias</v>
      </c>
      <c r="X95" s="80" t="str">
        <f t="shared" si="5"/>
        <v>52021</v>
      </c>
    </row>
    <row r="96" spans="1:24" x14ac:dyDescent="0.3">
      <c r="A96" s="56">
        <v>44316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v>-23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3"/>
        <v>22020</v>
      </c>
      <c r="W96" s="79" t="str">
        <f t="shared" si="4"/>
        <v>1 a 30 dias</v>
      </c>
      <c r="X96" s="80" t="str">
        <f t="shared" si="5"/>
        <v>42021</v>
      </c>
    </row>
    <row r="97" spans="1:24" x14ac:dyDescent="0.3">
      <c r="A97" s="56">
        <v>44316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v>7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3"/>
        <v>12020</v>
      </c>
      <c r="W97" s="79" t="str">
        <f t="shared" si="4"/>
        <v>1 a 30 dias</v>
      </c>
      <c r="X97" s="80" t="str">
        <f t="shared" si="5"/>
        <v>52021</v>
      </c>
    </row>
    <row r="98" spans="1:24" x14ac:dyDescent="0.3">
      <c r="A98" s="56">
        <v>44316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v>-144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3"/>
        <v>42020</v>
      </c>
      <c r="W98" s="79" t="str">
        <f t="shared" si="4"/>
        <v>Acima de 120 dias</v>
      </c>
      <c r="X98" s="80" t="str">
        <f t="shared" si="5"/>
        <v>122020</v>
      </c>
    </row>
    <row r="99" spans="1:24" x14ac:dyDescent="0.3">
      <c r="A99" s="56">
        <v>44316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v>-388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3"/>
        <v>12020</v>
      </c>
      <c r="W99" s="79" t="str">
        <f t="shared" si="4"/>
        <v>Acima de 120 dias</v>
      </c>
      <c r="X99" s="80" t="str">
        <f t="shared" si="5"/>
        <v>52020</v>
      </c>
    </row>
    <row r="100" spans="1:24" x14ac:dyDescent="0.3">
      <c r="A100" s="56">
        <v>44316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v>7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3"/>
        <v>22020</v>
      </c>
      <c r="W100" s="79" t="str">
        <f t="shared" si="4"/>
        <v>1 a 30 dias</v>
      </c>
      <c r="X100" s="80" t="str">
        <f t="shared" si="5"/>
        <v>52021</v>
      </c>
    </row>
    <row r="101" spans="1:24" x14ac:dyDescent="0.3">
      <c r="A101" s="56">
        <v>44316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v>-82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3"/>
        <v>22020</v>
      </c>
      <c r="W101" s="79" t="str">
        <f t="shared" si="4"/>
        <v>61 a 90 dias</v>
      </c>
      <c r="X101" s="80" t="str">
        <f t="shared" si="5"/>
        <v>22021</v>
      </c>
    </row>
    <row r="102" spans="1:24" x14ac:dyDescent="0.3">
      <c r="A102" s="56">
        <v>44316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v>-419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3"/>
        <v>12020</v>
      </c>
      <c r="W102" s="79" t="str">
        <f t="shared" si="4"/>
        <v>Acima de 120 dias</v>
      </c>
      <c r="X102" s="80" t="str">
        <f t="shared" si="5"/>
        <v>42020</v>
      </c>
    </row>
    <row r="103" spans="1:24" x14ac:dyDescent="0.3">
      <c r="A103" s="56">
        <v>44316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v>-358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3"/>
        <v>122019</v>
      </c>
      <c r="W103" s="79" t="str">
        <f t="shared" si="4"/>
        <v>Acima de 120 dias</v>
      </c>
      <c r="X103" s="80" t="str">
        <f t="shared" si="5"/>
        <v>62020</v>
      </c>
    </row>
    <row r="104" spans="1:24" x14ac:dyDescent="0.3">
      <c r="A104" s="56">
        <v>44316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v>-388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3"/>
        <v>112019</v>
      </c>
      <c r="W104" s="79" t="str">
        <f t="shared" si="4"/>
        <v>Acima de 120 dias</v>
      </c>
      <c r="X104" s="80" t="str">
        <f t="shared" si="5"/>
        <v>42020</v>
      </c>
    </row>
    <row r="105" spans="1:24" x14ac:dyDescent="0.3">
      <c r="A105" s="56">
        <v>44316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v>-327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3"/>
        <v>122019</v>
      </c>
      <c r="W105" s="79" t="str">
        <f t="shared" si="4"/>
        <v>Acima de 120 dias</v>
      </c>
      <c r="X105" s="80" t="str">
        <f t="shared" si="5"/>
        <v>72020</v>
      </c>
    </row>
    <row r="106" spans="1:24" x14ac:dyDescent="0.3">
      <c r="A106" s="56">
        <v>44316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v>-479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3"/>
        <v>112019</v>
      </c>
      <c r="W106" s="79" t="str">
        <f t="shared" si="4"/>
        <v>Acima de 120 dias</v>
      </c>
      <c r="X106" s="80" t="str">
        <f t="shared" si="5"/>
        <v>12020</v>
      </c>
    </row>
    <row r="107" spans="1:24" x14ac:dyDescent="0.3">
      <c r="A107" s="56">
        <v>44316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v>-297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3"/>
        <v>22020</v>
      </c>
      <c r="W107" s="79" t="str">
        <f t="shared" si="4"/>
        <v>Acima de 120 dias</v>
      </c>
      <c r="X107" s="80" t="str">
        <f t="shared" si="5"/>
        <v>82020</v>
      </c>
    </row>
    <row r="108" spans="1:24" x14ac:dyDescent="0.3">
      <c r="A108" s="56">
        <v>44316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v>-327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3"/>
        <v>12020</v>
      </c>
      <c r="W108" s="79" t="str">
        <f t="shared" si="4"/>
        <v>Acima de 120 dias</v>
      </c>
      <c r="X108" s="80" t="str">
        <f t="shared" si="5"/>
        <v>72020</v>
      </c>
    </row>
    <row r="109" spans="1:24" x14ac:dyDescent="0.3">
      <c r="A109" s="56">
        <v>44316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v>-297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3"/>
        <v>22020</v>
      </c>
      <c r="W109" s="79" t="str">
        <f t="shared" si="4"/>
        <v>Acima de 120 dias</v>
      </c>
      <c r="X109" s="80" t="str">
        <f t="shared" si="5"/>
        <v>82020</v>
      </c>
    </row>
    <row r="110" spans="1:24" x14ac:dyDescent="0.3">
      <c r="A110" s="56">
        <v>44316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v>-23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3"/>
        <v>22020</v>
      </c>
      <c r="W110" s="79" t="str">
        <f t="shared" si="4"/>
        <v>1 a 30 dias</v>
      </c>
      <c r="X110" s="80" t="str">
        <f t="shared" si="5"/>
        <v>42021</v>
      </c>
    </row>
    <row r="111" spans="1:24" x14ac:dyDescent="0.3">
      <c r="A111" s="56">
        <v>44316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v>-419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3"/>
        <v>122019</v>
      </c>
      <c r="W111" s="79" t="str">
        <f t="shared" si="4"/>
        <v>Acima de 120 dias</v>
      </c>
      <c r="X111" s="80" t="str">
        <f t="shared" si="5"/>
        <v>102020</v>
      </c>
    </row>
    <row r="112" spans="1:24" x14ac:dyDescent="0.3">
      <c r="A112" s="56">
        <v>44316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v>-297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3"/>
        <v>122019</v>
      </c>
      <c r="W112" s="79" t="str">
        <f t="shared" si="4"/>
        <v>Acima de 120 dias</v>
      </c>
      <c r="X112" s="80" t="str">
        <f t="shared" si="5"/>
        <v>82020</v>
      </c>
    </row>
    <row r="113" spans="1:24" x14ac:dyDescent="0.3">
      <c r="A113" s="56">
        <v>44316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v>-448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3"/>
        <v>122019</v>
      </c>
      <c r="W113" s="79" t="str">
        <f t="shared" si="4"/>
        <v>Acima de 120 dias</v>
      </c>
      <c r="X113" s="80" t="str">
        <f t="shared" si="5"/>
        <v>22020</v>
      </c>
    </row>
    <row r="114" spans="1:24" x14ac:dyDescent="0.3">
      <c r="A114" s="56">
        <v>44316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v>-358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3"/>
        <v>12020</v>
      </c>
      <c r="W114" s="79" t="str">
        <f t="shared" si="4"/>
        <v>Acima de 120 dias</v>
      </c>
      <c r="X114" s="80" t="str">
        <f t="shared" si="5"/>
        <v>92020</v>
      </c>
    </row>
    <row r="115" spans="1:24" x14ac:dyDescent="0.3">
      <c r="A115" s="56">
        <v>44316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v>-297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3"/>
        <v>32020</v>
      </c>
      <c r="W115" s="79" t="str">
        <f t="shared" si="4"/>
        <v>Acima de 120 dias</v>
      </c>
      <c r="X115" s="80" t="str">
        <f t="shared" si="5"/>
        <v>82020</v>
      </c>
    </row>
    <row r="116" spans="1:24" x14ac:dyDescent="0.3">
      <c r="A116" s="56">
        <v>44316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v>-327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3"/>
        <v>32020</v>
      </c>
      <c r="W116" s="79" t="str">
        <f t="shared" si="4"/>
        <v>Acima de 120 dias</v>
      </c>
      <c r="X116" s="80" t="str">
        <f t="shared" si="5"/>
        <v>92020</v>
      </c>
    </row>
    <row r="117" spans="1:24" x14ac:dyDescent="0.3">
      <c r="A117" s="56">
        <v>44316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v>-358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3"/>
        <v>32020</v>
      </c>
      <c r="W117" s="79" t="str">
        <f t="shared" si="4"/>
        <v>Acima de 120 dias</v>
      </c>
      <c r="X117" s="80" t="str">
        <f t="shared" si="5"/>
        <v>62020</v>
      </c>
    </row>
    <row r="118" spans="1:24" x14ac:dyDescent="0.3">
      <c r="A118" s="56">
        <v>44316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v>-266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3"/>
        <v>122019</v>
      </c>
      <c r="W118" s="79" t="str">
        <f t="shared" si="4"/>
        <v>Acima de 120 dias</v>
      </c>
      <c r="X118" s="80" t="str">
        <f t="shared" si="5"/>
        <v>92020</v>
      </c>
    </row>
    <row r="119" spans="1:24" x14ac:dyDescent="0.3">
      <c r="A119" s="56">
        <v>44316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v>-358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3"/>
        <v>122019</v>
      </c>
      <c r="W119" s="79" t="str">
        <f t="shared" si="4"/>
        <v>Acima de 120 dias</v>
      </c>
      <c r="X119" s="80" t="str">
        <f t="shared" si="5"/>
        <v>82020</v>
      </c>
    </row>
    <row r="120" spans="1:24" x14ac:dyDescent="0.3">
      <c r="A120" s="56">
        <v>44316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v>-358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3"/>
        <v>122019</v>
      </c>
      <c r="W120" s="79" t="str">
        <f t="shared" si="4"/>
        <v>Acima de 120 dias</v>
      </c>
      <c r="X120" s="80" t="str">
        <f t="shared" si="5"/>
        <v>62020</v>
      </c>
    </row>
    <row r="121" spans="1:24" x14ac:dyDescent="0.3">
      <c r="A121" s="56">
        <v>44316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v>-419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3"/>
        <v>122019</v>
      </c>
      <c r="W121" s="79" t="str">
        <f t="shared" si="4"/>
        <v>Acima de 120 dias</v>
      </c>
      <c r="X121" s="80" t="str">
        <f t="shared" si="5"/>
        <v>42020</v>
      </c>
    </row>
    <row r="122" spans="1:24" x14ac:dyDescent="0.3">
      <c r="A122" s="56">
        <v>44316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v>-448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3"/>
        <v>12020</v>
      </c>
      <c r="W122" s="79" t="str">
        <f t="shared" si="4"/>
        <v>Acima de 120 dias</v>
      </c>
      <c r="X122" s="80" t="str">
        <f t="shared" si="5"/>
        <v>32020</v>
      </c>
    </row>
    <row r="123" spans="1:24" x14ac:dyDescent="0.3">
      <c r="A123" s="56">
        <v>44316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v>-510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3"/>
        <v>112019</v>
      </c>
      <c r="W123" s="79" t="str">
        <f t="shared" si="4"/>
        <v>Acima de 120 dias</v>
      </c>
      <c r="X123" s="80" t="str">
        <f t="shared" si="5"/>
        <v>22020</v>
      </c>
    </row>
    <row r="124" spans="1:24" x14ac:dyDescent="0.3">
      <c r="A124" s="56">
        <v>44316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v>-388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3"/>
        <v>12020</v>
      </c>
      <c r="W124" s="79" t="str">
        <f t="shared" si="4"/>
        <v>Acima de 120 dias</v>
      </c>
      <c r="X124" s="80" t="str">
        <f t="shared" si="5"/>
        <v>52020</v>
      </c>
    </row>
    <row r="125" spans="1:24" x14ac:dyDescent="0.3">
      <c r="A125" s="56">
        <v>44316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v>-82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3"/>
        <v>12020</v>
      </c>
      <c r="W125" s="79" t="str">
        <f t="shared" si="4"/>
        <v>61 a 90 dias</v>
      </c>
      <c r="X125" s="80" t="str">
        <f t="shared" si="5"/>
        <v>22021</v>
      </c>
    </row>
    <row r="126" spans="1:24" x14ac:dyDescent="0.3">
      <c r="A126" s="56">
        <v>44316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v>-327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3"/>
        <v>12020</v>
      </c>
      <c r="W126" s="79" t="str">
        <f t="shared" si="4"/>
        <v>Acima de 120 dias</v>
      </c>
      <c r="X126" s="80" t="str">
        <f t="shared" si="5"/>
        <v>62020</v>
      </c>
    </row>
    <row r="127" spans="1:24" x14ac:dyDescent="0.3">
      <c r="A127" s="56">
        <v>44316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v>-297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3"/>
        <v>42020</v>
      </c>
      <c r="W127" s="79" t="str">
        <f t="shared" si="4"/>
        <v>Acima de 120 dias</v>
      </c>
      <c r="X127" s="80" t="str">
        <f t="shared" si="5"/>
        <v>82020</v>
      </c>
    </row>
    <row r="128" spans="1:24" x14ac:dyDescent="0.3">
      <c r="A128" s="56">
        <v>44316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v>-297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3"/>
        <v>12020</v>
      </c>
      <c r="W128" s="79" t="str">
        <f t="shared" si="4"/>
        <v>Acima de 120 dias</v>
      </c>
      <c r="X128" s="80" t="str">
        <f t="shared" si="5"/>
        <v>72020</v>
      </c>
    </row>
    <row r="129" spans="1:24" x14ac:dyDescent="0.3">
      <c r="A129" s="56">
        <v>44316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v>-23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3"/>
        <v>32020</v>
      </c>
      <c r="W129" s="79" t="str">
        <f t="shared" si="4"/>
        <v>1 a 30 dias</v>
      </c>
      <c r="X129" s="80" t="str">
        <f t="shared" si="5"/>
        <v>42021</v>
      </c>
    </row>
    <row r="130" spans="1:24" x14ac:dyDescent="0.3">
      <c r="A130" s="56">
        <v>44316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v>-144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6">MONTH(D130)&amp;YEAR(D130)</f>
        <v>122019</v>
      </c>
      <c r="W130" s="79" t="str">
        <f t="shared" ref="W130:W193" si="7">_xlfn.IFS(G130&lt;-120,"Acima de 120 dias",G130&lt;=-90,"91 a 120 dias",G130&lt;=-61,"61 a 90 dias",G130&lt;=-31,"31 a 60 dias",G130&gt;=-30,"1 a 30 dias")</f>
        <v>Acima de 120 dias</v>
      </c>
      <c r="X130" s="80" t="str">
        <f t="shared" si="5"/>
        <v>12021</v>
      </c>
    </row>
    <row r="131" spans="1:24" x14ac:dyDescent="0.3">
      <c r="A131" s="56">
        <v>44316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v>-388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6"/>
        <v>122019</v>
      </c>
      <c r="W131" s="79" t="str">
        <f t="shared" si="7"/>
        <v>Acima de 120 dias</v>
      </c>
      <c r="X131" s="80" t="str">
        <f t="shared" ref="X131:X194" si="8">MONTH(U131)&amp;YEAR(U131)</f>
        <v>62020</v>
      </c>
    </row>
    <row r="132" spans="1:24" x14ac:dyDescent="0.3">
      <c r="A132" s="56">
        <v>44316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v>-266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6"/>
        <v>12020</v>
      </c>
      <c r="W132" s="79" t="str">
        <f t="shared" si="7"/>
        <v>Acima de 120 dias</v>
      </c>
      <c r="X132" s="80" t="str">
        <f t="shared" si="8"/>
        <v>82020</v>
      </c>
    </row>
    <row r="133" spans="1:24" x14ac:dyDescent="0.3">
      <c r="A133" s="56">
        <v>44316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v>7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6"/>
        <v>22020</v>
      </c>
      <c r="W133" s="79" t="str">
        <f t="shared" si="7"/>
        <v>1 a 30 dias</v>
      </c>
      <c r="X133" s="80" t="str">
        <f t="shared" si="8"/>
        <v>52021</v>
      </c>
    </row>
    <row r="134" spans="1:24" x14ac:dyDescent="0.3">
      <c r="A134" s="56">
        <v>44316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v>7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6"/>
        <v>22020</v>
      </c>
      <c r="W134" s="79" t="str">
        <f t="shared" si="7"/>
        <v>1 a 30 dias</v>
      </c>
      <c r="X134" s="80" t="str">
        <f t="shared" si="8"/>
        <v>52021</v>
      </c>
    </row>
    <row r="135" spans="1:24" x14ac:dyDescent="0.3">
      <c r="A135" s="56">
        <v>44316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v>-266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6"/>
        <v>112019</v>
      </c>
      <c r="W135" s="79" t="str">
        <f t="shared" si="7"/>
        <v>Acima de 120 dias</v>
      </c>
      <c r="X135" s="80" t="str">
        <f t="shared" si="8"/>
        <v>92020</v>
      </c>
    </row>
    <row r="136" spans="1:24" x14ac:dyDescent="0.3">
      <c r="A136" s="56">
        <v>44316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v>-419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6"/>
        <v>122019</v>
      </c>
      <c r="W136" s="79" t="str">
        <f t="shared" si="7"/>
        <v>Acima de 120 dias</v>
      </c>
      <c r="X136" s="80" t="str">
        <f t="shared" si="8"/>
        <v>42020</v>
      </c>
    </row>
    <row r="137" spans="1:24" x14ac:dyDescent="0.3">
      <c r="A137" s="56">
        <v>44316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v>-358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6"/>
        <v>22020</v>
      </c>
      <c r="W137" s="79" t="str">
        <f t="shared" si="7"/>
        <v>Acima de 120 dias</v>
      </c>
      <c r="X137" s="80" t="str">
        <f t="shared" si="8"/>
        <v>92020</v>
      </c>
    </row>
    <row r="138" spans="1:24" x14ac:dyDescent="0.3">
      <c r="A138" s="56">
        <v>44316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v>-388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6"/>
        <v>22020</v>
      </c>
      <c r="W138" s="79" t="str">
        <f t="shared" si="7"/>
        <v>Acima de 120 dias</v>
      </c>
      <c r="X138" s="80" t="str">
        <f t="shared" si="8"/>
        <v>52020</v>
      </c>
    </row>
    <row r="139" spans="1:24" x14ac:dyDescent="0.3">
      <c r="A139" s="56">
        <v>44316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v>-327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6"/>
        <v>122019</v>
      </c>
      <c r="W139" s="79" t="str">
        <f t="shared" si="7"/>
        <v>Acima de 120 dias</v>
      </c>
      <c r="X139" s="80" t="str">
        <f t="shared" si="8"/>
        <v>72020</v>
      </c>
    </row>
    <row r="140" spans="1:24" x14ac:dyDescent="0.3">
      <c r="A140" s="56">
        <v>44316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v>-205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6"/>
        <v>122019</v>
      </c>
      <c r="W140" s="79" t="str">
        <f t="shared" si="7"/>
        <v>Acima de 120 dias</v>
      </c>
      <c r="X140" s="80" t="str">
        <f t="shared" si="8"/>
        <v>102020</v>
      </c>
    </row>
    <row r="141" spans="1:24" x14ac:dyDescent="0.3">
      <c r="A141" s="56">
        <v>44316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v>-297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6"/>
        <v>122019</v>
      </c>
      <c r="W141" s="79" t="str">
        <f t="shared" si="7"/>
        <v>Acima de 120 dias</v>
      </c>
      <c r="X141" s="80" t="str">
        <f t="shared" si="8"/>
        <v>72020</v>
      </c>
    </row>
    <row r="142" spans="1:24" x14ac:dyDescent="0.3">
      <c r="A142" s="56">
        <v>44316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v>-297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6"/>
        <v>12020</v>
      </c>
      <c r="W142" s="79" t="str">
        <f t="shared" si="7"/>
        <v>Acima de 120 dias</v>
      </c>
      <c r="X142" s="80" t="str">
        <f t="shared" si="8"/>
        <v>82020</v>
      </c>
    </row>
    <row r="143" spans="1:24" x14ac:dyDescent="0.3">
      <c r="A143" s="56">
        <v>44316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v>-144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6"/>
        <v>122019</v>
      </c>
      <c r="W143" s="79" t="str">
        <f t="shared" si="7"/>
        <v>Acima de 120 dias</v>
      </c>
      <c r="X143" s="80" t="str">
        <f t="shared" si="8"/>
        <v>122020</v>
      </c>
    </row>
    <row r="144" spans="1:24" x14ac:dyDescent="0.3">
      <c r="A144" s="56">
        <v>44316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v>-358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6"/>
        <v>32020</v>
      </c>
      <c r="W144" s="79" t="str">
        <f t="shared" si="7"/>
        <v>Acima de 120 dias</v>
      </c>
      <c r="X144" s="80" t="str">
        <f t="shared" si="8"/>
        <v>52020</v>
      </c>
    </row>
    <row r="145" spans="1:24" x14ac:dyDescent="0.3">
      <c r="A145" s="56">
        <v>44316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v>-297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6"/>
        <v>12020</v>
      </c>
      <c r="W145" s="79" t="str">
        <f t="shared" si="7"/>
        <v>Acima de 120 dias</v>
      </c>
      <c r="X145" s="80" t="str">
        <f t="shared" si="8"/>
        <v>72020</v>
      </c>
    </row>
    <row r="146" spans="1:24" x14ac:dyDescent="0.3">
      <c r="A146" s="56">
        <v>44316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v>-327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6"/>
        <v>22020</v>
      </c>
      <c r="W146" s="79" t="str">
        <f t="shared" si="7"/>
        <v>Acima de 120 dias</v>
      </c>
      <c r="X146" s="80" t="str">
        <f t="shared" si="8"/>
        <v>72020</v>
      </c>
    </row>
    <row r="147" spans="1:24" x14ac:dyDescent="0.3">
      <c r="A147" s="56">
        <v>44316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v>-235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6"/>
        <v>22020</v>
      </c>
      <c r="W147" s="79" t="str">
        <f t="shared" si="7"/>
        <v>Acima de 120 dias</v>
      </c>
      <c r="X147" s="80" t="str">
        <f t="shared" si="8"/>
        <v>102020</v>
      </c>
    </row>
    <row r="148" spans="1:24" x14ac:dyDescent="0.3">
      <c r="A148" s="56">
        <v>44316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v>-388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6"/>
        <v>122019</v>
      </c>
      <c r="W148" s="79" t="str">
        <f t="shared" si="7"/>
        <v>Acima de 120 dias</v>
      </c>
      <c r="X148" s="80" t="str">
        <f t="shared" si="8"/>
        <v>52020</v>
      </c>
    </row>
    <row r="149" spans="1:24" x14ac:dyDescent="0.3">
      <c r="A149" s="56">
        <v>44316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v>7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6"/>
        <v>22020</v>
      </c>
      <c r="W149" s="79" t="str">
        <f t="shared" si="7"/>
        <v>1 a 30 dias</v>
      </c>
      <c r="X149" s="80" t="str">
        <f t="shared" si="8"/>
        <v>52021</v>
      </c>
    </row>
    <row r="150" spans="1:24" x14ac:dyDescent="0.3">
      <c r="A150" s="56">
        <v>44316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v>-174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6"/>
        <v>32020</v>
      </c>
      <c r="W150" s="79" t="str">
        <f t="shared" si="7"/>
        <v>Acima de 120 dias</v>
      </c>
      <c r="X150" s="80" t="str">
        <f t="shared" si="8"/>
        <v>112020</v>
      </c>
    </row>
    <row r="151" spans="1:24" x14ac:dyDescent="0.3">
      <c r="A151" s="56">
        <v>44316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v>-205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6"/>
        <v>122019</v>
      </c>
      <c r="W151" s="79" t="str">
        <f t="shared" si="7"/>
        <v>Acima de 120 dias</v>
      </c>
      <c r="X151" s="80" t="str">
        <f t="shared" si="8"/>
        <v>102020</v>
      </c>
    </row>
    <row r="152" spans="1:24" x14ac:dyDescent="0.3">
      <c r="A152" s="56">
        <v>44316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v>-266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6"/>
        <v>12020</v>
      </c>
      <c r="W152" s="79" t="str">
        <f t="shared" si="7"/>
        <v>Acima de 120 dias</v>
      </c>
      <c r="X152" s="80" t="str">
        <f t="shared" si="8"/>
        <v>82020</v>
      </c>
    </row>
    <row r="153" spans="1:24" x14ac:dyDescent="0.3">
      <c r="A153" s="56">
        <v>44316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v>-327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6"/>
        <v>22020</v>
      </c>
      <c r="W153" s="79" t="str">
        <f t="shared" si="7"/>
        <v>Acima de 120 dias</v>
      </c>
      <c r="X153" s="80" t="str">
        <f t="shared" si="8"/>
        <v>72020</v>
      </c>
    </row>
    <row r="154" spans="1:24" x14ac:dyDescent="0.3">
      <c r="A154" s="56">
        <v>44316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v>-327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6"/>
        <v>112019</v>
      </c>
      <c r="W154" s="79" t="str">
        <f t="shared" si="7"/>
        <v>Acima de 120 dias</v>
      </c>
      <c r="X154" s="80" t="str">
        <f t="shared" si="8"/>
        <v>62020</v>
      </c>
    </row>
    <row r="155" spans="1:24" x14ac:dyDescent="0.3">
      <c r="A155" s="56">
        <v>44316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v>-388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6"/>
        <v>112019</v>
      </c>
      <c r="W155" s="79" t="str">
        <f t="shared" si="7"/>
        <v>Acima de 120 dias</v>
      </c>
      <c r="X155" s="80" t="str">
        <f t="shared" si="8"/>
        <v>42020</v>
      </c>
    </row>
    <row r="156" spans="1:24" x14ac:dyDescent="0.3">
      <c r="A156" s="56">
        <v>44316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v>7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6"/>
        <v>12020</v>
      </c>
      <c r="W156" s="79" t="str">
        <f t="shared" si="7"/>
        <v>1 a 30 dias</v>
      </c>
      <c r="X156" s="80" t="str">
        <f t="shared" si="8"/>
        <v>52021</v>
      </c>
    </row>
    <row r="157" spans="1:24" x14ac:dyDescent="0.3">
      <c r="A157" s="56">
        <v>44316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v>-388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6"/>
        <v>122019</v>
      </c>
      <c r="W157" s="79" t="str">
        <f t="shared" si="7"/>
        <v>Acima de 120 dias</v>
      </c>
      <c r="X157" s="80" t="str">
        <f t="shared" si="8"/>
        <v>52020</v>
      </c>
    </row>
    <row r="158" spans="1:24" x14ac:dyDescent="0.3">
      <c r="A158" s="56">
        <v>44316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v>-82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6"/>
        <v>12020</v>
      </c>
      <c r="W158" s="79" t="str">
        <f t="shared" si="7"/>
        <v>61 a 90 dias</v>
      </c>
      <c r="X158" s="80" t="str">
        <f t="shared" si="8"/>
        <v>32021</v>
      </c>
    </row>
    <row r="159" spans="1:24" x14ac:dyDescent="0.3">
      <c r="A159" s="56">
        <v>44316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v>-327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6"/>
        <v>12020</v>
      </c>
      <c r="W159" s="79" t="str">
        <f t="shared" si="7"/>
        <v>Acima de 120 dias</v>
      </c>
      <c r="X159" s="80" t="str">
        <f t="shared" si="8"/>
        <v>62020</v>
      </c>
    </row>
    <row r="160" spans="1:24" x14ac:dyDescent="0.3">
      <c r="A160" s="56">
        <v>44316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v>-297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6"/>
        <v>32020</v>
      </c>
      <c r="W160" s="79" t="str">
        <f t="shared" si="7"/>
        <v>Acima de 120 dias</v>
      </c>
      <c r="X160" s="80" t="str">
        <f t="shared" si="8"/>
        <v>82020</v>
      </c>
    </row>
    <row r="161" spans="1:24" x14ac:dyDescent="0.3">
      <c r="A161" s="56">
        <v>44316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v>-266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6"/>
        <v>12020</v>
      </c>
      <c r="W161" s="79" t="str">
        <f t="shared" si="7"/>
        <v>Acima de 120 dias</v>
      </c>
      <c r="X161" s="80" t="str">
        <f t="shared" si="8"/>
        <v>92020</v>
      </c>
    </row>
    <row r="162" spans="1:24" x14ac:dyDescent="0.3">
      <c r="A162" s="56">
        <v>44316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v>-174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6"/>
        <v>32020</v>
      </c>
      <c r="W162" s="79" t="str">
        <f t="shared" si="7"/>
        <v>Acima de 120 dias</v>
      </c>
      <c r="X162" s="80" t="str">
        <f t="shared" si="8"/>
        <v>122020</v>
      </c>
    </row>
    <row r="163" spans="1:24" x14ac:dyDescent="0.3">
      <c r="A163" s="56">
        <v>44316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v>-205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6"/>
        <v>112019</v>
      </c>
      <c r="W163" s="79" t="str">
        <f t="shared" si="7"/>
        <v>Acima de 120 dias</v>
      </c>
      <c r="X163" s="80" t="str">
        <f t="shared" si="8"/>
        <v>102020</v>
      </c>
    </row>
    <row r="164" spans="1:24" x14ac:dyDescent="0.3">
      <c r="A164" s="56">
        <v>44316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v>-266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6"/>
        <v>122019</v>
      </c>
      <c r="W164" s="79" t="str">
        <f t="shared" si="7"/>
        <v>Acima de 120 dias</v>
      </c>
      <c r="X164" s="80" t="str">
        <f t="shared" si="8"/>
        <v>92020</v>
      </c>
    </row>
    <row r="165" spans="1:24" x14ac:dyDescent="0.3">
      <c r="A165" s="56">
        <v>44316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v>7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6"/>
        <v>122019</v>
      </c>
      <c r="W165" s="79" t="str">
        <f t="shared" si="7"/>
        <v>1 a 30 dias</v>
      </c>
      <c r="X165" s="80" t="str">
        <f t="shared" si="8"/>
        <v>52021</v>
      </c>
    </row>
    <row r="166" spans="1:24" x14ac:dyDescent="0.3">
      <c r="A166" s="56">
        <v>44316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v>-266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6"/>
        <v>122019</v>
      </c>
      <c r="W166" s="79" t="str">
        <f t="shared" si="7"/>
        <v>Acima de 120 dias</v>
      </c>
      <c r="X166" s="80" t="str">
        <f t="shared" si="8"/>
        <v>92020</v>
      </c>
    </row>
    <row r="167" spans="1:24" x14ac:dyDescent="0.3">
      <c r="A167" s="56">
        <v>44316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v>-82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6"/>
        <v>22020</v>
      </c>
      <c r="W167" s="79" t="str">
        <f t="shared" si="7"/>
        <v>61 a 90 dias</v>
      </c>
      <c r="X167" s="80" t="str">
        <f t="shared" si="8"/>
        <v>22021</v>
      </c>
    </row>
    <row r="168" spans="1:24" x14ac:dyDescent="0.3">
      <c r="A168" s="56">
        <v>44316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v>-448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6"/>
        <v>112019</v>
      </c>
      <c r="W168" s="79" t="str">
        <f t="shared" si="7"/>
        <v>Acima de 120 dias</v>
      </c>
      <c r="X168" s="80" t="str">
        <f t="shared" si="8"/>
        <v>42020</v>
      </c>
    </row>
    <row r="169" spans="1:24" x14ac:dyDescent="0.3">
      <c r="A169" s="56">
        <v>44316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v>-419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6"/>
        <v>12020</v>
      </c>
      <c r="W169" s="79" t="str">
        <f t="shared" si="7"/>
        <v>Acima de 120 dias</v>
      </c>
      <c r="X169" s="80" t="str">
        <f t="shared" si="8"/>
        <v>42020</v>
      </c>
    </row>
    <row r="170" spans="1:24" x14ac:dyDescent="0.3">
      <c r="A170" s="56">
        <v>44316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v>-479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6"/>
        <v>122019</v>
      </c>
      <c r="W170" s="79" t="str">
        <f t="shared" si="7"/>
        <v>Acima de 120 dias</v>
      </c>
      <c r="X170" s="80" t="str">
        <f t="shared" si="8"/>
        <v>32020</v>
      </c>
    </row>
    <row r="171" spans="1:24" x14ac:dyDescent="0.3">
      <c r="A171" s="56">
        <v>44316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v>-327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6"/>
        <v>122019</v>
      </c>
      <c r="W171" s="79" t="str">
        <f t="shared" si="7"/>
        <v>Acima de 120 dias</v>
      </c>
      <c r="X171" s="80" t="str">
        <f t="shared" si="8"/>
        <v>72020</v>
      </c>
    </row>
    <row r="172" spans="1:24" x14ac:dyDescent="0.3">
      <c r="A172" s="56">
        <v>44316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v>-327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6"/>
        <v>12020</v>
      </c>
      <c r="W172" s="79" t="str">
        <f t="shared" si="7"/>
        <v>Acima de 120 dias</v>
      </c>
      <c r="X172" s="80" t="str">
        <f t="shared" si="8"/>
        <v>62020</v>
      </c>
    </row>
    <row r="173" spans="1:24" x14ac:dyDescent="0.3">
      <c r="A173" s="56">
        <v>44316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v>7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6"/>
        <v>22020</v>
      </c>
      <c r="W173" s="79" t="str">
        <f t="shared" si="7"/>
        <v>1 a 30 dias</v>
      </c>
      <c r="X173" s="80" t="str">
        <f t="shared" si="8"/>
        <v>52021</v>
      </c>
    </row>
    <row r="174" spans="1:24" x14ac:dyDescent="0.3">
      <c r="A174" s="56">
        <v>44316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v>-174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6"/>
        <v>112019</v>
      </c>
      <c r="W174" s="79" t="str">
        <f t="shared" si="7"/>
        <v>Acima de 120 dias</v>
      </c>
      <c r="X174" s="80" t="str">
        <f t="shared" si="8"/>
        <v>112020</v>
      </c>
    </row>
    <row r="175" spans="1:24" x14ac:dyDescent="0.3">
      <c r="A175" s="56">
        <v>44316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v>-144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6"/>
        <v>122019</v>
      </c>
      <c r="W175" s="79" t="str">
        <f t="shared" si="7"/>
        <v>Acima de 120 dias</v>
      </c>
      <c r="X175" s="80" t="str">
        <f t="shared" si="8"/>
        <v>12021</v>
      </c>
    </row>
    <row r="176" spans="1:24" x14ac:dyDescent="0.3">
      <c r="A176" s="56">
        <v>44316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v>-144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6"/>
        <v>122019</v>
      </c>
      <c r="W176" s="79" t="str">
        <f t="shared" si="7"/>
        <v>Acima de 120 dias</v>
      </c>
      <c r="X176" s="80" t="str">
        <f t="shared" si="8"/>
        <v>12021</v>
      </c>
    </row>
    <row r="177" spans="1:24" x14ac:dyDescent="0.3">
      <c r="A177" s="56">
        <v>44316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v>-54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6"/>
        <v>32020</v>
      </c>
      <c r="W177" s="79" t="str">
        <f t="shared" si="7"/>
        <v>31 a 60 dias</v>
      </c>
      <c r="X177" s="80" t="str">
        <f t="shared" si="8"/>
        <v>32021</v>
      </c>
    </row>
    <row r="178" spans="1:24" x14ac:dyDescent="0.3">
      <c r="A178" s="56">
        <v>44316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v>-448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6"/>
        <v>122019</v>
      </c>
      <c r="W178" s="79" t="str">
        <f t="shared" si="7"/>
        <v>Acima de 120 dias</v>
      </c>
      <c r="X178" s="80" t="str">
        <f t="shared" si="8"/>
        <v>22020</v>
      </c>
    </row>
    <row r="179" spans="1:24" x14ac:dyDescent="0.3">
      <c r="A179" s="56">
        <v>44316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v>-419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6"/>
        <v>122019</v>
      </c>
      <c r="W179" s="79" t="str">
        <f t="shared" si="7"/>
        <v>Acima de 120 dias</v>
      </c>
      <c r="X179" s="80" t="str">
        <f t="shared" si="8"/>
        <v>42020</v>
      </c>
    </row>
    <row r="180" spans="1:24" x14ac:dyDescent="0.3">
      <c r="A180" s="56">
        <v>44316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v>-235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6"/>
        <v>122019</v>
      </c>
      <c r="W180" s="79" t="str">
        <f t="shared" si="7"/>
        <v>Acima de 120 dias</v>
      </c>
      <c r="X180" s="80" t="str">
        <f t="shared" si="8"/>
        <v>92020</v>
      </c>
    </row>
    <row r="181" spans="1:24" x14ac:dyDescent="0.3">
      <c r="A181" s="56">
        <v>44316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v>-388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6"/>
        <v>22020</v>
      </c>
      <c r="W181" s="79" t="str">
        <f t="shared" si="7"/>
        <v>Acima de 120 dias</v>
      </c>
      <c r="X181" s="80" t="str">
        <f t="shared" si="8"/>
        <v>52020</v>
      </c>
    </row>
    <row r="182" spans="1:24" x14ac:dyDescent="0.3">
      <c r="A182" s="56">
        <v>44316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v>-479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6"/>
        <v>112019</v>
      </c>
      <c r="W182" s="79" t="str">
        <f t="shared" si="7"/>
        <v>Acima de 120 dias</v>
      </c>
      <c r="X182" s="80" t="str">
        <f t="shared" si="8"/>
        <v>12020</v>
      </c>
    </row>
    <row r="183" spans="1:24" x14ac:dyDescent="0.3">
      <c r="A183" s="56">
        <v>44316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v>-419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6"/>
        <v>122019</v>
      </c>
      <c r="W183" s="79" t="str">
        <f t="shared" si="7"/>
        <v>Acima de 120 dias</v>
      </c>
      <c r="X183" s="80" t="str">
        <f t="shared" si="8"/>
        <v>102020</v>
      </c>
    </row>
    <row r="184" spans="1:24" x14ac:dyDescent="0.3">
      <c r="A184" s="56">
        <v>44316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v>-144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6"/>
        <v>22020</v>
      </c>
      <c r="W184" s="79" t="str">
        <f t="shared" si="7"/>
        <v>Acima de 120 dias</v>
      </c>
      <c r="X184" s="80" t="str">
        <f t="shared" si="8"/>
        <v>12021</v>
      </c>
    </row>
    <row r="185" spans="1:24" x14ac:dyDescent="0.3">
      <c r="A185" s="56">
        <v>44316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v>-327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6"/>
        <v>22020</v>
      </c>
      <c r="W185" s="79" t="str">
        <f t="shared" si="7"/>
        <v>Acima de 120 dias</v>
      </c>
      <c r="X185" s="80" t="str">
        <f t="shared" si="8"/>
        <v>72020</v>
      </c>
    </row>
    <row r="186" spans="1:24" x14ac:dyDescent="0.3">
      <c r="A186" s="56">
        <v>44316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v>-54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6"/>
        <v>22020</v>
      </c>
      <c r="W186" s="79" t="str">
        <f t="shared" si="7"/>
        <v>31 a 60 dias</v>
      </c>
      <c r="X186" s="80" t="str">
        <f t="shared" si="8"/>
        <v>42021</v>
      </c>
    </row>
    <row r="187" spans="1:24" x14ac:dyDescent="0.3">
      <c r="A187" s="56">
        <v>44316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v>-327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6"/>
        <v>22020</v>
      </c>
      <c r="W187" s="79" t="str">
        <f t="shared" si="7"/>
        <v>Acima de 120 dias</v>
      </c>
      <c r="X187" s="80" t="str">
        <f t="shared" si="8"/>
        <v>72020</v>
      </c>
    </row>
    <row r="188" spans="1:24" x14ac:dyDescent="0.3">
      <c r="A188" s="56">
        <v>44316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v>-358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6"/>
        <v>32020</v>
      </c>
      <c r="W188" s="79" t="str">
        <f t="shared" si="7"/>
        <v>Acima de 120 dias</v>
      </c>
      <c r="X188" s="80" t="str">
        <f t="shared" si="8"/>
        <v>62020</v>
      </c>
    </row>
    <row r="189" spans="1:24" x14ac:dyDescent="0.3">
      <c r="A189" s="56">
        <v>44316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v>-205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6"/>
        <v>112019</v>
      </c>
      <c r="W189" s="79" t="str">
        <f t="shared" si="7"/>
        <v>Acima de 120 dias</v>
      </c>
      <c r="X189" s="80" t="str">
        <f t="shared" si="8"/>
        <v>12021</v>
      </c>
    </row>
    <row r="190" spans="1:24" x14ac:dyDescent="0.3">
      <c r="A190" s="56">
        <v>44316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v>-266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6"/>
        <v>112019</v>
      </c>
      <c r="W190" s="79" t="str">
        <f t="shared" si="7"/>
        <v>Acima de 120 dias</v>
      </c>
      <c r="X190" s="80" t="str">
        <f t="shared" si="8"/>
        <v>82020</v>
      </c>
    </row>
    <row r="191" spans="1:24" x14ac:dyDescent="0.3">
      <c r="A191" s="56">
        <v>44316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v>-327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6"/>
        <v>12020</v>
      </c>
      <c r="W191" s="79" t="str">
        <f t="shared" si="7"/>
        <v>Acima de 120 dias</v>
      </c>
      <c r="X191" s="80" t="str">
        <f t="shared" si="8"/>
        <v>122020</v>
      </c>
    </row>
    <row r="192" spans="1:24" x14ac:dyDescent="0.3">
      <c r="A192" s="56">
        <v>44316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v>-205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6"/>
        <v>12020</v>
      </c>
      <c r="W192" s="79" t="str">
        <f t="shared" si="7"/>
        <v>Acima de 120 dias</v>
      </c>
      <c r="X192" s="80" t="str">
        <f t="shared" si="8"/>
        <v>102020</v>
      </c>
    </row>
    <row r="193" spans="1:24" x14ac:dyDescent="0.3">
      <c r="A193" s="56">
        <v>44316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v>-448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6"/>
        <v>12020</v>
      </c>
      <c r="W193" s="79" t="str">
        <f t="shared" si="7"/>
        <v>Acima de 120 dias</v>
      </c>
      <c r="X193" s="80" t="str">
        <f t="shared" si="8"/>
        <v>22020</v>
      </c>
    </row>
    <row r="194" spans="1:24" x14ac:dyDescent="0.3">
      <c r="A194" s="56">
        <v>44316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v>-327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9">MONTH(D194)&amp;YEAR(D194)</f>
        <v>22020</v>
      </c>
      <c r="W194" s="79" t="str">
        <f t="shared" ref="W194:W257" si="10">_xlfn.IFS(G194&lt;-120,"Acima de 120 dias",G194&lt;=-90,"91 a 120 dias",G194&lt;=-61,"61 a 90 dias",G194&lt;=-31,"31 a 60 dias",G194&gt;=-30,"1 a 30 dias")</f>
        <v>Acima de 120 dias</v>
      </c>
      <c r="X194" s="80" t="str">
        <f t="shared" si="8"/>
        <v>72020</v>
      </c>
    </row>
    <row r="195" spans="1:24" x14ac:dyDescent="0.3">
      <c r="A195" s="56">
        <v>44316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v>-358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9"/>
        <v>12020</v>
      </c>
      <c r="W195" s="79" t="str">
        <f t="shared" si="10"/>
        <v>Acima de 120 dias</v>
      </c>
      <c r="X195" s="80" t="str">
        <f t="shared" ref="X195:X258" si="11">MONTH(U195)&amp;YEAR(U195)</f>
        <v>82020</v>
      </c>
    </row>
    <row r="196" spans="1:24" x14ac:dyDescent="0.3">
      <c r="A196" s="56">
        <v>44316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v>-297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9"/>
        <v>32020</v>
      </c>
      <c r="W196" s="79" t="str">
        <f t="shared" si="10"/>
        <v>Acima de 120 dias</v>
      </c>
      <c r="X196" s="80" t="str">
        <f t="shared" si="11"/>
        <v>82020</v>
      </c>
    </row>
    <row r="197" spans="1:24" x14ac:dyDescent="0.3">
      <c r="A197" s="56">
        <v>44316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v>-358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9"/>
        <v>112019</v>
      </c>
      <c r="W197" s="79" t="str">
        <f t="shared" si="10"/>
        <v>Acima de 120 dias</v>
      </c>
      <c r="X197" s="80" t="str">
        <f t="shared" si="11"/>
        <v>72020</v>
      </c>
    </row>
    <row r="198" spans="1:24" x14ac:dyDescent="0.3">
      <c r="A198" s="56">
        <v>44316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v>-358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9"/>
        <v>122019</v>
      </c>
      <c r="W198" s="79" t="str">
        <f t="shared" si="10"/>
        <v>Acima de 120 dias</v>
      </c>
      <c r="X198" s="80" t="str">
        <f t="shared" si="11"/>
        <v>62020</v>
      </c>
    </row>
    <row r="199" spans="1:24" x14ac:dyDescent="0.3">
      <c r="A199" s="56">
        <v>44316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v>-297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9"/>
        <v>22020</v>
      </c>
      <c r="W199" s="79" t="str">
        <f t="shared" si="10"/>
        <v>Acima de 120 dias</v>
      </c>
      <c r="X199" s="80" t="str">
        <f t="shared" si="11"/>
        <v>82020</v>
      </c>
    </row>
    <row r="200" spans="1:24" x14ac:dyDescent="0.3">
      <c r="A200" s="56">
        <v>44316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v>-419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9"/>
        <v>22020</v>
      </c>
      <c r="W200" s="79" t="str">
        <f t="shared" si="10"/>
        <v>Acima de 120 dias</v>
      </c>
      <c r="X200" s="80" t="str">
        <f t="shared" si="11"/>
        <v>42020</v>
      </c>
    </row>
    <row r="201" spans="1:24" x14ac:dyDescent="0.3">
      <c r="A201" s="56">
        <v>44316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v>-82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9"/>
        <v>122019</v>
      </c>
      <c r="W201" s="79" t="str">
        <f t="shared" si="10"/>
        <v>61 a 90 dias</v>
      </c>
      <c r="X201" s="80" t="str">
        <f t="shared" si="11"/>
        <v>22021</v>
      </c>
    </row>
    <row r="202" spans="1:24" x14ac:dyDescent="0.3">
      <c r="A202" s="56">
        <v>44316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v>-235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9"/>
        <v>22020</v>
      </c>
      <c r="W202" s="79" t="str">
        <f t="shared" si="10"/>
        <v>Acima de 120 dias</v>
      </c>
      <c r="X202" s="80" t="str">
        <f t="shared" si="11"/>
        <v>102020</v>
      </c>
    </row>
    <row r="203" spans="1:24" x14ac:dyDescent="0.3">
      <c r="A203" s="56">
        <v>44316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v>-327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9"/>
        <v>32020</v>
      </c>
      <c r="W203" s="79" t="str">
        <f t="shared" si="10"/>
        <v>Acima de 120 dias</v>
      </c>
      <c r="X203" s="80" t="str">
        <f t="shared" si="11"/>
        <v>82020</v>
      </c>
    </row>
    <row r="204" spans="1:24" x14ac:dyDescent="0.3">
      <c r="A204" s="56">
        <v>44316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v>7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9"/>
        <v>22020</v>
      </c>
      <c r="W204" s="79" t="str">
        <f t="shared" si="10"/>
        <v>1 a 30 dias</v>
      </c>
      <c r="X204" s="80" t="str">
        <f t="shared" si="11"/>
        <v>52021</v>
      </c>
    </row>
    <row r="205" spans="1:24" x14ac:dyDescent="0.3">
      <c r="A205" s="56">
        <v>44316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v>-144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9"/>
        <v>32020</v>
      </c>
      <c r="W205" s="79" t="str">
        <f t="shared" si="10"/>
        <v>Acima de 120 dias</v>
      </c>
      <c r="X205" s="80" t="str">
        <f t="shared" si="11"/>
        <v>12021</v>
      </c>
    </row>
    <row r="206" spans="1:24" x14ac:dyDescent="0.3">
      <c r="A206" s="56">
        <v>44316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v>-82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9"/>
        <v>22020</v>
      </c>
      <c r="W206" s="79" t="str">
        <f t="shared" si="10"/>
        <v>61 a 90 dias</v>
      </c>
      <c r="X206" s="80" t="str">
        <f t="shared" si="11"/>
        <v>22021</v>
      </c>
    </row>
    <row r="207" spans="1:24" x14ac:dyDescent="0.3">
      <c r="A207" s="56">
        <v>44316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v>-144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9"/>
        <v>12020</v>
      </c>
      <c r="W207" s="79" t="str">
        <f t="shared" si="10"/>
        <v>Acima de 120 dias</v>
      </c>
      <c r="X207" s="80" t="str">
        <f t="shared" si="11"/>
        <v>12021</v>
      </c>
    </row>
    <row r="208" spans="1:24" x14ac:dyDescent="0.3">
      <c r="A208" s="56">
        <v>44316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v>-174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9"/>
        <v>32020</v>
      </c>
      <c r="W208" s="79" t="str">
        <f t="shared" si="10"/>
        <v>Acima de 120 dias</v>
      </c>
      <c r="X208" s="80" t="str">
        <f t="shared" si="11"/>
        <v>112020</v>
      </c>
    </row>
    <row r="209" spans="1:24" x14ac:dyDescent="0.3">
      <c r="A209" s="56">
        <v>44316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v>0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9"/>
        <v>112019</v>
      </c>
      <c r="W209" s="79" t="str">
        <f t="shared" si="10"/>
        <v>1 a 30 dias</v>
      </c>
      <c r="X209" s="80" t="str">
        <f t="shared" si="11"/>
        <v>62021</v>
      </c>
    </row>
    <row r="210" spans="1:24" x14ac:dyDescent="0.3">
      <c r="A210" s="56">
        <v>44316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v>-235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9"/>
        <v>122019</v>
      </c>
      <c r="W210" s="79" t="str">
        <f t="shared" si="10"/>
        <v>Acima de 120 dias</v>
      </c>
      <c r="X210" s="80" t="str">
        <f t="shared" si="11"/>
        <v>102020</v>
      </c>
    </row>
    <row r="211" spans="1:24" x14ac:dyDescent="0.3">
      <c r="A211" s="56">
        <v>44316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v>-235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9"/>
        <v>122019</v>
      </c>
      <c r="W211" s="79" t="str">
        <f t="shared" si="10"/>
        <v>Acima de 120 dias</v>
      </c>
      <c r="X211" s="80" t="str">
        <f t="shared" si="11"/>
        <v>102020</v>
      </c>
    </row>
    <row r="212" spans="1:24" x14ac:dyDescent="0.3">
      <c r="A212" s="56">
        <v>44316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v>-419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9"/>
        <v>12020</v>
      </c>
      <c r="W212" s="79" t="str">
        <f t="shared" si="10"/>
        <v>Acima de 120 dias</v>
      </c>
      <c r="X212" s="80" t="str">
        <f t="shared" si="11"/>
        <v>42020</v>
      </c>
    </row>
    <row r="213" spans="1:24" x14ac:dyDescent="0.3">
      <c r="A213" s="56">
        <v>44316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v>-448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9"/>
        <v>12020</v>
      </c>
      <c r="W213" s="79" t="str">
        <f t="shared" si="10"/>
        <v>Acima de 120 dias</v>
      </c>
      <c r="X213" s="80" t="str">
        <f t="shared" si="11"/>
        <v>32020</v>
      </c>
    </row>
    <row r="214" spans="1:24" x14ac:dyDescent="0.3">
      <c r="A214" s="56">
        <v>44316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v>-327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9"/>
        <v>12020</v>
      </c>
      <c r="W214" s="79" t="str">
        <f t="shared" si="10"/>
        <v>Acima de 120 dias</v>
      </c>
      <c r="X214" s="80" t="str">
        <f t="shared" si="11"/>
        <v>72020</v>
      </c>
    </row>
    <row r="215" spans="1:24" x14ac:dyDescent="0.3">
      <c r="A215" s="56">
        <v>44316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v>-358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9"/>
        <v>12020</v>
      </c>
      <c r="W215" s="79" t="str">
        <f t="shared" si="10"/>
        <v>Acima de 120 dias</v>
      </c>
      <c r="X215" s="80" t="str">
        <f t="shared" si="11"/>
        <v>62020</v>
      </c>
    </row>
    <row r="216" spans="1:24" x14ac:dyDescent="0.3">
      <c r="A216" s="56">
        <v>44316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v>-144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9"/>
        <v>22020</v>
      </c>
      <c r="W216" s="79" t="str">
        <f t="shared" si="10"/>
        <v>Acima de 120 dias</v>
      </c>
      <c r="X216" s="80" t="str">
        <f t="shared" si="11"/>
        <v>12021</v>
      </c>
    </row>
    <row r="217" spans="1:24" x14ac:dyDescent="0.3">
      <c r="A217" s="56">
        <v>44316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v>-174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9"/>
        <v>22020</v>
      </c>
      <c r="W217" s="79" t="str">
        <f t="shared" si="10"/>
        <v>Acima de 120 dias</v>
      </c>
      <c r="X217" s="80" t="str">
        <f t="shared" si="11"/>
        <v>112020</v>
      </c>
    </row>
    <row r="218" spans="1:24" x14ac:dyDescent="0.3">
      <c r="A218" s="56">
        <v>44316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v>-23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9"/>
        <v>32020</v>
      </c>
      <c r="W218" s="79" t="str">
        <f t="shared" si="10"/>
        <v>1 a 30 dias</v>
      </c>
      <c r="X218" s="80" t="str">
        <f t="shared" si="11"/>
        <v>42021</v>
      </c>
    </row>
    <row r="219" spans="1:24" x14ac:dyDescent="0.3">
      <c r="A219" s="56">
        <v>44316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v>-297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9"/>
        <v>32020</v>
      </c>
      <c r="W219" s="79" t="str">
        <f t="shared" si="10"/>
        <v>Acima de 120 dias</v>
      </c>
      <c r="X219" s="80" t="str">
        <f t="shared" si="11"/>
        <v>82020</v>
      </c>
    </row>
    <row r="220" spans="1:24" x14ac:dyDescent="0.3">
      <c r="A220" s="56">
        <v>44316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v>-266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9"/>
        <v>32020</v>
      </c>
      <c r="W220" s="79" t="str">
        <f t="shared" si="10"/>
        <v>Acima de 120 dias</v>
      </c>
      <c r="X220" s="80" t="str">
        <f t="shared" si="11"/>
        <v>92020</v>
      </c>
    </row>
    <row r="221" spans="1:24" x14ac:dyDescent="0.3">
      <c r="A221" s="56">
        <v>44316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v>-479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9"/>
        <v>112019</v>
      </c>
      <c r="W221" s="79" t="str">
        <f t="shared" si="10"/>
        <v>Acima de 120 dias</v>
      </c>
      <c r="X221" s="80" t="str">
        <f t="shared" si="11"/>
        <v>32020</v>
      </c>
    </row>
    <row r="222" spans="1:24" x14ac:dyDescent="0.3">
      <c r="A222" s="56">
        <v>44316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v>-297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9"/>
        <v>122019</v>
      </c>
      <c r="W222" s="79" t="str">
        <f t="shared" si="10"/>
        <v>Acima de 120 dias</v>
      </c>
      <c r="X222" s="80" t="str">
        <f t="shared" si="11"/>
        <v>82020</v>
      </c>
    </row>
    <row r="223" spans="1:24" x14ac:dyDescent="0.3">
      <c r="A223" s="56">
        <v>44316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v>7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9"/>
        <v>12020</v>
      </c>
      <c r="W223" s="79" t="str">
        <f t="shared" si="10"/>
        <v>1 a 30 dias</v>
      </c>
      <c r="X223" s="80" t="str">
        <f t="shared" si="11"/>
        <v>52021</v>
      </c>
    </row>
    <row r="224" spans="1:24" x14ac:dyDescent="0.3">
      <c r="A224" s="56">
        <v>44316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v>-327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9"/>
        <v>22020</v>
      </c>
      <c r="W224" s="79" t="str">
        <f t="shared" si="10"/>
        <v>Acima de 120 dias</v>
      </c>
      <c r="X224" s="80" t="str">
        <f t="shared" si="11"/>
        <v>72020</v>
      </c>
    </row>
    <row r="225" spans="1:24" x14ac:dyDescent="0.3">
      <c r="A225" s="56">
        <v>44316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v>-54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9"/>
        <v>22020</v>
      </c>
      <c r="W225" s="79" t="str">
        <f t="shared" si="10"/>
        <v>31 a 60 dias</v>
      </c>
      <c r="X225" s="80" t="str">
        <f t="shared" si="11"/>
        <v>42021</v>
      </c>
    </row>
    <row r="226" spans="1:24" x14ac:dyDescent="0.3">
      <c r="A226" s="56">
        <v>44316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v>-113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9"/>
        <v>22020</v>
      </c>
      <c r="W226" s="79" t="str">
        <f t="shared" si="10"/>
        <v>91 a 120 dias</v>
      </c>
      <c r="X226" s="80" t="str">
        <f t="shared" si="11"/>
        <v>12021</v>
      </c>
    </row>
    <row r="227" spans="1:24" x14ac:dyDescent="0.3">
      <c r="A227" s="56">
        <v>44316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v>-448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9"/>
        <v>112019</v>
      </c>
      <c r="W227" s="79" t="str">
        <f t="shared" si="10"/>
        <v>Acima de 120 dias</v>
      </c>
      <c r="X227" s="80" t="str">
        <f t="shared" si="11"/>
        <v>22020</v>
      </c>
    </row>
    <row r="228" spans="1:24" x14ac:dyDescent="0.3">
      <c r="A228" s="56">
        <v>44316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v>-205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9"/>
        <v>122019</v>
      </c>
      <c r="W228" s="79" t="str">
        <f t="shared" si="10"/>
        <v>Acima de 120 dias</v>
      </c>
      <c r="X228" s="80" t="str">
        <f t="shared" si="11"/>
        <v>102020</v>
      </c>
    </row>
    <row r="229" spans="1:24" x14ac:dyDescent="0.3">
      <c r="A229" s="56">
        <v>44316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v>-358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9"/>
        <v>12020</v>
      </c>
      <c r="W229" s="79" t="str">
        <f t="shared" si="10"/>
        <v>Acima de 120 dias</v>
      </c>
      <c r="X229" s="80" t="str">
        <f t="shared" si="11"/>
        <v>72020</v>
      </c>
    </row>
    <row r="230" spans="1:24" x14ac:dyDescent="0.3">
      <c r="A230" s="56">
        <v>44316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v>-358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9"/>
        <v>22020</v>
      </c>
      <c r="W230" s="79" t="str">
        <f t="shared" si="10"/>
        <v>Acima de 120 dias</v>
      </c>
      <c r="X230" s="80" t="str">
        <f t="shared" si="11"/>
        <v>62020</v>
      </c>
    </row>
    <row r="231" spans="1:24" x14ac:dyDescent="0.3">
      <c r="A231" s="56">
        <v>44316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v>-327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9"/>
        <v>32020</v>
      </c>
      <c r="W231" s="79" t="str">
        <f t="shared" si="10"/>
        <v>Acima de 120 dias</v>
      </c>
      <c r="X231" s="80" t="str">
        <f t="shared" si="11"/>
        <v>62020</v>
      </c>
    </row>
    <row r="232" spans="1:24" x14ac:dyDescent="0.3">
      <c r="A232" s="56">
        <v>44316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v>-327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9"/>
        <v>22020</v>
      </c>
      <c r="W232" s="79" t="str">
        <f t="shared" si="10"/>
        <v>Acima de 120 dias</v>
      </c>
      <c r="X232" s="80" t="str">
        <f t="shared" si="11"/>
        <v>72020</v>
      </c>
    </row>
    <row r="233" spans="1:24" x14ac:dyDescent="0.3">
      <c r="A233" s="56">
        <v>44316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v>7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9"/>
        <v>112019</v>
      </c>
      <c r="W233" s="79" t="str">
        <f t="shared" si="10"/>
        <v>1 a 30 dias</v>
      </c>
      <c r="X233" s="80" t="str">
        <f t="shared" si="11"/>
        <v>52021</v>
      </c>
    </row>
    <row r="234" spans="1:24" x14ac:dyDescent="0.3">
      <c r="A234" s="56">
        <v>44316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v>-448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9"/>
        <v>122019</v>
      </c>
      <c r="W234" s="79" t="str">
        <f t="shared" si="10"/>
        <v>Acima de 120 dias</v>
      </c>
      <c r="X234" s="80" t="str">
        <f t="shared" si="11"/>
        <v>32020</v>
      </c>
    </row>
    <row r="235" spans="1:24" x14ac:dyDescent="0.3">
      <c r="A235" s="56">
        <v>44316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v>-358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9"/>
        <v>32020</v>
      </c>
      <c r="W235" s="79" t="str">
        <f t="shared" si="10"/>
        <v>Acima de 120 dias</v>
      </c>
      <c r="X235" s="80" t="str">
        <f t="shared" si="11"/>
        <v>62020</v>
      </c>
    </row>
    <row r="236" spans="1:24" x14ac:dyDescent="0.3">
      <c r="A236" s="56">
        <v>44316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v>-448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9"/>
        <v>112019</v>
      </c>
      <c r="W236" s="79" t="str">
        <f t="shared" si="10"/>
        <v>Acima de 120 dias</v>
      </c>
      <c r="X236" s="80" t="str">
        <f t="shared" si="11"/>
        <v>42020</v>
      </c>
    </row>
    <row r="237" spans="1:24" x14ac:dyDescent="0.3">
      <c r="A237" s="56">
        <v>44316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v>-388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9"/>
        <v>112019</v>
      </c>
      <c r="W237" s="79" t="str">
        <f t="shared" si="10"/>
        <v>Acima de 120 dias</v>
      </c>
      <c r="X237" s="80" t="str">
        <f t="shared" si="11"/>
        <v>52020</v>
      </c>
    </row>
    <row r="238" spans="1:24" x14ac:dyDescent="0.3">
      <c r="A238" s="56">
        <v>44316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v>-174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9"/>
        <v>22020</v>
      </c>
      <c r="W238" s="79" t="str">
        <f t="shared" si="10"/>
        <v>Acima de 120 dias</v>
      </c>
      <c r="X238" s="80" t="str">
        <f t="shared" si="11"/>
        <v>22021</v>
      </c>
    </row>
    <row r="239" spans="1:24" x14ac:dyDescent="0.3">
      <c r="A239" s="56">
        <v>44316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v>-358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9"/>
        <v>22020</v>
      </c>
      <c r="W239" s="79" t="str">
        <f t="shared" si="10"/>
        <v>Acima de 120 dias</v>
      </c>
      <c r="X239" s="80" t="str">
        <f t="shared" si="11"/>
        <v>82020</v>
      </c>
    </row>
    <row r="240" spans="1:24" x14ac:dyDescent="0.3">
      <c r="A240" s="56">
        <v>44316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v>-419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9"/>
        <v>112019</v>
      </c>
      <c r="W240" s="79" t="str">
        <f t="shared" si="10"/>
        <v>Acima de 120 dias</v>
      </c>
      <c r="X240" s="80" t="str">
        <f t="shared" si="11"/>
        <v>42020</v>
      </c>
    </row>
    <row r="241" spans="1:24" x14ac:dyDescent="0.3">
      <c r="A241" s="56">
        <v>44316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v>-144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9"/>
        <v>112019</v>
      </c>
      <c r="W241" s="79" t="str">
        <f t="shared" si="10"/>
        <v>Acima de 120 dias</v>
      </c>
      <c r="X241" s="80" t="str">
        <f t="shared" si="11"/>
        <v>122020</v>
      </c>
    </row>
    <row r="242" spans="1:24" x14ac:dyDescent="0.3">
      <c r="A242" s="56">
        <v>44316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v>-388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9"/>
        <v>22020</v>
      </c>
      <c r="W242" s="79" t="str">
        <f t="shared" si="10"/>
        <v>Acima de 120 dias</v>
      </c>
      <c r="X242" s="80" t="str">
        <f t="shared" si="11"/>
        <v>42020</v>
      </c>
    </row>
    <row r="243" spans="1:24" x14ac:dyDescent="0.3">
      <c r="A243" s="56">
        <v>44316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v>-297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9"/>
        <v>32020</v>
      </c>
      <c r="W243" s="79" t="str">
        <f t="shared" si="10"/>
        <v>Acima de 120 dias</v>
      </c>
      <c r="X243" s="80" t="str">
        <f t="shared" si="11"/>
        <v>82020</v>
      </c>
    </row>
    <row r="244" spans="1:24" x14ac:dyDescent="0.3">
      <c r="A244" s="56">
        <v>44316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v>-266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9"/>
        <v>22020</v>
      </c>
      <c r="W244" s="79" t="str">
        <f t="shared" si="10"/>
        <v>Acima de 120 dias</v>
      </c>
      <c r="X244" s="80" t="str">
        <f t="shared" si="11"/>
        <v>92020</v>
      </c>
    </row>
    <row r="245" spans="1:24" x14ac:dyDescent="0.3">
      <c r="A245" s="56">
        <v>44316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v>-358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9"/>
        <v>12020</v>
      </c>
      <c r="W245" s="79" t="str">
        <f t="shared" si="10"/>
        <v>Acima de 120 dias</v>
      </c>
      <c r="X245" s="80" t="str">
        <f t="shared" si="11"/>
        <v>62020</v>
      </c>
    </row>
    <row r="246" spans="1:24" x14ac:dyDescent="0.3">
      <c r="A246" s="56">
        <v>44316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v>-448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9"/>
        <v>122019</v>
      </c>
      <c r="W246" s="79" t="str">
        <f t="shared" si="10"/>
        <v>Acima de 120 dias</v>
      </c>
      <c r="X246" s="80" t="str">
        <f t="shared" si="11"/>
        <v>32020</v>
      </c>
    </row>
    <row r="247" spans="1:24" x14ac:dyDescent="0.3">
      <c r="A247" s="56">
        <v>44316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v>-448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9"/>
        <v>12020</v>
      </c>
      <c r="W247" s="79" t="str">
        <f t="shared" si="10"/>
        <v>Acima de 120 dias</v>
      </c>
      <c r="X247" s="80" t="str">
        <f t="shared" si="11"/>
        <v>22020</v>
      </c>
    </row>
    <row r="248" spans="1:24" x14ac:dyDescent="0.3">
      <c r="A248" s="56">
        <v>44316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v>7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9"/>
        <v>12020</v>
      </c>
      <c r="W248" s="79" t="str">
        <f t="shared" si="10"/>
        <v>1 a 30 dias</v>
      </c>
      <c r="X248" s="80" t="str">
        <f t="shared" si="11"/>
        <v>52021</v>
      </c>
    </row>
    <row r="249" spans="1:24" x14ac:dyDescent="0.3">
      <c r="A249" s="56">
        <v>44316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v>-235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9"/>
        <v>122019</v>
      </c>
      <c r="W249" s="79" t="str">
        <f t="shared" si="10"/>
        <v>Acima de 120 dias</v>
      </c>
      <c r="X249" s="80" t="str">
        <f t="shared" si="11"/>
        <v>102020</v>
      </c>
    </row>
    <row r="250" spans="1:24" x14ac:dyDescent="0.3">
      <c r="A250" s="56">
        <v>44316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v>-448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9"/>
        <v>122019</v>
      </c>
      <c r="W250" s="79" t="str">
        <f t="shared" si="10"/>
        <v>Acima de 120 dias</v>
      </c>
      <c r="X250" s="80" t="str">
        <f t="shared" si="11"/>
        <v>72020</v>
      </c>
    </row>
    <row r="251" spans="1:24" x14ac:dyDescent="0.3">
      <c r="A251" s="56">
        <v>44316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v>-205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9"/>
        <v>12020</v>
      </c>
      <c r="W251" s="79" t="str">
        <f t="shared" si="10"/>
        <v>Acima de 120 dias</v>
      </c>
      <c r="X251" s="80" t="str">
        <f t="shared" si="11"/>
        <v>102020</v>
      </c>
    </row>
    <row r="252" spans="1:24" x14ac:dyDescent="0.3">
      <c r="A252" s="56">
        <v>44316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v>-388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9"/>
        <v>32020</v>
      </c>
      <c r="W252" s="79" t="str">
        <f t="shared" si="10"/>
        <v>Acima de 120 dias</v>
      </c>
      <c r="X252" s="80" t="str">
        <f t="shared" si="11"/>
        <v>92020</v>
      </c>
    </row>
    <row r="253" spans="1:24" x14ac:dyDescent="0.3">
      <c r="A253" s="56">
        <v>44316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v>-327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9"/>
        <v>22020</v>
      </c>
      <c r="W253" s="79" t="str">
        <f t="shared" si="10"/>
        <v>Acima de 120 dias</v>
      </c>
      <c r="X253" s="80" t="str">
        <f t="shared" si="11"/>
        <v>72020</v>
      </c>
    </row>
    <row r="254" spans="1:24" x14ac:dyDescent="0.3">
      <c r="A254" s="56">
        <v>44316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v>-144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9"/>
        <v>22020</v>
      </c>
      <c r="W254" s="79" t="str">
        <f t="shared" si="10"/>
        <v>Acima de 120 dias</v>
      </c>
      <c r="X254" s="80" t="str">
        <f t="shared" si="11"/>
        <v>122020</v>
      </c>
    </row>
    <row r="255" spans="1:24" x14ac:dyDescent="0.3">
      <c r="A255" s="56">
        <v>44316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v>7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9"/>
        <v>22020</v>
      </c>
      <c r="W255" s="79" t="str">
        <f t="shared" si="10"/>
        <v>1 a 30 dias</v>
      </c>
      <c r="X255" s="80" t="str">
        <f t="shared" si="11"/>
        <v>52021</v>
      </c>
    </row>
    <row r="256" spans="1:24" x14ac:dyDescent="0.3">
      <c r="A256" s="56">
        <v>44316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v>-297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9"/>
        <v>112019</v>
      </c>
      <c r="W256" s="79" t="str">
        <f t="shared" si="10"/>
        <v>Acima de 120 dias</v>
      </c>
      <c r="X256" s="80" t="str">
        <f t="shared" si="11"/>
        <v>72020</v>
      </c>
    </row>
    <row r="257" spans="1:24" x14ac:dyDescent="0.3">
      <c r="A257" s="56">
        <v>44316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v>7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9"/>
        <v>112019</v>
      </c>
      <c r="W257" s="79" t="str">
        <f t="shared" si="10"/>
        <v>1 a 30 dias</v>
      </c>
      <c r="X257" s="80" t="str">
        <f t="shared" si="11"/>
        <v>42021</v>
      </c>
    </row>
    <row r="258" spans="1:24" x14ac:dyDescent="0.3">
      <c r="A258" s="56">
        <v>44316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v>7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2">MONTH(D258)&amp;YEAR(D258)</f>
        <v>122019</v>
      </c>
      <c r="W258" s="79" t="str">
        <f t="shared" ref="W258:W321" si="13">_xlfn.IFS(G258&lt;-120,"Acima de 120 dias",G258&lt;=-90,"91 a 120 dias",G258&lt;=-61,"61 a 90 dias",G258&lt;=-31,"31 a 60 dias",G258&gt;=-30,"1 a 30 dias")</f>
        <v>1 a 30 dias</v>
      </c>
      <c r="X258" s="80" t="str">
        <f t="shared" si="11"/>
        <v>52021</v>
      </c>
    </row>
    <row r="259" spans="1:24" x14ac:dyDescent="0.3">
      <c r="A259" s="56">
        <v>44316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v>-235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2"/>
        <v>122019</v>
      </c>
      <c r="W259" s="79" t="str">
        <f t="shared" si="13"/>
        <v>Acima de 120 dias</v>
      </c>
      <c r="X259" s="80" t="str">
        <f t="shared" ref="X259:X322" si="14">MONTH(U259)&amp;YEAR(U259)</f>
        <v>92020</v>
      </c>
    </row>
    <row r="260" spans="1:24" x14ac:dyDescent="0.3">
      <c r="A260" s="56">
        <v>44316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v>-144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2"/>
        <v>12020</v>
      </c>
      <c r="W260" s="79" t="str">
        <f t="shared" si="13"/>
        <v>Acima de 120 dias</v>
      </c>
      <c r="X260" s="80" t="str">
        <f t="shared" si="14"/>
        <v>122020</v>
      </c>
    </row>
    <row r="261" spans="1:24" x14ac:dyDescent="0.3">
      <c r="A261" s="56">
        <v>44316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v>-144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2"/>
        <v>22020</v>
      </c>
      <c r="W261" s="79" t="str">
        <f t="shared" si="13"/>
        <v>Acima de 120 dias</v>
      </c>
      <c r="X261" s="80" t="str">
        <f t="shared" si="14"/>
        <v>122020</v>
      </c>
    </row>
    <row r="262" spans="1:24" x14ac:dyDescent="0.3">
      <c r="A262" s="56">
        <v>44316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v>7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2"/>
        <v>122019</v>
      </c>
      <c r="W262" s="79" t="str">
        <f t="shared" si="13"/>
        <v>1 a 30 dias</v>
      </c>
      <c r="X262" s="80" t="str">
        <f t="shared" si="14"/>
        <v>52021</v>
      </c>
    </row>
    <row r="263" spans="1:24" x14ac:dyDescent="0.3">
      <c r="A263" s="56">
        <v>44316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v>-235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2"/>
        <v>112019</v>
      </c>
      <c r="W263" s="79" t="str">
        <f t="shared" si="13"/>
        <v>Acima de 120 dias</v>
      </c>
      <c r="X263" s="80" t="str">
        <f t="shared" si="14"/>
        <v>92020</v>
      </c>
    </row>
    <row r="264" spans="1:24" x14ac:dyDescent="0.3">
      <c r="A264" s="56">
        <v>44316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v>-174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2"/>
        <v>12020</v>
      </c>
      <c r="W264" s="79" t="str">
        <f t="shared" si="13"/>
        <v>Acima de 120 dias</v>
      </c>
      <c r="X264" s="80" t="str">
        <f t="shared" si="14"/>
        <v>112020</v>
      </c>
    </row>
    <row r="265" spans="1:24" x14ac:dyDescent="0.3">
      <c r="A265" s="56">
        <v>44316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v>-358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2"/>
        <v>42020</v>
      </c>
      <c r="W265" s="79" t="str">
        <f t="shared" si="13"/>
        <v>Acima de 120 dias</v>
      </c>
      <c r="X265" s="80" t="str">
        <f t="shared" si="14"/>
        <v>62020</v>
      </c>
    </row>
    <row r="266" spans="1:24" x14ac:dyDescent="0.3">
      <c r="A266" s="56">
        <v>44316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v>-419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2"/>
        <v>122019</v>
      </c>
      <c r="W266" s="79" t="str">
        <f t="shared" si="13"/>
        <v>Acima de 120 dias</v>
      </c>
      <c r="X266" s="80" t="str">
        <f t="shared" si="14"/>
        <v>82020</v>
      </c>
    </row>
    <row r="267" spans="1:24" x14ac:dyDescent="0.3">
      <c r="A267" s="56">
        <v>44316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v>-479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2"/>
        <v>122019</v>
      </c>
      <c r="W267" s="79" t="str">
        <f t="shared" si="13"/>
        <v>Acima de 120 dias</v>
      </c>
      <c r="X267" s="80" t="str">
        <f t="shared" si="14"/>
        <v>32020</v>
      </c>
    </row>
    <row r="268" spans="1:24" x14ac:dyDescent="0.3">
      <c r="A268" s="56">
        <v>44316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v>-297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2"/>
        <v>32020</v>
      </c>
      <c r="W268" s="79" t="str">
        <f t="shared" si="13"/>
        <v>Acima de 120 dias</v>
      </c>
      <c r="X268" s="80" t="str">
        <f t="shared" si="14"/>
        <v>82020</v>
      </c>
    </row>
    <row r="269" spans="1:24" x14ac:dyDescent="0.3">
      <c r="A269" s="56">
        <v>44316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v>-419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2"/>
        <v>22020</v>
      </c>
      <c r="W269" s="79" t="str">
        <f t="shared" si="13"/>
        <v>Acima de 120 dias</v>
      </c>
      <c r="X269" s="80" t="str">
        <f t="shared" si="14"/>
        <v>42020</v>
      </c>
    </row>
    <row r="270" spans="1:24" x14ac:dyDescent="0.3">
      <c r="A270" s="56">
        <v>44316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v>-266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2"/>
        <v>22020</v>
      </c>
      <c r="W270" s="79" t="str">
        <f t="shared" si="13"/>
        <v>Acima de 120 dias</v>
      </c>
      <c r="X270" s="80" t="str">
        <f t="shared" si="14"/>
        <v>92020</v>
      </c>
    </row>
    <row r="271" spans="1:24" x14ac:dyDescent="0.3">
      <c r="A271" s="56">
        <v>44316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v>-419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2"/>
        <v>22020</v>
      </c>
      <c r="W271" s="79" t="str">
        <f t="shared" si="13"/>
        <v>Acima de 120 dias</v>
      </c>
      <c r="X271" s="80" t="str">
        <f t="shared" si="14"/>
        <v>42020</v>
      </c>
    </row>
    <row r="272" spans="1:24" x14ac:dyDescent="0.3">
      <c r="A272" s="56">
        <v>44316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v>-144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2"/>
        <v>32020</v>
      </c>
      <c r="W272" s="79" t="str">
        <f t="shared" si="13"/>
        <v>Acima de 120 dias</v>
      </c>
      <c r="X272" s="80" t="str">
        <f t="shared" si="14"/>
        <v>12021</v>
      </c>
    </row>
    <row r="273" spans="1:24" x14ac:dyDescent="0.3">
      <c r="A273" s="56">
        <v>44316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v>-266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2"/>
        <v>112019</v>
      </c>
      <c r="W273" s="79" t="str">
        <f t="shared" si="13"/>
        <v>Acima de 120 dias</v>
      </c>
      <c r="X273" s="80" t="str">
        <f t="shared" si="14"/>
        <v>82020</v>
      </c>
    </row>
    <row r="274" spans="1:24" x14ac:dyDescent="0.3">
      <c r="A274" s="56">
        <v>44316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v>-113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2"/>
        <v>122019</v>
      </c>
      <c r="W274" s="79" t="str">
        <f t="shared" si="13"/>
        <v>91 a 120 dias</v>
      </c>
      <c r="X274" s="80" t="str">
        <f t="shared" si="14"/>
        <v>12021</v>
      </c>
    </row>
    <row r="275" spans="1:24" x14ac:dyDescent="0.3">
      <c r="A275" s="56">
        <v>44316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v>-144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2"/>
        <v>12020</v>
      </c>
      <c r="W275" s="79" t="str">
        <f t="shared" si="13"/>
        <v>Acima de 120 dias</v>
      </c>
      <c r="X275" s="80" t="str">
        <f t="shared" si="14"/>
        <v>12021</v>
      </c>
    </row>
    <row r="276" spans="1:24" x14ac:dyDescent="0.3">
      <c r="A276" s="56">
        <v>44316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v>-327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2"/>
        <v>22020</v>
      </c>
      <c r="W276" s="79" t="str">
        <f t="shared" si="13"/>
        <v>Acima de 120 dias</v>
      </c>
      <c r="X276" s="80" t="str">
        <f t="shared" si="14"/>
        <v>72020</v>
      </c>
    </row>
    <row r="277" spans="1:24" x14ac:dyDescent="0.3">
      <c r="A277" s="56">
        <v>44316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v>-174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2"/>
        <v>22020</v>
      </c>
      <c r="W277" s="79" t="str">
        <f t="shared" si="13"/>
        <v>Acima de 120 dias</v>
      </c>
      <c r="X277" s="80" t="str">
        <f t="shared" si="14"/>
        <v>112020</v>
      </c>
    </row>
    <row r="278" spans="1:24" x14ac:dyDescent="0.3">
      <c r="A278" s="56">
        <v>44316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v>-448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2"/>
        <v>122019</v>
      </c>
      <c r="W278" s="79" t="str">
        <f t="shared" si="13"/>
        <v>Acima de 120 dias</v>
      </c>
      <c r="X278" s="80" t="str">
        <f t="shared" si="14"/>
        <v>22020</v>
      </c>
    </row>
    <row r="279" spans="1:24" x14ac:dyDescent="0.3">
      <c r="A279" s="56">
        <v>44316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v>-82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2"/>
        <v>122019</v>
      </c>
      <c r="W279" s="79" t="str">
        <f t="shared" si="13"/>
        <v>61 a 90 dias</v>
      </c>
      <c r="X279" s="80" t="str">
        <f t="shared" si="14"/>
        <v>32021</v>
      </c>
    </row>
    <row r="280" spans="1:24" x14ac:dyDescent="0.3">
      <c r="A280" s="56">
        <v>44316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v>7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2"/>
        <v>22020</v>
      </c>
      <c r="W280" s="79" t="str">
        <f t="shared" si="13"/>
        <v>1 a 30 dias</v>
      </c>
      <c r="X280" s="80" t="str">
        <f t="shared" si="14"/>
        <v>52021</v>
      </c>
    </row>
    <row r="281" spans="1:24" x14ac:dyDescent="0.3">
      <c r="A281" s="56">
        <v>44316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v>-419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2"/>
        <v>22020</v>
      </c>
      <c r="W281" s="79" t="str">
        <f t="shared" si="13"/>
        <v>Acima de 120 dias</v>
      </c>
      <c r="X281" s="80" t="str">
        <f t="shared" si="14"/>
        <v>32020</v>
      </c>
    </row>
    <row r="282" spans="1:24" x14ac:dyDescent="0.3">
      <c r="A282" s="56">
        <v>44316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v>-388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2"/>
        <v>22020</v>
      </c>
      <c r="W282" s="79" t="str">
        <f t="shared" si="13"/>
        <v>Acima de 120 dias</v>
      </c>
      <c r="X282" s="80" t="str">
        <f t="shared" si="14"/>
        <v>52020</v>
      </c>
    </row>
    <row r="283" spans="1:24" x14ac:dyDescent="0.3">
      <c r="A283" s="56">
        <v>44316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v>-82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2"/>
        <v>22020</v>
      </c>
      <c r="W283" s="79" t="str">
        <f t="shared" si="13"/>
        <v>61 a 90 dias</v>
      </c>
      <c r="X283" s="80" t="str">
        <f t="shared" si="14"/>
        <v>22021</v>
      </c>
    </row>
    <row r="284" spans="1:24" x14ac:dyDescent="0.3">
      <c r="A284" s="56">
        <v>44316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v>-479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2"/>
        <v>122019</v>
      </c>
      <c r="W284" s="79" t="str">
        <f t="shared" si="13"/>
        <v>Acima de 120 dias</v>
      </c>
      <c r="X284" s="80" t="str">
        <f t="shared" si="14"/>
        <v>32020</v>
      </c>
    </row>
    <row r="285" spans="1:24" x14ac:dyDescent="0.3">
      <c r="A285" s="56">
        <v>44316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v>-448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2"/>
        <v>122019</v>
      </c>
      <c r="W285" s="79" t="str">
        <f t="shared" si="13"/>
        <v>Acima de 120 dias</v>
      </c>
      <c r="X285" s="80" t="str">
        <f t="shared" si="14"/>
        <v>22020</v>
      </c>
    </row>
    <row r="286" spans="1:24" x14ac:dyDescent="0.3">
      <c r="A286" s="56">
        <v>44316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v>-419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2"/>
        <v>122019</v>
      </c>
      <c r="W286" s="79" t="str">
        <f t="shared" si="13"/>
        <v>Acima de 120 dias</v>
      </c>
      <c r="X286" s="80" t="str">
        <f t="shared" si="14"/>
        <v>42020</v>
      </c>
    </row>
    <row r="287" spans="1:24" x14ac:dyDescent="0.3">
      <c r="A287" s="56">
        <v>44316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v>-54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2"/>
        <v>12020</v>
      </c>
      <c r="W287" s="79" t="str">
        <f t="shared" si="13"/>
        <v>31 a 60 dias</v>
      </c>
      <c r="X287" s="80" t="str">
        <f t="shared" si="14"/>
        <v>42021</v>
      </c>
    </row>
    <row r="288" spans="1:24" x14ac:dyDescent="0.3">
      <c r="A288" s="56">
        <v>44316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v>-297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2"/>
        <v>22020</v>
      </c>
      <c r="W288" s="79" t="str">
        <f t="shared" si="13"/>
        <v>Acima de 120 dias</v>
      </c>
      <c r="X288" s="80" t="str">
        <f t="shared" si="14"/>
        <v>82020</v>
      </c>
    </row>
    <row r="289" spans="1:24" x14ac:dyDescent="0.3">
      <c r="A289" s="56">
        <v>44316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v>-82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2"/>
        <v>22020</v>
      </c>
      <c r="W289" s="79" t="str">
        <f t="shared" si="13"/>
        <v>61 a 90 dias</v>
      </c>
      <c r="X289" s="80" t="str">
        <f t="shared" si="14"/>
        <v>22021</v>
      </c>
    </row>
    <row r="290" spans="1:24" x14ac:dyDescent="0.3">
      <c r="A290" s="56">
        <v>44316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v>-448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2"/>
        <v>122019</v>
      </c>
      <c r="W290" s="79" t="str">
        <f t="shared" si="13"/>
        <v>Acima de 120 dias</v>
      </c>
      <c r="X290" s="80" t="str">
        <f t="shared" si="14"/>
        <v>22020</v>
      </c>
    </row>
    <row r="291" spans="1:24" x14ac:dyDescent="0.3">
      <c r="A291" s="56">
        <v>44316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v>-327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2"/>
        <v>122019</v>
      </c>
      <c r="W291" s="79" t="str">
        <f t="shared" si="13"/>
        <v>Acima de 120 dias</v>
      </c>
      <c r="X291" s="80" t="str">
        <f t="shared" si="14"/>
        <v>72020</v>
      </c>
    </row>
    <row r="292" spans="1:24" x14ac:dyDescent="0.3">
      <c r="A292" s="56">
        <v>44316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v>-174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2"/>
        <v>112019</v>
      </c>
      <c r="W292" s="79" t="str">
        <f t="shared" si="13"/>
        <v>Acima de 120 dias</v>
      </c>
      <c r="X292" s="80" t="str">
        <f t="shared" si="14"/>
        <v>112020</v>
      </c>
    </row>
    <row r="293" spans="1:24" x14ac:dyDescent="0.3">
      <c r="A293" s="56">
        <v>44316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v>-205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2"/>
        <v>112019</v>
      </c>
      <c r="W293" s="79" t="str">
        <f t="shared" si="13"/>
        <v>Acima de 120 dias</v>
      </c>
      <c r="X293" s="80" t="str">
        <f t="shared" si="14"/>
        <v>102020</v>
      </c>
    </row>
    <row r="294" spans="1:24" x14ac:dyDescent="0.3">
      <c r="A294" s="56">
        <v>44316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v>-297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2"/>
        <v>22020</v>
      </c>
      <c r="W294" s="79" t="str">
        <f t="shared" si="13"/>
        <v>Acima de 120 dias</v>
      </c>
      <c r="X294" s="80" t="str">
        <f t="shared" si="14"/>
        <v>82020</v>
      </c>
    </row>
    <row r="295" spans="1:24" x14ac:dyDescent="0.3">
      <c r="A295" s="56">
        <v>44316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v>-174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2"/>
        <v>22020</v>
      </c>
      <c r="W295" s="79" t="str">
        <f t="shared" si="13"/>
        <v>Acima de 120 dias</v>
      </c>
      <c r="X295" s="80" t="str">
        <f t="shared" si="14"/>
        <v>112020</v>
      </c>
    </row>
    <row r="296" spans="1:24" x14ac:dyDescent="0.3">
      <c r="A296" s="56">
        <v>44316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v>-205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2"/>
        <v>122019</v>
      </c>
      <c r="W296" s="79" t="str">
        <f t="shared" si="13"/>
        <v>Acima de 120 dias</v>
      </c>
      <c r="X296" s="80" t="str">
        <f t="shared" si="14"/>
        <v>112020</v>
      </c>
    </row>
    <row r="297" spans="1:24" x14ac:dyDescent="0.3">
      <c r="A297" s="56">
        <v>44316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v>-448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2"/>
        <v>12020</v>
      </c>
      <c r="W297" s="79" t="str">
        <f t="shared" si="13"/>
        <v>Acima de 120 dias</v>
      </c>
      <c r="X297" s="80" t="str">
        <f t="shared" si="14"/>
        <v>22020</v>
      </c>
    </row>
    <row r="298" spans="1:24" x14ac:dyDescent="0.3">
      <c r="A298" s="56">
        <v>44316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v>-266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2"/>
        <v>12020</v>
      </c>
      <c r="W298" s="79" t="str">
        <f t="shared" si="13"/>
        <v>Acima de 120 dias</v>
      </c>
      <c r="X298" s="80" t="str">
        <f t="shared" si="14"/>
        <v>82020</v>
      </c>
    </row>
    <row r="299" spans="1:24" x14ac:dyDescent="0.3">
      <c r="A299" s="56">
        <v>44316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v>-358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2"/>
        <v>22020</v>
      </c>
      <c r="W299" s="79" t="str">
        <f t="shared" si="13"/>
        <v>Acima de 120 dias</v>
      </c>
      <c r="X299" s="80" t="str">
        <f t="shared" si="14"/>
        <v>72020</v>
      </c>
    </row>
    <row r="300" spans="1:24" x14ac:dyDescent="0.3">
      <c r="A300" s="56">
        <v>44316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v>-327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2"/>
        <v>22020</v>
      </c>
      <c r="W300" s="79" t="str">
        <f t="shared" si="13"/>
        <v>Acima de 120 dias</v>
      </c>
      <c r="X300" s="80" t="str">
        <f t="shared" si="14"/>
        <v>72020</v>
      </c>
    </row>
    <row r="301" spans="1:24" x14ac:dyDescent="0.3">
      <c r="A301" s="56">
        <v>44316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v>-266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2"/>
        <v>122019</v>
      </c>
      <c r="W301" s="79" t="str">
        <f t="shared" si="13"/>
        <v>Acima de 120 dias</v>
      </c>
      <c r="X301" s="80" t="str">
        <f t="shared" si="14"/>
        <v>82020</v>
      </c>
    </row>
    <row r="302" spans="1:24" x14ac:dyDescent="0.3">
      <c r="A302" s="56">
        <v>44316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v>-174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2"/>
        <v>12020</v>
      </c>
      <c r="W302" s="79" t="str">
        <f t="shared" si="13"/>
        <v>Acima de 120 dias</v>
      </c>
      <c r="X302" s="80" t="str">
        <f t="shared" si="14"/>
        <v>122020</v>
      </c>
    </row>
    <row r="303" spans="1:24" x14ac:dyDescent="0.3">
      <c r="A303" s="56">
        <v>44316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v>-235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2"/>
        <v>22020</v>
      </c>
      <c r="W303" s="79" t="str">
        <f t="shared" si="13"/>
        <v>Acima de 120 dias</v>
      </c>
      <c r="X303" s="80" t="str">
        <f t="shared" si="14"/>
        <v>102020</v>
      </c>
    </row>
    <row r="304" spans="1:24" x14ac:dyDescent="0.3">
      <c r="A304" s="56">
        <v>44316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v>-327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2"/>
        <v>22020</v>
      </c>
      <c r="W304" s="79" t="str">
        <f t="shared" si="13"/>
        <v>Acima de 120 dias</v>
      </c>
      <c r="X304" s="80" t="str">
        <f t="shared" si="14"/>
        <v>72020</v>
      </c>
    </row>
    <row r="305" spans="1:24" x14ac:dyDescent="0.3">
      <c r="A305" s="56">
        <v>44316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v>7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2"/>
        <v>22020</v>
      </c>
      <c r="W305" s="79" t="str">
        <f t="shared" si="13"/>
        <v>1 a 30 dias</v>
      </c>
      <c r="X305" s="80" t="str">
        <f t="shared" si="14"/>
        <v>52021</v>
      </c>
    </row>
    <row r="306" spans="1:24" x14ac:dyDescent="0.3">
      <c r="A306" s="56">
        <v>44316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v>-297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2"/>
        <v>12020</v>
      </c>
      <c r="W306" s="79" t="str">
        <f t="shared" si="13"/>
        <v>Acima de 120 dias</v>
      </c>
      <c r="X306" s="80" t="str">
        <f t="shared" si="14"/>
        <v>92020</v>
      </c>
    </row>
    <row r="307" spans="1:24" x14ac:dyDescent="0.3">
      <c r="A307" s="56">
        <v>44316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v>-358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2"/>
        <v>32020</v>
      </c>
      <c r="W307" s="79" t="str">
        <f t="shared" si="13"/>
        <v>Acima de 120 dias</v>
      </c>
      <c r="X307" s="80" t="str">
        <f t="shared" si="14"/>
        <v>62020</v>
      </c>
    </row>
    <row r="308" spans="1:24" x14ac:dyDescent="0.3">
      <c r="A308" s="56">
        <v>44316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v>-297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2"/>
        <v>22020</v>
      </c>
      <c r="W308" s="79" t="str">
        <f t="shared" si="13"/>
        <v>Acima de 120 dias</v>
      </c>
      <c r="X308" s="80" t="str">
        <f t="shared" si="14"/>
        <v>82020</v>
      </c>
    </row>
    <row r="309" spans="1:24" x14ac:dyDescent="0.3">
      <c r="A309" s="56">
        <v>44316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v>7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2"/>
        <v>122019</v>
      </c>
      <c r="W309" s="79" t="str">
        <f t="shared" si="13"/>
        <v>1 a 30 dias</v>
      </c>
      <c r="X309" s="80" t="str">
        <f t="shared" si="14"/>
        <v>52021</v>
      </c>
    </row>
    <row r="310" spans="1:24" x14ac:dyDescent="0.3">
      <c r="A310" s="56">
        <v>44316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v>-54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2"/>
        <v>122019</v>
      </c>
      <c r="W310" s="79" t="str">
        <f t="shared" si="13"/>
        <v>31 a 60 dias</v>
      </c>
      <c r="X310" s="80" t="str">
        <f t="shared" si="14"/>
        <v>32021</v>
      </c>
    </row>
    <row r="311" spans="1:24" x14ac:dyDescent="0.3">
      <c r="A311" s="56">
        <v>44316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v>-297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2"/>
        <v>22020</v>
      </c>
      <c r="W311" s="79" t="str">
        <f t="shared" si="13"/>
        <v>Acima de 120 dias</v>
      </c>
      <c r="X311" s="80" t="str">
        <f t="shared" si="14"/>
        <v>72020</v>
      </c>
    </row>
    <row r="312" spans="1:24" x14ac:dyDescent="0.3">
      <c r="A312" s="56">
        <v>44316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v>-235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2"/>
        <v>52020</v>
      </c>
      <c r="W312" s="79" t="str">
        <f t="shared" si="13"/>
        <v>Acima de 120 dias</v>
      </c>
      <c r="X312" s="80" t="str">
        <f t="shared" si="14"/>
        <v>102020</v>
      </c>
    </row>
    <row r="313" spans="1:24" x14ac:dyDescent="0.3">
      <c r="A313" s="56">
        <v>44316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v>-113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2"/>
        <v>72020</v>
      </c>
      <c r="W313" s="79" t="str">
        <f t="shared" si="13"/>
        <v>91 a 120 dias</v>
      </c>
      <c r="X313" s="80" t="str">
        <f t="shared" si="14"/>
        <v>12021</v>
      </c>
    </row>
    <row r="314" spans="1:24" x14ac:dyDescent="0.3">
      <c r="A314" s="56">
        <v>44316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v>-144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2"/>
        <v>62020</v>
      </c>
      <c r="W314" s="79" t="str">
        <f t="shared" si="13"/>
        <v>Acima de 120 dias</v>
      </c>
      <c r="X314" s="80" t="str">
        <f t="shared" si="14"/>
        <v>122020</v>
      </c>
    </row>
    <row r="315" spans="1:24" x14ac:dyDescent="0.3">
      <c r="A315" s="56">
        <v>44316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v>7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2"/>
        <v>72020</v>
      </c>
      <c r="W315" s="79" t="str">
        <f t="shared" si="13"/>
        <v>1 a 30 dias</v>
      </c>
      <c r="X315" s="80" t="str">
        <f t="shared" si="14"/>
        <v>52021</v>
      </c>
    </row>
    <row r="316" spans="1:24" x14ac:dyDescent="0.3">
      <c r="A316" s="56">
        <v>44316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v>7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2"/>
        <v>102020</v>
      </c>
      <c r="W316" s="79" t="str">
        <f t="shared" si="13"/>
        <v>1 a 30 dias</v>
      </c>
      <c r="X316" s="80" t="str">
        <f t="shared" si="14"/>
        <v>52021</v>
      </c>
    </row>
    <row r="317" spans="1:24" x14ac:dyDescent="0.3">
      <c r="A317" s="56">
        <v>44316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v>-235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2"/>
        <v>82020</v>
      </c>
      <c r="W317" s="79" t="str">
        <f t="shared" si="13"/>
        <v>Acima de 120 dias</v>
      </c>
      <c r="X317" s="80" t="str">
        <f t="shared" si="14"/>
        <v>102020</v>
      </c>
    </row>
    <row r="318" spans="1:24" x14ac:dyDescent="0.3">
      <c r="A318" s="56">
        <v>44316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v>-23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2"/>
        <v>82020</v>
      </c>
      <c r="W318" s="79" t="str">
        <f t="shared" si="13"/>
        <v>1 a 30 dias</v>
      </c>
      <c r="X318" s="80" t="str">
        <f t="shared" si="14"/>
        <v>42021</v>
      </c>
    </row>
    <row r="319" spans="1:24" x14ac:dyDescent="0.3">
      <c r="A319" s="56">
        <v>44316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v>-82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2"/>
        <v>92020</v>
      </c>
      <c r="W319" s="79" t="str">
        <f t="shared" si="13"/>
        <v>61 a 90 dias</v>
      </c>
      <c r="X319" s="80" t="str">
        <f t="shared" si="14"/>
        <v>22021</v>
      </c>
    </row>
    <row r="320" spans="1:24" x14ac:dyDescent="0.3">
      <c r="A320" s="56">
        <v>44316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v>-327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2"/>
        <v>42020</v>
      </c>
      <c r="W320" s="79" t="str">
        <f t="shared" si="13"/>
        <v>Acima de 120 dias</v>
      </c>
      <c r="X320" s="80" t="str">
        <f t="shared" si="14"/>
        <v>72020</v>
      </c>
    </row>
    <row r="321" spans="1:24" x14ac:dyDescent="0.3">
      <c r="A321" s="56">
        <v>44316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v>-266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2"/>
        <v>72020</v>
      </c>
      <c r="W321" s="79" t="str">
        <f t="shared" si="13"/>
        <v>Acima de 120 dias</v>
      </c>
      <c r="X321" s="80" t="str">
        <f t="shared" si="14"/>
        <v>92020</v>
      </c>
    </row>
    <row r="322" spans="1:24" x14ac:dyDescent="0.3">
      <c r="A322" s="56">
        <v>44316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v>-82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15">MONTH(D322)&amp;YEAR(D322)</f>
        <v>52020</v>
      </c>
      <c r="W322" s="79" t="str">
        <f t="shared" ref="W322:W385" si="16">_xlfn.IFS(G322&lt;-120,"Acima de 120 dias",G322&lt;=-90,"91 a 120 dias",G322&lt;=-61,"61 a 90 dias",G322&lt;=-31,"31 a 60 dias",G322&gt;=-30,"1 a 30 dias")</f>
        <v>61 a 90 dias</v>
      </c>
      <c r="X322" s="80" t="str">
        <f t="shared" si="14"/>
        <v>22021</v>
      </c>
    </row>
    <row r="323" spans="1:24" x14ac:dyDescent="0.3">
      <c r="A323" s="56">
        <v>44316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v>-144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15"/>
        <v>62020</v>
      </c>
      <c r="W323" s="79" t="str">
        <f t="shared" si="16"/>
        <v>Acima de 120 dias</v>
      </c>
      <c r="X323" s="80" t="str">
        <f t="shared" ref="X323:X386" si="17">MONTH(U323)&amp;YEAR(U323)</f>
        <v>122020</v>
      </c>
    </row>
    <row r="324" spans="1:24" x14ac:dyDescent="0.3">
      <c r="A324" s="56">
        <v>44316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v>-266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15"/>
        <v>72020</v>
      </c>
      <c r="W324" s="79" t="str">
        <f t="shared" si="16"/>
        <v>Acima de 120 dias</v>
      </c>
      <c r="X324" s="80" t="str">
        <f t="shared" si="17"/>
        <v>82020</v>
      </c>
    </row>
    <row r="325" spans="1:24" x14ac:dyDescent="0.3">
      <c r="A325" s="56">
        <v>44316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v>-235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15"/>
        <v>82020</v>
      </c>
      <c r="W325" s="79" t="str">
        <f t="shared" si="16"/>
        <v>Acima de 120 dias</v>
      </c>
      <c r="X325" s="80" t="str">
        <f t="shared" si="17"/>
        <v>102020</v>
      </c>
    </row>
    <row r="326" spans="1:24" x14ac:dyDescent="0.3">
      <c r="A326" s="56">
        <v>44316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v>-174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15"/>
        <v>92020</v>
      </c>
      <c r="W326" s="79" t="str">
        <f t="shared" si="16"/>
        <v>Acima de 120 dias</v>
      </c>
      <c r="X326" s="80" t="str">
        <f t="shared" si="17"/>
        <v>112020</v>
      </c>
    </row>
    <row r="327" spans="1:24" x14ac:dyDescent="0.3">
      <c r="A327" s="56">
        <v>44316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v>-82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15"/>
        <v>102020</v>
      </c>
      <c r="W327" s="79" t="str">
        <f t="shared" si="16"/>
        <v>61 a 90 dias</v>
      </c>
      <c r="X327" s="80" t="str">
        <f t="shared" si="17"/>
        <v>22021</v>
      </c>
    </row>
    <row r="328" spans="1:24" x14ac:dyDescent="0.3">
      <c r="A328" s="56">
        <v>44316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v>-54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15"/>
        <v>32020</v>
      </c>
      <c r="W328" s="79" t="str">
        <f t="shared" si="16"/>
        <v>31 a 60 dias</v>
      </c>
      <c r="X328" s="80" t="str">
        <f t="shared" si="17"/>
        <v>32021</v>
      </c>
    </row>
    <row r="329" spans="1:24" x14ac:dyDescent="0.3">
      <c r="A329" s="56">
        <v>44316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v>-54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15"/>
        <v>82020</v>
      </c>
      <c r="W329" s="79" t="str">
        <f t="shared" si="16"/>
        <v>31 a 60 dias</v>
      </c>
      <c r="X329" s="80" t="str">
        <f t="shared" si="17"/>
        <v>42021</v>
      </c>
    </row>
    <row r="330" spans="1:24" x14ac:dyDescent="0.3">
      <c r="A330" s="56">
        <v>44316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v>-82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15"/>
        <v>52020</v>
      </c>
      <c r="W330" s="79" t="str">
        <f t="shared" si="16"/>
        <v>61 a 90 dias</v>
      </c>
      <c r="X330" s="80" t="str">
        <f t="shared" si="17"/>
        <v>42021</v>
      </c>
    </row>
    <row r="331" spans="1:24" x14ac:dyDescent="0.3">
      <c r="A331" s="56">
        <v>44316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v>-144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15"/>
        <v>52020</v>
      </c>
      <c r="W331" s="79" t="str">
        <f t="shared" si="16"/>
        <v>Acima de 120 dias</v>
      </c>
      <c r="X331" s="80" t="str">
        <f t="shared" si="17"/>
        <v>12021</v>
      </c>
    </row>
    <row r="332" spans="1:24" x14ac:dyDescent="0.3">
      <c r="A332" s="56">
        <v>44316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v>-54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15"/>
        <v>72020</v>
      </c>
      <c r="W332" s="79" t="str">
        <f t="shared" si="16"/>
        <v>31 a 60 dias</v>
      </c>
      <c r="X332" s="80" t="str">
        <f t="shared" si="17"/>
        <v>42021</v>
      </c>
    </row>
    <row r="333" spans="1:24" x14ac:dyDescent="0.3">
      <c r="A333" s="56">
        <v>44316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v>-23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15"/>
        <v>72020</v>
      </c>
      <c r="W333" s="79" t="str">
        <f t="shared" si="16"/>
        <v>1 a 30 dias</v>
      </c>
      <c r="X333" s="80" t="str">
        <f t="shared" si="17"/>
        <v>42021</v>
      </c>
    </row>
    <row r="334" spans="1:24" x14ac:dyDescent="0.3">
      <c r="A334" s="56">
        <v>44316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v>-266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15"/>
        <v>72020</v>
      </c>
      <c r="W334" s="79" t="str">
        <f t="shared" si="16"/>
        <v>Acima de 120 dias</v>
      </c>
      <c r="X334" s="80" t="str">
        <f t="shared" si="17"/>
        <v>92020</v>
      </c>
    </row>
    <row r="335" spans="1:24" x14ac:dyDescent="0.3">
      <c r="A335" s="56">
        <v>44316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v>-54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15"/>
        <v>72020</v>
      </c>
      <c r="W335" s="79" t="str">
        <f t="shared" si="16"/>
        <v>31 a 60 dias</v>
      </c>
      <c r="X335" s="80" t="str">
        <f t="shared" si="17"/>
        <v>42021</v>
      </c>
    </row>
    <row r="336" spans="1:24" x14ac:dyDescent="0.3">
      <c r="A336" s="56">
        <v>44316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v>-82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15"/>
        <v>82020</v>
      </c>
      <c r="W336" s="79" t="str">
        <f t="shared" si="16"/>
        <v>61 a 90 dias</v>
      </c>
      <c r="X336" s="80" t="str">
        <f t="shared" si="17"/>
        <v>22021</v>
      </c>
    </row>
    <row r="337" spans="1:24" x14ac:dyDescent="0.3">
      <c r="A337" s="56">
        <v>44316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v>-82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15"/>
        <v>102020</v>
      </c>
      <c r="W337" s="79" t="str">
        <f t="shared" si="16"/>
        <v>61 a 90 dias</v>
      </c>
      <c r="X337" s="80" t="str">
        <f t="shared" si="17"/>
        <v>22021</v>
      </c>
    </row>
    <row r="338" spans="1:24" x14ac:dyDescent="0.3">
      <c r="A338" s="56">
        <v>44316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v>-144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15"/>
        <v>52020</v>
      </c>
      <c r="W338" s="79" t="str">
        <f t="shared" si="16"/>
        <v>Acima de 120 dias</v>
      </c>
      <c r="X338" s="80" t="str">
        <f t="shared" si="17"/>
        <v>42021</v>
      </c>
    </row>
    <row r="339" spans="1:24" x14ac:dyDescent="0.3">
      <c r="A339" s="56">
        <v>44316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v>-235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15"/>
        <v>62020</v>
      </c>
      <c r="W339" s="79" t="str">
        <f t="shared" si="16"/>
        <v>Acima de 120 dias</v>
      </c>
      <c r="X339" s="80" t="str">
        <f t="shared" si="17"/>
        <v>102020</v>
      </c>
    </row>
    <row r="340" spans="1:24" x14ac:dyDescent="0.3">
      <c r="A340" s="56">
        <v>44316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v>-82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15"/>
        <v>92020</v>
      </c>
      <c r="W340" s="79" t="str">
        <f t="shared" si="16"/>
        <v>61 a 90 dias</v>
      </c>
      <c r="X340" s="80" t="str">
        <f t="shared" si="17"/>
        <v>22021</v>
      </c>
    </row>
    <row r="341" spans="1:24" x14ac:dyDescent="0.3">
      <c r="A341" s="56">
        <v>44316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v>-54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15"/>
        <v>82020</v>
      </c>
      <c r="W341" s="79" t="str">
        <f t="shared" si="16"/>
        <v>31 a 60 dias</v>
      </c>
      <c r="X341" s="80" t="str">
        <f t="shared" si="17"/>
        <v>42021</v>
      </c>
    </row>
    <row r="342" spans="1:24" x14ac:dyDescent="0.3">
      <c r="A342" s="56">
        <v>44316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v>-144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15"/>
        <v>82020</v>
      </c>
      <c r="W342" s="79" t="str">
        <f t="shared" si="16"/>
        <v>Acima de 120 dias</v>
      </c>
      <c r="X342" s="80" t="str">
        <f t="shared" si="17"/>
        <v>122020</v>
      </c>
    </row>
    <row r="343" spans="1:24" x14ac:dyDescent="0.3">
      <c r="A343" s="56">
        <v>44316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v>-82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15"/>
        <v>82020</v>
      </c>
      <c r="W343" s="79" t="str">
        <f t="shared" si="16"/>
        <v>61 a 90 dias</v>
      </c>
      <c r="X343" s="80" t="str">
        <f t="shared" si="17"/>
        <v>22021</v>
      </c>
    </row>
    <row r="344" spans="1:24" x14ac:dyDescent="0.3">
      <c r="A344" s="56">
        <v>44316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v>-54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15"/>
        <v>92020</v>
      </c>
      <c r="W344" s="79" t="str">
        <f t="shared" si="16"/>
        <v>31 a 60 dias</v>
      </c>
      <c r="X344" s="80" t="str">
        <f t="shared" si="17"/>
        <v>42021</v>
      </c>
    </row>
    <row r="345" spans="1:24" x14ac:dyDescent="0.3">
      <c r="A345" s="56">
        <v>44316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v>-235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15"/>
        <v>82020</v>
      </c>
      <c r="W345" s="79" t="str">
        <f t="shared" si="16"/>
        <v>Acima de 120 dias</v>
      </c>
      <c r="X345" s="80" t="str">
        <f t="shared" si="17"/>
        <v>102020</v>
      </c>
    </row>
    <row r="346" spans="1:24" x14ac:dyDescent="0.3">
      <c r="A346" s="56">
        <v>44316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v>-54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15"/>
        <v>72020</v>
      </c>
      <c r="W346" s="79" t="str">
        <f t="shared" si="16"/>
        <v>31 a 60 dias</v>
      </c>
      <c r="X346" s="80" t="str">
        <f t="shared" si="17"/>
        <v>42021</v>
      </c>
    </row>
    <row r="347" spans="1:24" x14ac:dyDescent="0.3">
      <c r="A347" s="56">
        <v>44316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v>-235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15"/>
        <v>72020</v>
      </c>
      <c r="W347" s="79" t="str">
        <f t="shared" si="16"/>
        <v>Acima de 120 dias</v>
      </c>
      <c r="X347" s="80" t="str">
        <f t="shared" si="17"/>
        <v>102020</v>
      </c>
    </row>
    <row r="348" spans="1:24" x14ac:dyDescent="0.3">
      <c r="A348" s="56">
        <v>44316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v>7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15"/>
        <v>82020</v>
      </c>
      <c r="W348" s="79" t="str">
        <f t="shared" si="16"/>
        <v>1 a 30 dias</v>
      </c>
      <c r="X348" s="80" t="str">
        <f t="shared" si="17"/>
        <v>52021</v>
      </c>
    </row>
    <row r="349" spans="1:24" x14ac:dyDescent="0.3">
      <c r="A349" s="56">
        <v>44316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v>7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15"/>
        <v>72020</v>
      </c>
      <c r="W349" s="79" t="str">
        <f t="shared" si="16"/>
        <v>1 a 30 dias</v>
      </c>
      <c r="X349" s="80" t="str">
        <f t="shared" si="17"/>
        <v>52021</v>
      </c>
    </row>
    <row r="350" spans="1:24" x14ac:dyDescent="0.3">
      <c r="A350" s="56">
        <v>44316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v>-54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15"/>
        <v>92020</v>
      </c>
      <c r="W350" s="79" t="str">
        <f t="shared" si="16"/>
        <v>31 a 60 dias</v>
      </c>
      <c r="X350" s="80" t="str">
        <f t="shared" si="17"/>
        <v>32021</v>
      </c>
    </row>
    <row r="351" spans="1:24" x14ac:dyDescent="0.3">
      <c r="A351" s="56">
        <v>44316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v>-235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15"/>
        <v>72020</v>
      </c>
      <c r="W351" s="79" t="str">
        <f t="shared" si="16"/>
        <v>Acima de 120 dias</v>
      </c>
      <c r="X351" s="80" t="str">
        <f t="shared" si="17"/>
        <v>92020</v>
      </c>
    </row>
    <row r="352" spans="1:24" x14ac:dyDescent="0.3">
      <c r="A352" s="56">
        <v>44316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v>7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15"/>
        <v>72020</v>
      </c>
      <c r="W352" s="79" t="str">
        <f t="shared" si="16"/>
        <v>1 a 30 dias</v>
      </c>
      <c r="X352" s="80" t="str">
        <f t="shared" si="17"/>
        <v>52021</v>
      </c>
    </row>
    <row r="353" spans="1:24" x14ac:dyDescent="0.3">
      <c r="A353" s="56">
        <v>44316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v>7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15"/>
        <v>102020</v>
      </c>
      <c r="W353" s="79" t="str">
        <f t="shared" si="16"/>
        <v>1 a 30 dias</v>
      </c>
      <c r="X353" s="80" t="str">
        <f t="shared" si="17"/>
        <v>52021</v>
      </c>
    </row>
    <row r="354" spans="1:24" x14ac:dyDescent="0.3">
      <c r="A354" s="56">
        <v>44316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v>7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15"/>
        <v>102020</v>
      </c>
      <c r="W354" s="79" t="str">
        <f t="shared" si="16"/>
        <v>1 a 30 dias</v>
      </c>
      <c r="X354" s="80" t="str">
        <f t="shared" si="17"/>
        <v>52021</v>
      </c>
    </row>
    <row r="355" spans="1:24" x14ac:dyDescent="0.3">
      <c r="A355" s="56">
        <v>44316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v>-54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15"/>
        <v>102020</v>
      </c>
      <c r="W355" s="79" t="str">
        <f t="shared" si="16"/>
        <v>31 a 60 dias</v>
      </c>
      <c r="X355" s="80" t="str">
        <f t="shared" si="17"/>
        <v>42021</v>
      </c>
    </row>
    <row r="356" spans="1:24" x14ac:dyDescent="0.3">
      <c r="A356" s="56">
        <v>44316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v>0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15"/>
        <v>52020</v>
      </c>
      <c r="W356" s="79" t="str">
        <f t="shared" si="16"/>
        <v>1 a 30 dias</v>
      </c>
      <c r="X356" s="80" t="str">
        <f t="shared" si="17"/>
        <v>52021</v>
      </c>
    </row>
    <row r="357" spans="1:24" x14ac:dyDescent="0.3">
      <c r="A357" s="56">
        <v>44316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v>-23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15"/>
        <v>82020</v>
      </c>
      <c r="W357" s="79" t="str">
        <f t="shared" si="16"/>
        <v>1 a 30 dias</v>
      </c>
      <c r="X357" s="80" t="str">
        <f t="shared" si="17"/>
        <v>42021</v>
      </c>
    </row>
    <row r="358" spans="1:24" x14ac:dyDescent="0.3">
      <c r="A358" s="56">
        <v>44316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v>7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15"/>
        <v>82020</v>
      </c>
      <c r="W358" s="79" t="str">
        <f t="shared" si="16"/>
        <v>1 a 30 dias</v>
      </c>
      <c r="X358" s="80" t="str">
        <f t="shared" si="17"/>
        <v>52021</v>
      </c>
    </row>
    <row r="359" spans="1:24" x14ac:dyDescent="0.3">
      <c r="A359" s="56">
        <v>44316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v>-174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15"/>
        <v>92020</v>
      </c>
      <c r="W359" s="79" t="str">
        <f t="shared" si="16"/>
        <v>Acima de 120 dias</v>
      </c>
      <c r="X359" s="80" t="str">
        <f t="shared" si="17"/>
        <v>112020</v>
      </c>
    </row>
    <row r="360" spans="1:24" x14ac:dyDescent="0.3">
      <c r="A360" s="56">
        <v>44316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v>-144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15"/>
        <v>82020</v>
      </c>
      <c r="W360" s="79" t="str">
        <f t="shared" si="16"/>
        <v>Acima de 120 dias</v>
      </c>
      <c r="X360" s="80" t="str">
        <f t="shared" si="17"/>
        <v>122020</v>
      </c>
    </row>
    <row r="361" spans="1:24" x14ac:dyDescent="0.3">
      <c r="A361" s="56">
        <v>44316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v>-82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15"/>
        <v>92020</v>
      </c>
      <c r="W361" s="79" t="str">
        <f t="shared" si="16"/>
        <v>61 a 90 dias</v>
      </c>
      <c r="X361" s="80" t="str">
        <f t="shared" si="17"/>
        <v>32021</v>
      </c>
    </row>
    <row r="362" spans="1:24" x14ac:dyDescent="0.3">
      <c r="A362" s="56">
        <v>44316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v>-297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15"/>
        <v>32020</v>
      </c>
      <c r="W362" s="79" t="str">
        <f t="shared" si="16"/>
        <v>Acima de 120 dias</v>
      </c>
      <c r="X362" s="80" t="str">
        <f t="shared" si="17"/>
        <v>82020</v>
      </c>
    </row>
    <row r="363" spans="1:24" x14ac:dyDescent="0.3">
      <c r="A363" s="56">
        <v>44316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v>7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15"/>
        <v>32020</v>
      </c>
      <c r="W363" s="79" t="str">
        <f t="shared" si="16"/>
        <v>1 a 30 dias</v>
      </c>
      <c r="X363" s="80" t="str">
        <f t="shared" si="17"/>
        <v>52021</v>
      </c>
    </row>
    <row r="364" spans="1:24" x14ac:dyDescent="0.3">
      <c r="A364" s="56">
        <v>44316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v>-266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15"/>
        <v>42020</v>
      </c>
      <c r="W364" s="79" t="str">
        <f t="shared" si="16"/>
        <v>Acima de 120 dias</v>
      </c>
      <c r="X364" s="80" t="str">
        <f t="shared" si="17"/>
        <v>82020</v>
      </c>
    </row>
    <row r="365" spans="1:24" x14ac:dyDescent="0.3">
      <c r="A365" s="56">
        <v>44316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v>-82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15"/>
        <v>42020</v>
      </c>
      <c r="W365" s="79" t="str">
        <f t="shared" si="16"/>
        <v>61 a 90 dias</v>
      </c>
      <c r="X365" s="80" t="str">
        <f t="shared" si="17"/>
        <v>22021</v>
      </c>
    </row>
    <row r="366" spans="1:24" x14ac:dyDescent="0.3">
      <c r="A366" s="56">
        <v>44316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v>-205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15"/>
        <v>52020</v>
      </c>
      <c r="W366" s="79" t="str">
        <f t="shared" si="16"/>
        <v>Acima de 120 dias</v>
      </c>
      <c r="X366" s="80" t="str">
        <f t="shared" si="17"/>
        <v>102020</v>
      </c>
    </row>
    <row r="367" spans="1:24" x14ac:dyDescent="0.3">
      <c r="A367" s="56">
        <v>44316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v>-235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15"/>
        <v>52020</v>
      </c>
      <c r="W367" s="79" t="str">
        <f t="shared" si="16"/>
        <v>Acima de 120 dias</v>
      </c>
      <c r="X367" s="80" t="str">
        <f t="shared" si="17"/>
        <v>102020</v>
      </c>
    </row>
    <row r="368" spans="1:24" x14ac:dyDescent="0.3">
      <c r="A368" s="56">
        <v>44316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v>-54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15"/>
        <v>102020</v>
      </c>
      <c r="W368" s="79" t="str">
        <f t="shared" si="16"/>
        <v>31 a 60 dias</v>
      </c>
      <c r="X368" s="80" t="str">
        <f t="shared" si="17"/>
        <v>42021</v>
      </c>
    </row>
    <row r="369" spans="1:24" x14ac:dyDescent="0.3">
      <c r="A369" s="56">
        <v>44316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v>-144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15"/>
        <v>82020</v>
      </c>
      <c r="W369" s="79" t="str">
        <f t="shared" si="16"/>
        <v>Acima de 120 dias</v>
      </c>
      <c r="X369" s="80" t="str">
        <f t="shared" si="17"/>
        <v>122020</v>
      </c>
    </row>
    <row r="370" spans="1:24" x14ac:dyDescent="0.3">
      <c r="A370" s="56">
        <v>44316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v>7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15"/>
        <v>82020</v>
      </c>
      <c r="W370" s="79" t="str">
        <f t="shared" si="16"/>
        <v>1 a 30 dias</v>
      </c>
      <c r="X370" s="80" t="str">
        <f t="shared" si="17"/>
        <v>52021</v>
      </c>
    </row>
    <row r="371" spans="1:24" x14ac:dyDescent="0.3">
      <c r="A371" s="56">
        <v>44316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v>-113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15"/>
        <v>92020</v>
      </c>
      <c r="W371" s="79" t="str">
        <f t="shared" si="16"/>
        <v>91 a 120 dias</v>
      </c>
      <c r="X371" s="80" t="str">
        <f t="shared" si="17"/>
        <v>12021</v>
      </c>
    </row>
    <row r="372" spans="1:24" x14ac:dyDescent="0.3">
      <c r="A372" s="56">
        <v>44316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v>-82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15"/>
        <v>82020</v>
      </c>
      <c r="W372" s="79" t="str">
        <f t="shared" si="16"/>
        <v>61 a 90 dias</v>
      </c>
      <c r="X372" s="80" t="str">
        <f t="shared" si="17"/>
        <v>22021</v>
      </c>
    </row>
    <row r="373" spans="1:24" x14ac:dyDescent="0.3">
      <c r="A373" s="56">
        <v>44316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v>-205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15"/>
        <v>82020</v>
      </c>
      <c r="W373" s="79" t="str">
        <f t="shared" si="16"/>
        <v>Acima de 120 dias</v>
      </c>
      <c r="X373" s="80" t="str">
        <f t="shared" si="17"/>
        <v>102020</v>
      </c>
    </row>
    <row r="374" spans="1:24" x14ac:dyDescent="0.3">
      <c r="A374" s="56">
        <v>44316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v>-113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15"/>
        <v>102020</v>
      </c>
      <c r="W374" s="79" t="str">
        <f t="shared" si="16"/>
        <v>91 a 120 dias</v>
      </c>
      <c r="X374" s="80" t="str">
        <f t="shared" si="17"/>
        <v>12021</v>
      </c>
    </row>
    <row r="375" spans="1:24" x14ac:dyDescent="0.3">
      <c r="A375" s="56">
        <v>44316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v>-23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15"/>
        <v>42020</v>
      </c>
      <c r="W375" s="79" t="str">
        <f t="shared" si="16"/>
        <v>1 a 30 dias</v>
      </c>
      <c r="X375" s="80" t="str">
        <f t="shared" si="17"/>
        <v>42021</v>
      </c>
    </row>
    <row r="376" spans="1:24" x14ac:dyDescent="0.3">
      <c r="A376" s="56">
        <v>44316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v>-113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15"/>
        <v>92020</v>
      </c>
      <c r="W376" s="79" t="str">
        <f t="shared" si="16"/>
        <v>91 a 120 dias</v>
      </c>
      <c r="X376" s="80" t="str">
        <f t="shared" si="17"/>
        <v>12021</v>
      </c>
    </row>
    <row r="377" spans="1:24" x14ac:dyDescent="0.3">
      <c r="A377" s="56">
        <v>44316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v>7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15"/>
        <v>52020</v>
      </c>
      <c r="W377" s="79" t="str">
        <f t="shared" si="16"/>
        <v>1 a 30 dias</v>
      </c>
      <c r="X377" s="80" t="str">
        <f t="shared" si="17"/>
        <v>52021</v>
      </c>
    </row>
    <row r="378" spans="1:24" x14ac:dyDescent="0.3">
      <c r="A378" s="56">
        <v>44316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v>-144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15"/>
        <v>82020</v>
      </c>
      <c r="W378" s="79" t="str">
        <f t="shared" si="16"/>
        <v>Acima de 120 dias</v>
      </c>
      <c r="X378" s="80" t="str">
        <f t="shared" si="17"/>
        <v>122020</v>
      </c>
    </row>
    <row r="379" spans="1:24" x14ac:dyDescent="0.3">
      <c r="A379" s="56">
        <v>44316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v>-266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15"/>
        <v>72020</v>
      </c>
      <c r="W379" s="79" t="str">
        <f t="shared" si="16"/>
        <v>Acima de 120 dias</v>
      </c>
      <c r="X379" s="80" t="str">
        <f t="shared" si="17"/>
        <v>92020</v>
      </c>
    </row>
    <row r="380" spans="1:24" x14ac:dyDescent="0.3">
      <c r="A380" s="56">
        <v>44316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v>-23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15"/>
        <v>72020</v>
      </c>
      <c r="W380" s="79" t="str">
        <f t="shared" si="16"/>
        <v>1 a 30 dias</v>
      </c>
      <c r="X380" s="80" t="str">
        <f t="shared" si="17"/>
        <v>42021</v>
      </c>
    </row>
    <row r="381" spans="1:24" x14ac:dyDescent="0.3">
      <c r="A381" s="56">
        <v>44316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v>7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15"/>
        <v>82020</v>
      </c>
      <c r="W381" s="79" t="str">
        <f t="shared" si="16"/>
        <v>1 a 30 dias</v>
      </c>
      <c r="X381" s="80" t="str">
        <f t="shared" si="17"/>
        <v>52021</v>
      </c>
    </row>
    <row r="382" spans="1:24" x14ac:dyDescent="0.3">
      <c r="A382" s="56">
        <v>44316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v>7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15"/>
        <v>92020</v>
      </c>
      <c r="W382" s="79" t="str">
        <f t="shared" si="16"/>
        <v>1 a 30 dias</v>
      </c>
      <c r="X382" s="80" t="str">
        <f t="shared" si="17"/>
        <v>52021</v>
      </c>
    </row>
    <row r="383" spans="1:24" x14ac:dyDescent="0.3">
      <c r="A383" s="56">
        <v>44316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v>7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15"/>
        <v>32020</v>
      </c>
      <c r="W383" s="79" t="str">
        <f t="shared" si="16"/>
        <v>1 a 30 dias</v>
      </c>
      <c r="X383" s="80" t="str">
        <f t="shared" si="17"/>
        <v>52021</v>
      </c>
    </row>
    <row r="384" spans="1:24" x14ac:dyDescent="0.3">
      <c r="A384" s="56">
        <v>44316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v>-54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15"/>
        <v>32020</v>
      </c>
      <c r="W384" s="79" t="str">
        <f t="shared" si="16"/>
        <v>31 a 60 dias</v>
      </c>
      <c r="X384" s="80" t="str">
        <f t="shared" si="17"/>
        <v>42021</v>
      </c>
    </row>
    <row r="385" spans="1:24" x14ac:dyDescent="0.3">
      <c r="A385" s="56">
        <v>44316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v>-205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15"/>
        <v>52020</v>
      </c>
      <c r="W385" s="79" t="str">
        <f t="shared" si="16"/>
        <v>Acima de 120 dias</v>
      </c>
      <c r="X385" s="80" t="str">
        <f t="shared" si="17"/>
        <v>102020</v>
      </c>
    </row>
    <row r="386" spans="1:24" x14ac:dyDescent="0.3">
      <c r="A386" s="56">
        <v>44316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v>-82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18">MONTH(D386)&amp;YEAR(D386)</f>
        <v>52020</v>
      </c>
      <c r="W386" s="79" t="str">
        <f t="shared" ref="W386:W449" si="19">_xlfn.IFS(G386&lt;-120,"Acima de 120 dias",G386&lt;=-90,"91 a 120 dias",G386&lt;=-61,"61 a 90 dias",G386&lt;=-31,"31 a 60 dias",G386&gt;=-30,"1 a 30 dias")</f>
        <v>61 a 90 dias</v>
      </c>
      <c r="X386" s="80" t="str">
        <f t="shared" si="17"/>
        <v>22021</v>
      </c>
    </row>
    <row r="387" spans="1:24" x14ac:dyDescent="0.3">
      <c r="A387" s="56">
        <v>44316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v>7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18"/>
        <v>82020</v>
      </c>
      <c r="W387" s="79" t="str">
        <f t="shared" si="19"/>
        <v>1 a 30 dias</v>
      </c>
      <c r="X387" s="80" t="str">
        <f t="shared" ref="X387:X450" si="20">MONTH(U387)&amp;YEAR(U387)</f>
        <v>52021</v>
      </c>
    </row>
    <row r="388" spans="1:24" x14ac:dyDescent="0.3">
      <c r="A388" s="56">
        <v>44316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v>7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18"/>
        <v>82020</v>
      </c>
      <c r="W388" s="79" t="str">
        <f t="shared" si="19"/>
        <v>1 a 30 dias</v>
      </c>
      <c r="X388" s="80" t="str">
        <f t="shared" si="20"/>
        <v>52021</v>
      </c>
    </row>
    <row r="389" spans="1:24" x14ac:dyDescent="0.3">
      <c r="A389" s="56">
        <v>44316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v>-174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18"/>
        <v>72020</v>
      </c>
      <c r="W389" s="79" t="str">
        <f t="shared" si="19"/>
        <v>Acima de 120 dias</v>
      </c>
      <c r="X389" s="80" t="str">
        <f t="shared" si="20"/>
        <v>112020</v>
      </c>
    </row>
    <row r="390" spans="1:24" x14ac:dyDescent="0.3">
      <c r="A390" s="56">
        <v>44316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v>-266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18"/>
        <v>72020</v>
      </c>
      <c r="W390" s="79" t="str">
        <f t="shared" si="19"/>
        <v>Acima de 120 dias</v>
      </c>
      <c r="X390" s="80" t="str">
        <f t="shared" si="20"/>
        <v>92020</v>
      </c>
    </row>
    <row r="391" spans="1:24" x14ac:dyDescent="0.3">
      <c r="A391" s="56">
        <v>44316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v>7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18"/>
        <v>72020</v>
      </c>
      <c r="W391" s="79" t="str">
        <f t="shared" si="19"/>
        <v>1 a 30 dias</v>
      </c>
      <c r="X391" s="80" t="str">
        <f t="shared" si="20"/>
        <v>52021</v>
      </c>
    </row>
    <row r="392" spans="1:24" x14ac:dyDescent="0.3">
      <c r="A392" s="56">
        <v>44316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v>-54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18"/>
        <v>72020</v>
      </c>
      <c r="W392" s="79" t="str">
        <f t="shared" si="19"/>
        <v>31 a 60 dias</v>
      </c>
      <c r="X392" s="80" t="str">
        <f t="shared" si="20"/>
        <v>42021</v>
      </c>
    </row>
    <row r="393" spans="1:24" x14ac:dyDescent="0.3">
      <c r="A393" s="56">
        <v>44316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v>-54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18"/>
        <v>72020</v>
      </c>
      <c r="W393" s="79" t="str">
        <f t="shared" si="19"/>
        <v>31 a 60 dias</v>
      </c>
      <c r="X393" s="80" t="str">
        <f t="shared" si="20"/>
        <v>42021</v>
      </c>
    </row>
    <row r="394" spans="1:24" x14ac:dyDescent="0.3">
      <c r="A394" s="56">
        <v>44316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v>7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18"/>
        <v>72020</v>
      </c>
      <c r="W394" s="79" t="str">
        <f t="shared" si="19"/>
        <v>1 a 30 dias</v>
      </c>
      <c r="X394" s="80" t="str">
        <f t="shared" si="20"/>
        <v>52021</v>
      </c>
    </row>
    <row r="395" spans="1:24" x14ac:dyDescent="0.3">
      <c r="A395" s="56">
        <v>44316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v>-205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18"/>
        <v>82020</v>
      </c>
      <c r="W395" s="79" t="str">
        <f t="shared" si="19"/>
        <v>Acima de 120 dias</v>
      </c>
      <c r="X395" s="80" t="str">
        <f t="shared" si="20"/>
        <v>102020</v>
      </c>
    </row>
    <row r="396" spans="1:24" x14ac:dyDescent="0.3">
      <c r="A396" s="56">
        <v>44316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v>-144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18"/>
        <v>82020</v>
      </c>
      <c r="W396" s="79" t="str">
        <f t="shared" si="19"/>
        <v>Acima de 120 dias</v>
      </c>
      <c r="X396" s="80" t="str">
        <f t="shared" si="20"/>
        <v>12021</v>
      </c>
    </row>
    <row r="397" spans="1:24" x14ac:dyDescent="0.3">
      <c r="A397" s="56">
        <v>44316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v>-144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18"/>
        <v>82020</v>
      </c>
      <c r="W397" s="79" t="str">
        <f t="shared" si="19"/>
        <v>Acima de 120 dias</v>
      </c>
      <c r="X397" s="80" t="str">
        <f t="shared" si="20"/>
        <v>22021</v>
      </c>
    </row>
    <row r="398" spans="1:24" x14ac:dyDescent="0.3">
      <c r="A398" s="56">
        <v>44316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v>-144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18"/>
        <v>62020</v>
      </c>
      <c r="W398" s="79" t="str">
        <f t="shared" si="19"/>
        <v>Acima de 120 dias</v>
      </c>
      <c r="X398" s="80" t="str">
        <f t="shared" si="20"/>
        <v>12021</v>
      </c>
    </row>
    <row r="399" spans="1:24" x14ac:dyDescent="0.3">
      <c r="A399" s="56">
        <v>44316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v>-235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18"/>
        <v>82020</v>
      </c>
      <c r="W399" s="79" t="str">
        <f t="shared" si="19"/>
        <v>Acima de 120 dias</v>
      </c>
      <c r="X399" s="80" t="str">
        <f t="shared" si="20"/>
        <v>102020</v>
      </c>
    </row>
    <row r="400" spans="1:24" x14ac:dyDescent="0.3">
      <c r="A400" s="56">
        <v>44316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v>-144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18"/>
        <v>82020</v>
      </c>
      <c r="W400" s="79" t="str">
        <f t="shared" si="19"/>
        <v>Acima de 120 dias</v>
      </c>
      <c r="X400" s="80" t="str">
        <f t="shared" si="20"/>
        <v>12021</v>
      </c>
    </row>
    <row r="401" spans="1:24" x14ac:dyDescent="0.3">
      <c r="A401" s="56">
        <v>44316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v>-205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18"/>
        <v>82020</v>
      </c>
      <c r="W401" s="79" t="str">
        <f t="shared" si="19"/>
        <v>Acima de 120 dias</v>
      </c>
      <c r="X401" s="80" t="str">
        <f t="shared" si="20"/>
        <v>102020</v>
      </c>
    </row>
    <row r="402" spans="1:24" x14ac:dyDescent="0.3">
      <c r="A402" s="56">
        <v>44316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v>7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18"/>
        <v>92020</v>
      </c>
      <c r="W402" s="79" t="str">
        <f t="shared" si="19"/>
        <v>1 a 30 dias</v>
      </c>
      <c r="X402" s="80" t="str">
        <f t="shared" si="20"/>
        <v>52021</v>
      </c>
    </row>
    <row r="403" spans="1:24" x14ac:dyDescent="0.3">
      <c r="A403" s="56">
        <v>44316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v>-144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18"/>
        <v>92020</v>
      </c>
      <c r="W403" s="79" t="str">
        <f t="shared" si="19"/>
        <v>Acima de 120 dias</v>
      </c>
      <c r="X403" s="80" t="str">
        <f t="shared" si="20"/>
        <v>12021</v>
      </c>
    </row>
    <row r="404" spans="1:24" x14ac:dyDescent="0.3">
      <c r="A404" s="56">
        <v>44316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v>0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18"/>
        <v>92020</v>
      </c>
      <c r="W404" s="79" t="str">
        <f t="shared" si="19"/>
        <v>1 a 30 dias</v>
      </c>
      <c r="X404" s="80" t="str">
        <f t="shared" si="20"/>
        <v>52021</v>
      </c>
    </row>
    <row r="405" spans="1:24" x14ac:dyDescent="0.3">
      <c r="A405" s="56">
        <v>44316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v>-113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18"/>
        <v>32020</v>
      </c>
      <c r="W405" s="79" t="str">
        <f t="shared" si="19"/>
        <v>91 a 120 dias</v>
      </c>
      <c r="X405" s="80" t="str">
        <f t="shared" si="20"/>
        <v>12021</v>
      </c>
    </row>
    <row r="406" spans="1:24" x14ac:dyDescent="0.3">
      <c r="A406" s="56">
        <v>44316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v>-174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18"/>
        <v>32020</v>
      </c>
      <c r="W406" s="79" t="str">
        <f t="shared" si="19"/>
        <v>Acima de 120 dias</v>
      </c>
      <c r="X406" s="80" t="str">
        <f t="shared" si="20"/>
        <v>112020</v>
      </c>
    </row>
    <row r="407" spans="1:24" x14ac:dyDescent="0.3">
      <c r="A407" s="56">
        <v>44316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v>-174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18"/>
        <v>52020</v>
      </c>
      <c r="W407" s="79" t="str">
        <f t="shared" si="19"/>
        <v>Acima de 120 dias</v>
      </c>
      <c r="X407" s="80" t="str">
        <f t="shared" si="20"/>
        <v>112020</v>
      </c>
    </row>
    <row r="408" spans="1:24" x14ac:dyDescent="0.3">
      <c r="A408" s="56">
        <v>44316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v>-82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18"/>
        <v>62020</v>
      </c>
      <c r="W408" s="79" t="str">
        <f t="shared" si="19"/>
        <v>61 a 90 dias</v>
      </c>
      <c r="X408" s="80" t="str">
        <f t="shared" si="20"/>
        <v>22021</v>
      </c>
    </row>
    <row r="409" spans="1:24" x14ac:dyDescent="0.3">
      <c r="A409" s="56">
        <v>44316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v>7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18"/>
        <v>52020</v>
      </c>
      <c r="W409" s="79" t="str">
        <f t="shared" si="19"/>
        <v>1 a 30 dias</v>
      </c>
      <c r="X409" s="80" t="str">
        <f t="shared" si="20"/>
        <v>52021</v>
      </c>
    </row>
    <row r="410" spans="1:24" x14ac:dyDescent="0.3">
      <c r="A410" s="56">
        <v>44316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v>-54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18"/>
        <v>72020</v>
      </c>
      <c r="W410" s="79" t="str">
        <f t="shared" si="19"/>
        <v>31 a 60 dias</v>
      </c>
      <c r="X410" s="80" t="str">
        <f t="shared" si="20"/>
        <v>42021</v>
      </c>
    </row>
    <row r="411" spans="1:24" x14ac:dyDescent="0.3">
      <c r="A411" s="56">
        <v>44316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v>-82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18"/>
        <v>72020</v>
      </c>
      <c r="W411" s="79" t="str">
        <f t="shared" si="19"/>
        <v>61 a 90 dias</v>
      </c>
      <c r="X411" s="80" t="str">
        <f t="shared" si="20"/>
        <v>32021</v>
      </c>
    </row>
    <row r="412" spans="1:24" x14ac:dyDescent="0.3">
      <c r="A412" s="56">
        <v>44316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v>7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18"/>
        <v>82020</v>
      </c>
      <c r="W412" s="79" t="str">
        <f t="shared" si="19"/>
        <v>1 a 30 dias</v>
      </c>
      <c r="X412" s="80" t="str">
        <f t="shared" si="20"/>
        <v>52021</v>
      </c>
    </row>
    <row r="413" spans="1:24" x14ac:dyDescent="0.3">
      <c r="A413" s="56">
        <v>44316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v>-82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18"/>
        <v>82020</v>
      </c>
      <c r="W413" s="79" t="str">
        <f t="shared" si="19"/>
        <v>61 a 90 dias</v>
      </c>
      <c r="X413" s="80" t="str">
        <f t="shared" si="20"/>
        <v>22021</v>
      </c>
    </row>
    <row r="414" spans="1:24" x14ac:dyDescent="0.3">
      <c r="A414" s="56">
        <v>44316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v>-144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18"/>
        <v>92020</v>
      </c>
      <c r="W414" s="79" t="str">
        <f t="shared" si="19"/>
        <v>Acima de 120 dias</v>
      </c>
      <c r="X414" s="80" t="str">
        <f t="shared" si="20"/>
        <v>122020</v>
      </c>
    </row>
    <row r="415" spans="1:24" x14ac:dyDescent="0.3">
      <c r="A415" s="56">
        <v>44316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v>7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18"/>
        <v>102020</v>
      </c>
      <c r="W415" s="79" t="str">
        <f t="shared" si="19"/>
        <v>1 a 30 dias</v>
      </c>
      <c r="X415" s="80" t="str">
        <f t="shared" si="20"/>
        <v>52021</v>
      </c>
    </row>
    <row r="416" spans="1:24" x14ac:dyDescent="0.3">
      <c r="A416" s="56">
        <v>44316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v>-82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18"/>
        <v>92020</v>
      </c>
      <c r="W416" s="79" t="str">
        <f t="shared" si="19"/>
        <v>61 a 90 dias</v>
      </c>
      <c r="X416" s="80" t="str">
        <f t="shared" si="20"/>
        <v>22021</v>
      </c>
    </row>
    <row r="417" spans="1:24" x14ac:dyDescent="0.3">
      <c r="A417" s="56">
        <v>44316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v>7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18"/>
        <v>82020</v>
      </c>
      <c r="W417" s="79" t="str">
        <f t="shared" si="19"/>
        <v>1 a 30 dias</v>
      </c>
      <c r="X417" s="80" t="str">
        <f t="shared" si="20"/>
        <v>52021</v>
      </c>
    </row>
    <row r="418" spans="1:24" x14ac:dyDescent="0.3">
      <c r="A418" s="56">
        <v>44316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v>-144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18"/>
        <v>92020</v>
      </c>
      <c r="W418" s="79" t="str">
        <f t="shared" si="19"/>
        <v>Acima de 120 dias</v>
      </c>
      <c r="X418" s="80" t="str">
        <f t="shared" si="20"/>
        <v>12021</v>
      </c>
    </row>
    <row r="419" spans="1:24" x14ac:dyDescent="0.3">
      <c r="A419" s="56">
        <v>44316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v>-266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18"/>
        <v>32020</v>
      </c>
      <c r="W419" s="79" t="str">
        <f t="shared" si="19"/>
        <v>Acima de 120 dias</v>
      </c>
      <c r="X419" s="80" t="str">
        <f t="shared" si="20"/>
        <v>82020</v>
      </c>
    </row>
    <row r="420" spans="1:24" x14ac:dyDescent="0.3">
      <c r="A420" s="56">
        <v>44316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v>-235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18"/>
        <v>62020</v>
      </c>
      <c r="W420" s="79" t="str">
        <f t="shared" si="19"/>
        <v>Acima de 120 dias</v>
      </c>
      <c r="X420" s="80" t="str">
        <f t="shared" si="20"/>
        <v>92020</v>
      </c>
    </row>
    <row r="421" spans="1:24" x14ac:dyDescent="0.3">
      <c r="A421" s="56">
        <v>44316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v>-235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18"/>
        <v>62020</v>
      </c>
      <c r="W421" s="79" t="str">
        <f t="shared" si="19"/>
        <v>Acima de 120 dias</v>
      </c>
      <c r="X421" s="80" t="str">
        <f t="shared" si="20"/>
        <v>92020</v>
      </c>
    </row>
    <row r="422" spans="1:24" x14ac:dyDescent="0.3">
      <c r="A422" s="56">
        <v>44316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v>-82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18"/>
        <v>52020</v>
      </c>
      <c r="W422" s="79" t="str">
        <f t="shared" si="19"/>
        <v>61 a 90 dias</v>
      </c>
      <c r="X422" s="80" t="str">
        <f t="shared" si="20"/>
        <v>32021</v>
      </c>
    </row>
    <row r="423" spans="1:24" x14ac:dyDescent="0.3">
      <c r="A423" s="56">
        <v>44316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v>-266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18"/>
        <v>62020</v>
      </c>
      <c r="W423" s="79" t="str">
        <f t="shared" si="19"/>
        <v>Acima de 120 dias</v>
      </c>
      <c r="X423" s="80" t="str">
        <f t="shared" si="20"/>
        <v>92020</v>
      </c>
    </row>
    <row r="424" spans="1:24" x14ac:dyDescent="0.3">
      <c r="A424" s="56">
        <v>44316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v>-82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18"/>
        <v>82020</v>
      </c>
      <c r="W424" s="79" t="str">
        <f t="shared" si="19"/>
        <v>61 a 90 dias</v>
      </c>
      <c r="X424" s="80" t="str">
        <f t="shared" si="20"/>
        <v>22021</v>
      </c>
    </row>
    <row r="425" spans="1:24" x14ac:dyDescent="0.3">
      <c r="A425" s="56">
        <v>44316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v>-297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18"/>
        <v>42020</v>
      </c>
      <c r="W425" s="79" t="str">
        <f t="shared" si="19"/>
        <v>Acima de 120 dias</v>
      </c>
      <c r="X425" s="80" t="str">
        <f t="shared" si="20"/>
        <v>82020</v>
      </c>
    </row>
    <row r="426" spans="1:24" x14ac:dyDescent="0.3">
      <c r="A426" s="56">
        <v>44316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v>7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18"/>
        <v>52020</v>
      </c>
      <c r="W426" s="79" t="str">
        <f t="shared" si="19"/>
        <v>1 a 30 dias</v>
      </c>
      <c r="X426" s="80" t="str">
        <f t="shared" si="20"/>
        <v>52021</v>
      </c>
    </row>
    <row r="427" spans="1:24" x14ac:dyDescent="0.3">
      <c r="A427" s="56">
        <v>44316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v>-144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18"/>
        <v>72020</v>
      </c>
      <c r="W427" s="79" t="str">
        <f t="shared" si="19"/>
        <v>Acima de 120 dias</v>
      </c>
      <c r="X427" s="80" t="str">
        <f t="shared" si="20"/>
        <v>122020</v>
      </c>
    </row>
    <row r="428" spans="1:24" x14ac:dyDescent="0.3">
      <c r="A428" s="56">
        <v>44316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v>7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18"/>
        <v>82020</v>
      </c>
      <c r="W428" s="79" t="str">
        <f t="shared" si="19"/>
        <v>1 a 30 dias</v>
      </c>
      <c r="X428" s="80" t="str">
        <f t="shared" si="20"/>
        <v>52021</v>
      </c>
    </row>
    <row r="429" spans="1:24" x14ac:dyDescent="0.3">
      <c r="A429" s="56">
        <v>44316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v>-54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18"/>
        <v>72020</v>
      </c>
      <c r="W429" s="79" t="str">
        <f t="shared" si="19"/>
        <v>31 a 60 dias</v>
      </c>
      <c r="X429" s="80" t="str">
        <f t="shared" si="20"/>
        <v>42021</v>
      </c>
    </row>
    <row r="430" spans="1:24" x14ac:dyDescent="0.3">
      <c r="A430" s="56">
        <v>44316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v>-205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18"/>
        <v>72020</v>
      </c>
      <c r="W430" s="79" t="str">
        <f t="shared" si="19"/>
        <v>Acima de 120 dias</v>
      </c>
      <c r="X430" s="80" t="str">
        <f t="shared" si="20"/>
        <v>112020</v>
      </c>
    </row>
    <row r="431" spans="1:24" x14ac:dyDescent="0.3">
      <c r="A431" s="56">
        <v>44316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v>-23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18"/>
        <v>92020</v>
      </c>
      <c r="W431" s="79" t="str">
        <f t="shared" si="19"/>
        <v>1 a 30 dias</v>
      </c>
      <c r="X431" s="80" t="str">
        <f t="shared" si="20"/>
        <v>42021</v>
      </c>
    </row>
    <row r="432" spans="1:24" x14ac:dyDescent="0.3">
      <c r="A432" s="56">
        <v>44316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v>-144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18"/>
        <v>102020</v>
      </c>
      <c r="W432" s="79" t="str">
        <f t="shared" si="19"/>
        <v>Acima de 120 dias</v>
      </c>
      <c r="X432" s="80" t="str">
        <f t="shared" si="20"/>
        <v>122020</v>
      </c>
    </row>
    <row r="433" spans="1:24" x14ac:dyDescent="0.3">
      <c r="A433" s="56">
        <v>44316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v>-327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18"/>
        <v>52020</v>
      </c>
      <c r="W433" s="79" t="str">
        <f t="shared" si="19"/>
        <v>Acima de 120 dias</v>
      </c>
      <c r="X433" s="80" t="str">
        <f t="shared" si="20"/>
        <v>22021</v>
      </c>
    </row>
    <row r="434" spans="1:24" x14ac:dyDescent="0.3">
      <c r="A434" s="56">
        <v>44316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v>-327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18"/>
        <v>52020</v>
      </c>
      <c r="W434" s="79" t="str">
        <f t="shared" si="19"/>
        <v>Acima de 120 dias</v>
      </c>
      <c r="X434" s="80" t="str">
        <f t="shared" si="20"/>
        <v>52021</v>
      </c>
    </row>
    <row r="435" spans="1:24" x14ac:dyDescent="0.3">
      <c r="A435" s="56">
        <v>44316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v>-54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18"/>
        <v>52020</v>
      </c>
      <c r="W435" s="79" t="str">
        <f t="shared" si="19"/>
        <v>31 a 60 dias</v>
      </c>
      <c r="X435" s="80" t="str">
        <f t="shared" si="20"/>
        <v>32021</v>
      </c>
    </row>
    <row r="436" spans="1:24" x14ac:dyDescent="0.3">
      <c r="A436" s="56">
        <v>44316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v>-54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18"/>
        <v>72020</v>
      </c>
      <c r="W436" s="79" t="str">
        <f t="shared" si="19"/>
        <v>31 a 60 dias</v>
      </c>
      <c r="X436" s="80" t="str">
        <f t="shared" si="20"/>
        <v>42021</v>
      </c>
    </row>
    <row r="437" spans="1:24" x14ac:dyDescent="0.3">
      <c r="A437" s="56">
        <v>44316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v>-82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18"/>
        <v>82020</v>
      </c>
      <c r="W437" s="79" t="str">
        <f t="shared" si="19"/>
        <v>61 a 90 dias</v>
      </c>
      <c r="X437" s="80" t="str">
        <f t="shared" si="20"/>
        <v>22021</v>
      </c>
    </row>
    <row r="438" spans="1:24" x14ac:dyDescent="0.3">
      <c r="A438" s="56">
        <v>44316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v>-235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18"/>
        <v>82020</v>
      </c>
      <c r="W438" s="79" t="str">
        <f t="shared" si="19"/>
        <v>Acima de 120 dias</v>
      </c>
      <c r="X438" s="80" t="str">
        <f t="shared" si="20"/>
        <v>102020</v>
      </c>
    </row>
    <row r="439" spans="1:24" x14ac:dyDescent="0.3">
      <c r="A439" s="56">
        <v>44316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v>7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18"/>
        <v>92020</v>
      </c>
      <c r="W439" s="79" t="str">
        <f t="shared" si="19"/>
        <v>1 a 30 dias</v>
      </c>
      <c r="X439" s="80" t="str">
        <f t="shared" si="20"/>
        <v>52021</v>
      </c>
    </row>
    <row r="440" spans="1:24" x14ac:dyDescent="0.3">
      <c r="A440" s="56">
        <v>44316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v>-54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18"/>
        <v>82020</v>
      </c>
      <c r="W440" s="79" t="str">
        <f t="shared" si="19"/>
        <v>31 a 60 dias</v>
      </c>
      <c r="X440" s="80" t="str">
        <f t="shared" si="20"/>
        <v>42021</v>
      </c>
    </row>
    <row r="441" spans="1:24" x14ac:dyDescent="0.3">
      <c r="A441" s="56">
        <v>44316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v>-54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18"/>
        <v>82020</v>
      </c>
      <c r="W441" s="79" t="str">
        <f t="shared" si="19"/>
        <v>31 a 60 dias</v>
      </c>
      <c r="X441" s="80" t="str">
        <f t="shared" si="20"/>
        <v>42021</v>
      </c>
    </row>
    <row r="442" spans="1:24" x14ac:dyDescent="0.3">
      <c r="A442" s="56">
        <v>44316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v>-82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18"/>
        <v>82020</v>
      </c>
      <c r="W442" s="79" t="str">
        <f t="shared" si="19"/>
        <v>61 a 90 dias</v>
      </c>
      <c r="X442" s="80" t="str">
        <f t="shared" si="20"/>
        <v>22021</v>
      </c>
    </row>
    <row r="443" spans="1:24" x14ac:dyDescent="0.3">
      <c r="A443" s="56">
        <v>44316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v>-266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18"/>
        <v>42020</v>
      </c>
      <c r="W443" s="79" t="str">
        <f t="shared" si="19"/>
        <v>Acima de 120 dias</v>
      </c>
      <c r="X443" s="80" t="str">
        <f t="shared" si="20"/>
        <v>82020</v>
      </c>
    </row>
    <row r="444" spans="1:24" x14ac:dyDescent="0.3">
      <c r="A444" s="56">
        <v>44316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v>-297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18"/>
        <v>52020</v>
      </c>
      <c r="W444" s="79" t="str">
        <f t="shared" si="19"/>
        <v>Acima de 120 dias</v>
      </c>
      <c r="X444" s="80" t="str">
        <f t="shared" si="20"/>
        <v>82020</v>
      </c>
    </row>
    <row r="445" spans="1:24" x14ac:dyDescent="0.3">
      <c r="A445" s="56">
        <v>44316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v>-174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18"/>
        <v>62020</v>
      </c>
      <c r="W445" s="79" t="str">
        <f t="shared" si="19"/>
        <v>Acima de 120 dias</v>
      </c>
      <c r="X445" s="80" t="str">
        <f t="shared" si="20"/>
        <v>112020</v>
      </c>
    </row>
    <row r="446" spans="1:24" x14ac:dyDescent="0.3">
      <c r="A446" s="56">
        <v>44316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v>-23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18"/>
        <v>92020</v>
      </c>
      <c r="W446" s="79" t="str">
        <f t="shared" si="19"/>
        <v>1 a 30 dias</v>
      </c>
      <c r="X446" s="80" t="str">
        <f t="shared" si="20"/>
        <v>42021</v>
      </c>
    </row>
    <row r="447" spans="1:24" x14ac:dyDescent="0.3">
      <c r="A447" s="56">
        <v>44316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v>7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18"/>
        <v>42020</v>
      </c>
      <c r="W447" s="79" t="str">
        <f t="shared" si="19"/>
        <v>1 a 30 dias</v>
      </c>
      <c r="X447" s="80" t="str">
        <f t="shared" si="20"/>
        <v>52021</v>
      </c>
    </row>
    <row r="448" spans="1:24" x14ac:dyDescent="0.3">
      <c r="A448" s="56">
        <v>44316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v>-82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18"/>
        <v>72020</v>
      </c>
      <c r="W448" s="79" t="str">
        <f t="shared" si="19"/>
        <v>61 a 90 dias</v>
      </c>
      <c r="X448" s="80" t="str">
        <f t="shared" si="20"/>
        <v>22021</v>
      </c>
    </row>
    <row r="449" spans="1:24" x14ac:dyDescent="0.3">
      <c r="A449" s="56">
        <v>44316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v>-54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18"/>
        <v>52020</v>
      </c>
      <c r="W449" s="79" t="str">
        <f t="shared" si="19"/>
        <v>31 a 60 dias</v>
      </c>
      <c r="X449" s="80" t="str">
        <f t="shared" si="20"/>
        <v>42021</v>
      </c>
    </row>
    <row r="450" spans="1:24" x14ac:dyDescent="0.3">
      <c r="A450" s="56">
        <v>44316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v>7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1">MONTH(D450)&amp;YEAR(D450)</f>
        <v>102020</v>
      </c>
      <c r="W450" s="79" t="str">
        <f t="shared" ref="W450:W513" si="22">_xlfn.IFS(G450&lt;-120,"Acima de 120 dias",G450&lt;=-90,"91 a 120 dias",G450&lt;=-61,"61 a 90 dias",G450&lt;=-31,"31 a 60 dias",G450&gt;=-30,"1 a 30 dias")</f>
        <v>1 a 30 dias</v>
      </c>
      <c r="X450" s="80" t="str">
        <f t="shared" si="20"/>
        <v>52021</v>
      </c>
    </row>
    <row r="451" spans="1:24" x14ac:dyDescent="0.3">
      <c r="A451" s="56">
        <v>44316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v>-174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1"/>
        <v>62020</v>
      </c>
      <c r="W451" s="79" t="str">
        <f t="shared" si="22"/>
        <v>Acima de 120 dias</v>
      </c>
      <c r="X451" s="80" t="str">
        <f t="shared" ref="X451:X514" si="23">MONTH(U451)&amp;YEAR(U451)</f>
        <v>112020</v>
      </c>
    </row>
    <row r="452" spans="1:24" x14ac:dyDescent="0.3">
      <c r="A452" s="56">
        <v>44316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v>7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1"/>
        <v>102020</v>
      </c>
      <c r="W452" s="79" t="str">
        <f t="shared" si="22"/>
        <v>1 a 30 dias</v>
      </c>
      <c r="X452" s="80" t="str">
        <f t="shared" si="23"/>
        <v>52021</v>
      </c>
    </row>
    <row r="453" spans="1:24" x14ac:dyDescent="0.3">
      <c r="A453" s="56">
        <v>44316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v>-327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1"/>
        <v>52020</v>
      </c>
      <c r="W453" s="79" t="str">
        <f t="shared" si="22"/>
        <v>Acima de 120 dias</v>
      </c>
      <c r="X453" s="80" t="str">
        <f t="shared" si="23"/>
        <v>62020</v>
      </c>
    </row>
    <row r="454" spans="1:24" x14ac:dyDescent="0.3">
      <c r="A454" s="56">
        <v>44316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v>7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1"/>
        <v>82020</v>
      </c>
      <c r="W454" s="79" t="str">
        <f t="shared" si="22"/>
        <v>1 a 30 dias</v>
      </c>
      <c r="X454" s="80" t="str">
        <f t="shared" si="23"/>
        <v>52021</v>
      </c>
    </row>
    <row r="455" spans="1:24" x14ac:dyDescent="0.3">
      <c r="A455" s="56">
        <v>44316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v>-144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1"/>
        <v>82020</v>
      </c>
      <c r="W455" s="79" t="str">
        <f t="shared" si="22"/>
        <v>Acima de 120 dias</v>
      </c>
      <c r="X455" s="80" t="str">
        <f t="shared" si="23"/>
        <v>122020</v>
      </c>
    </row>
    <row r="456" spans="1:24" x14ac:dyDescent="0.3">
      <c r="A456" s="56">
        <v>44316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v>-327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1"/>
        <v>42020</v>
      </c>
      <c r="W456" s="79" t="str">
        <f t="shared" si="22"/>
        <v>Acima de 120 dias</v>
      </c>
      <c r="X456" s="80" t="str">
        <f t="shared" si="23"/>
        <v>62020</v>
      </c>
    </row>
    <row r="457" spans="1:24" x14ac:dyDescent="0.3">
      <c r="A457" s="56">
        <v>44316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v>-82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1"/>
        <v>52020</v>
      </c>
      <c r="W457" s="79" t="str">
        <f t="shared" si="22"/>
        <v>61 a 90 dias</v>
      </c>
      <c r="X457" s="80" t="str">
        <f t="shared" si="23"/>
        <v>22021</v>
      </c>
    </row>
    <row r="458" spans="1:24" x14ac:dyDescent="0.3">
      <c r="A458" s="56">
        <v>44316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v>-235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1"/>
        <v>62020</v>
      </c>
      <c r="W458" s="79" t="str">
        <f t="shared" si="22"/>
        <v>Acima de 120 dias</v>
      </c>
      <c r="X458" s="80" t="str">
        <f t="shared" si="23"/>
        <v>92020</v>
      </c>
    </row>
    <row r="459" spans="1:24" x14ac:dyDescent="0.3">
      <c r="A459" s="56">
        <v>44316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v>-205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1"/>
        <v>52020</v>
      </c>
      <c r="W459" s="79" t="str">
        <f t="shared" si="22"/>
        <v>Acima de 120 dias</v>
      </c>
      <c r="X459" s="80" t="str">
        <f t="shared" si="23"/>
        <v>102020</v>
      </c>
    </row>
    <row r="460" spans="1:24" x14ac:dyDescent="0.3">
      <c r="A460" s="56">
        <v>44316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v>-54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1"/>
        <v>52020</v>
      </c>
      <c r="W460" s="79" t="str">
        <f t="shared" si="22"/>
        <v>31 a 60 dias</v>
      </c>
      <c r="X460" s="80" t="str">
        <f t="shared" si="23"/>
        <v>42021</v>
      </c>
    </row>
    <row r="461" spans="1:24" x14ac:dyDescent="0.3">
      <c r="A461" s="56">
        <v>44316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v>-144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1"/>
        <v>72020</v>
      </c>
      <c r="W461" s="79" t="str">
        <f t="shared" si="22"/>
        <v>Acima de 120 dias</v>
      </c>
      <c r="X461" s="80" t="str">
        <f t="shared" si="23"/>
        <v>122020</v>
      </c>
    </row>
    <row r="462" spans="1:24" x14ac:dyDescent="0.3">
      <c r="A462" s="56">
        <v>44316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v>-144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1"/>
        <v>72020</v>
      </c>
      <c r="W462" s="79" t="str">
        <f t="shared" si="22"/>
        <v>Acima de 120 dias</v>
      </c>
      <c r="X462" s="80" t="str">
        <f t="shared" si="23"/>
        <v>12021</v>
      </c>
    </row>
    <row r="463" spans="1:24" x14ac:dyDescent="0.3">
      <c r="A463" s="56">
        <v>44316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v>7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1"/>
        <v>72020</v>
      </c>
      <c r="W463" s="79" t="str">
        <f t="shared" si="22"/>
        <v>1 a 30 dias</v>
      </c>
      <c r="X463" s="80" t="str">
        <f t="shared" si="23"/>
        <v>52021</v>
      </c>
    </row>
    <row r="464" spans="1:24" x14ac:dyDescent="0.3">
      <c r="A464" s="56">
        <v>44316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v>-174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1"/>
        <v>72020</v>
      </c>
      <c r="W464" s="79" t="str">
        <f t="shared" si="22"/>
        <v>Acima de 120 dias</v>
      </c>
      <c r="X464" s="80" t="str">
        <f t="shared" si="23"/>
        <v>112020</v>
      </c>
    </row>
    <row r="465" spans="1:24" x14ac:dyDescent="0.3">
      <c r="A465" s="56">
        <v>44316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v>-113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1"/>
        <v>92020</v>
      </c>
      <c r="W465" s="79" t="str">
        <f t="shared" si="22"/>
        <v>91 a 120 dias</v>
      </c>
      <c r="X465" s="80" t="str">
        <f t="shared" si="23"/>
        <v>22021</v>
      </c>
    </row>
    <row r="466" spans="1:24" x14ac:dyDescent="0.3">
      <c r="A466" s="56">
        <v>44316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v>-144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1"/>
        <v>72020</v>
      </c>
      <c r="W466" s="79" t="str">
        <f t="shared" si="22"/>
        <v>Acima de 120 dias</v>
      </c>
      <c r="X466" s="80" t="str">
        <f t="shared" si="23"/>
        <v>122020</v>
      </c>
    </row>
    <row r="467" spans="1:24" x14ac:dyDescent="0.3">
      <c r="A467" s="56">
        <v>44316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v>-174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1"/>
        <v>52020</v>
      </c>
      <c r="W467" s="79" t="str">
        <f t="shared" si="22"/>
        <v>Acima de 120 dias</v>
      </c>
      <c r="X467" s="80" t="str">
        <f t="shared" si="23"/>
        <v>112020</v>
      </c>
    </row>
    <row r="468" spans="1:24" x14ac:dyDescent="0.3">
      <c r="A468" s="56">
        <v>44316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v>-144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1"/>
        <v>72020</v>
      </c>
      <c r="W468" s="79" t="str">
        <f t="shared" si="22"/>
        <v>Acima de 120 dias</v>
      </c>
      <c r="X468" s="80" t="str">
        <f t="shared" si="23"/>
        <v>122020</v>
      </c>
    </row>
    <row r="469" spans="1:24" x14ac:dyDescent="0.3">
      <c r="A469" s="56">
        <v>44316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v>-266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1"/>
        <v>72020</v>
      </c>
      <c r="W469" s="79" t="str">
        <f t="shared" si="22"/>
        <v>Acima de 120 dias</v>
      </c>
      <c r="X469" s="80" t="str">
        <f t="shared" si="23"/>
        <v>92020</v>
      </c>
    </row>
    <row r="470" spans="1:24" x14ac:dyDescent="0.3">
      <c r="A470" s="56">
        <v>44316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v>-266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1"/>
        <v>72020</v>
      </c>
      <c r="W470" s="79" t="str">
        <f t="shared" si="22"/>
        <v>Acima de 120 dias</v>
      </c>
      <c r="X470" s="80" t="str">
        <f t="shared" si="23"/>
        <v>92020</v>
      </c>
    </row>
    <row r="471" spans="1:24" x14ac:dyDescent="0.3">
      <c r="A471" s="56">
        <v>44316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v>7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1"/>
        <v>82020</v>
      </c>
      <c r="W471" s="79" t="str">
        <f t="shared" si="22"/>
        <v>1 a 30 dias</v>
      </c>
      <c r="X471" s="80" t="str">
        <f t="shared" si="23"/>
        <v>52021</v>
      </c>
    </row>
    <row r="472" spans="1:24" x14ac:dyDescent="0.3">
      <c r="A472" s="56">
        <v>44316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v>-54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1"/>
        <v>102020</v>
      </c>
      <c r="W472" s="79" t="str">
        <f t="shared" si="22"/>
        <v>31 a 60 dias</v>
      </c>
      <c r="X472" s="80" t="str">
        <f t="shared" si="23"/>
        <v>42021</v>
      </c>
    </row>
    <row r="473" spans="1:24" x14ac:dyDescent="0.3">
      <c r="A473" s="56">
        <v>44316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v>-205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1"/>
        <v>82020</v>
      </c>
      <c r="W473" s="79" t="str">
        <f t="shared" si="22"/>
        <v>Acima de 120 dias</v>
      </c>
      <c r="X473" s="80" t="str">
        <f t="shared" si="23"/>
        <v>102020</v>
      </c>
    </row>
    <row r="474" spans="1:24" x14ac:dyDescent="0.3">
      <c r="A474" s="56">
        <v>44316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v>-82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1"/>
        <v>92020</v>
      </c>
      <c r="W474" s="79" t="str">
        <f t="shared" si="22"/>
        <v>61 a 90 dias</v>
      </c>
      <c r="X474" s="80" t="str">
        <f t="shared" si="23"/>
        <v>22021</v>
      </c>
    </row>
    <row r="475" spans="1:24" x14ac:dyDescent="0.3">
      <c r="A475" s="56">
        <v>44316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v>-144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1"/>
        <v>52020</v>
      </c>
      <c r="W475" s="79" t="str">
        <f t="shared" si="22"/>
        <v>Acima de 120 dias</v>
      </c>
      <c r="X475" s="80" t="str">
        <f t="shared" si="23"/>
        <v>122020</v>
      </c>
    </row>
    <row r="476" spans="1:24" x14ac:dyDescent="0.3">
      <c r="A476" s="56">
        <v>44316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v>-174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1"/>
        <v>92020</v>
      </c>
      <c r="W476" s="79" t="str">
        <f t="shared" si="22"/>
        <v>Acima de 120 dias</v>
      </c>
      <c r="X476" s="80" t="str">
        <f t="shared" si="23"/>
        <v>112020</v>
      </c>
    </row>
    <row r="477" spans="1:24" x14ac:dyDescent="0.3">
      <c r="A477" s="56">
        <v>44316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v>-82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1"/>
        <v>72020</v>
      </c>
      <c r="W477" s="79" t="str">
        <f t="shared" si="22"/>
        <v>61 a 90 dias</v>
      </c>
      <c r="X477" s="80" t="str">
        <f t="shared" si="23"/>
        <v>22021</v>
      </c>
    </row>
    <row r="478" spans="1:24" x14ac:dyDescent="0.3">
      <c r="A478" s="56">
        <v>44316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v>7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1"/>
        <v>102020</v>
      </c>
      <c r="W478" s="79" t="str">
        <f t="shared" si="22"/>
        <v>1 a 30 dias</v>
      </c>
      <c r="X478" s="80" t="str">
        <f t="shared" si="23"/>
        <v>52021</v>
      </c>
    </row>
    <row r="479" spans="1:24" x14ac:dyDescent="0.3">
      <c r="A479" s="56">
        <v>44316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v>-54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1"/>
        <v>52020</v>
      </c>
      <c r="W479" s="79" t="str">
        <f t="shared" si="22"/>
        <v>31 a 60 dias</v>
      </c>
      <c r="X479" s="80" t="str">
        <f t="shared" si="23"/>
        <v>22021</v>
      </c>
    </row>
    <row r="480" spans="1:24" x14ac:dyDescent="0.3">
      <c r="A480" s="56">
        <v>44316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v>-54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1"/>
        <v>82020</v>
      </c>
      <c r="W480" s="79" t="str">
        <f t="shared" si="22"/>
        <v>31 a 60 dias</v>
      </c>
      <c r="X480" s="80" t="str">
        <f t="shared" si="23"/>
        <v>42021</v>
      </c>
    </row>
    <row r="481" spans="1:24" x14ac:dyDescent="0.3">
      <c r="A481" s="56">
        <v>44316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v>-54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1"/>
        <v>92020</v>
      </c>
      <c r="W481" s="79" t="str">
        <f t="shared" si="22"/>
        <v>31 a 60 dias</v>
      </c>
      <c r="X481" s="80" t="str">
        <f t="shared" si="23"/>
        <v>42021</v>
      </c>
    </row>
    <row r="482" spans="1:24" x14ac:dyDescent="0.3">
      <c r="A482" s="56">
        <v>44316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v>-144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1"/>
        <v>52020</v>
      </c>
      <c r="W482" s="79" t="str">
        <f t="shared" si="22"/>
        <v>Acima de 120 dias</v>
      </c>
      <c r="X482" s="80" t="str">
        <f t="shared" si="23"/>
        <v>12021</v>
      </c>
    </row>
    <row r="483" spans="1:24" x14ac:dyDescent="0.3">
      <c r="A483" s="56">
        <v>44316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v>-174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1"/>
        <v>62020</v>
      </c>
      <c r="W483" s="79" t="str">
        <f t="shared" si="22"/>
        <v>Acima de 120 dias</v>
      </c>
      <c r="X483" s="80" t="str">
        <f t="shared" si="23"/>
        <v>112020</v>
      </c>
    </row>
    <row r="484" spans="1:24" x14ac:dyDescent="0.3">
      <c r="A484" s="56">
        <v>44316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v>-297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1"/>
        <v>52020</v>
      </c>
      <c r="W484" s="79" t="str">
        <f t="shared" si="22"/>
        <v>Acima de 120 dias</v>
      </c>
      <c r="X484" s="80" t="str">
        <f t="shared" si="23"/>
        <v>82020</v>
      </c>
    </row>
    <row r="485" spans="1:24" x14ac:dyDescent="0.3">
      <c r="A485" s="56">
        <v>44316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v>-144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1"/>
        <v>72020</v>
      </c>
      <c r="W485" s="79" t="str">
        <f t="shared" si="22"/>
        <v>Acima de 120 dias</v>
      </c>
      <c r="X485" s="80" t="str">
        <f t="shared" si="23"/>
        <v>12021</v>
      </c>
    </row>
    <row r="486" spans="1:24" x14ac:dyDescent="0.3">
      <c r="A486" s="56">
        <v>44316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v>-174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1"/>
        <v>72020</v>
      </c>
      <c r="W486" s="79" t="str">
        <f t="shared" si="22"/>
        <v>Acima de 120 dias</v>
      </c>
      <c r="X486" s="80" t="str">
        <f t="shared" si="23"/>
        <v>112020</v>
      </c>
    </row>
    <row r="487" spans="1:24" x14ac:dyDescent="0.3">
      <c r="A487" s="56">
        <v>44316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v>-144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1"/>
        <v>82020</v>
      </c>
      <c r="W487" s="79" t="str">
        <f t="shared" si="22"/>
        <v>Acima de 120 dias</v>
      </c>
      <c r="X487" s="80" t="str">
        <f t="shared" si="23"/>
        <v>12021</v>
      </c>
    </row>
    <row r="488" spans="1:24" x14ac:dyDescent="0.3">
      <c r="A488" s="56">
        <v>44316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v>-82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1"/>
        <v>92020</v>
      </c>
      <c r="W488" s="79" t="str">
        <f t="shared" si="22"/>
        <v>61 a 90 dias</v>
      </c>
      <c r="X488" s="80" t="str">
        <f t="shared" si="23"/>
        <v>32021</v>
      </c>
    </row>
    <row r="489" spans="1:24" x14ac:dyDescent="0.3">
      <c r="A489" s="56">
        <v>44316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v>7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1"/>
        <v>102020</v>
      </c>
      <c r="W489" s="79" t="str">
        <f t="shared" si="22"/>
        <v>1 a 30 dias</v>
      </c>
      <c r="X489" s="80" t="str">
        <f t="shared" si="23"/>
        <v>52021</v>
      </c>
    </row>
    <row r="490" spans="1:24" x14ac:dyDescent="0.3">
      <c r="A490" s="56">
        <v>44316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v>-113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1"/>
        <v>52020</v>
      </c>
      <c r="W490" s="79" t="str">
        <f t="shared" si="22"/>
        <v>91 a 120 dias</v>
      </c>
      <c r="X490" s="80" t="str">
        <f t="shared" si="23"/>
        <v>12021</v>
      </c>
    </row>
    <row r="491" spans="1:24" x14ac:dyDescent="0.3">
      <c r="A491" s="56">
        <v>44316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v>7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1"/>
        <v>92020</v>
      </c>
      <c r="W491" s="79" t="str">
        <f t="shared" si="22"/>
        <v>1 a 30 dias</v>
      </c>
      <c r="X491" s="80" t="str">
        <f t="shared" si="23"/>
        <v>52021</v>
      </c>
    </row>
    <row r="492" spans="1:24" x14ac:dyDescent="0.3">
      <c r="A492" s="56">
        <v>44316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v>-266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1"/>
        <v>72020</v>
      </c>
      <c r="W492" s="79" t="str">
        <f t="shared" si="22"/>
        <v>Acima de 120 dias</v>
      </c>
      <c r="X492" s="80" t="str">
        <f t="shared" si="23"/>
        <v>22021</v>
      </c>
    </row>
    <row r="493" spans="1:24" x14ac:dyDescent="0.3">
      <c r="A493" s="56">
        <v>44316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v>7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1"/>
        <v>62020</v>
      </c>
      <c r="W493" s="79" t="str">
        <f t="shared" si="22"/>
        <v>1 a 30 dias</v>
      </c>
      <c r="X493" s="80" t="str">
        <f t="shared" si="23"/>
        <v>52021</v>
      </c>
    </row>
    <row r="494" spans="1:24" x14ac:dyDescent="0.3">
      <c r="A494" s="56">
        <v>44316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v>-82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1"/>
        <v>82020</v>
      </c>
      <c r="W494" s="79" t="str">
        <f t="shared" si="22"/>
        <v>61 a 90 dias</v>
      </c>
      <c r="X494" s="80" t="str">
        <f t="shared" si="23"/>
        <v>22021</v>
      </c>
    </row>
    <row r="495" spans="1:24" x14ac:dyDescent="0.3">
      <c r="A495" s="56">
        <v>44316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v>-235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1"/>
        <v>82020</v>
      </c>
      <c r="W495" s="79" t="str">
        <f t="shared" si="22"/>
        <v>Acima de 120 dias</v>
      </c>
      <c r="X495" s="80" t="str">
        <f t="shared" si="23"/>
        <v>102020</v>
      </c>
    </row>
    <row r="496" spans="1:24" x14ac:dyDescent="0.3">
      <c r="A496" s="56">
        <v>44316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v>-82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1"/>
        <v>82020</v>
      </c>
      <c r="W496" s="79" t="str">
        <f t="shared" si="22"/>
        <v>61 a 90 dias</v>
      </c>
      <c r="X496" s="80" t="str">
        <f t="shared" si="23"/>
        <v>22021</v>
      </c>
    </row>
    <row r="497" spans="1:24" x14ac:dyDescent="0.3">
      <c r="A497" s="56">
        <v>44316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v>7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1"/>
        <v>82020</v>
      </c>
      <c r="W497" s="79" t="str">
        <f t="shared" si="22"/>
        <v>1 a 30 dias</v>
      </c>
      <c r="X497" s="80" t="str">
        <f t="shared" si="23"/>
        <v>52021</v>
      </c>
    </row>
    <row r="498" spans="1:24" x14ac:dyDescent="0.3">
      <c r="A498" s="56">
        <v>44316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v>-144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1"/>
        <v>82020</v>
      </c>
      <c r="W498" s="79" t="str">
        <f t="shared" si="22"/>
        <v>Acima de 120 dias</v>
      </c>
      <c r="X498" s="80" t="str">
        <f t="shared" si="23"/>
        <v>122020</v>
      </c>
    </row>
    <row r="499" spans="1:24" x14ac:dyDescent="0.3">
      <c r="A499" s="56">
        <v>44316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v>-82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1"/>
        <v>82020</v>
      </c>
      <c r="W499" s="79" t="str">
        <f t="shared" si="22"/>
        <v>61 a 90 dias</v>
      </c>
      <c r="X499" s="80" t="str">
        <f t="shared" si="23"/>
        <v>22021</v>
      </c>
    </row>
    <row r="500" spans="1:24" x14ac:dyDescent="0.3">
      <c r="A500" s="56">
        <v>44316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v>-174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1"/>
        <v>92020</v>
      </c>
      <c r="W500" s="79" t="str">
        <f t="shared" si="22"/>
        <v>Acima de 120 dias</v>
      </c>
      <c r="X500" s="80" t="str">
        <f t="shared" si="23"/>
        <v>112020</v>
      </c>
    </row>
    <row r="501" spans="1:24" x14ac:dyDescent="0.3">
      <c r="A501" s="56">
        <v>44316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v>7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1"/>
        <v>92020</v>
      </c>
      <c r="W501" s="79" t="str">
        <f t="shared" si="22"/>
        <v>1 a 30 dias</v>
      </c>
      <c r="X501" s="80" t="str">
        <f t="shared" si="23"/>
        <v>52021</v>
      </c>
    </row>
    <row r="502" spans="1:24" x14ac:dyDescent="0.3">
      <c r="A502" s="56">
        <v>44316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v>-82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1"/>
        <v>102020</v>
      </c>
      <c r="W502" s="79" t="str">
        <f t="shared" si="22"/>
        <v>61 a 90 dias</v>
      </c>
      <c r="X502" s="80" t="str">
        <f t="shared" si="23"/>
        <v>22021</v>
      </c>
    </row>
    <row r="503" spans="1:24" x14ac:dyDescent="0.3">
      <c r="A503" s="56">
        <v>44316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v>-266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1"/>
        <v>52020</v>
      </c>
      <c r="W503" s="79" t="str">
        <f t="shared" si="22"/>
        <v>Acima de 120 dias</v>
      </c>
      <c r="X503" s="80" t="str">
        <f t="shared" si="23"/>
        <v>92020</v>
      </c>
    </row>
    <row r="504" spans="1:24" x14ac:dyDescent="0.3">
      <c r="A504" s="56">
        <v>44316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v>-205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1"/>
        <v>82020</v>
      </c>
      <c r="W504" s="79" t="str">
        <f t="shared" si="22"/>
        <v>Acima de 120 dias</v>
      </c>
      <c r="X504" s="80" t="str">
        <f t="shared" si="23"/>
        <v>102020</v>
      </c>
    </row>
    <row r="505" spans="1:24" x14ac:dyDescent="0.3">
      <c r="A505" s="56">
        <v>44316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v>-174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1"/>
        <v>72020</v>
      </c>
      <c r="W505" s="79" t="str">
        <f t="shared" si="22"/>
        <v>Acima de 120 dias</v>
      </c>
      <c r="X505" s="80" t="str">
        <f t="shared" si="23"/>
        <v>112020</v>
      </c>
    </row>
    <row r="506" spans="1:24" x14ac:dyDescent="0.3">
      <c r="A506" s="56">
        <v>44316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v>7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1"/>
        <v>82020</v>
      </c>
      <c r="W506" s="79" t="str">
        <f t="shared" si="22"/>
        <v>1 a 30 dias</v>
      </c>
      <c r="X506" s="80" t="str">
        <f t="shared" si="23"/>
        <v>52021</v>
      </c>
    </row>
    <row r="507" spans="1:24" x14ac:dyDescent="0.3">
      <c r="A507" s="56">
        <v>44316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v>-54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1"/>
        <v>92020</v>
      </c>
      <c r="W507" s="79" t="str">
        <f t="shared" si="22"/>
        <v>31 a 60 dias</v>
      </c>
      <c r="X507" s="80" t="str">
        <f t="shared" si="23"/>
        <v>42021</v>
      </c>
    </row>
    <row r="508" spans="1:24" x14ac:dyDescent="0.3">
      <c r="A508" s="56">
        <v>44316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v>-23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1"/>
        <v>102020</v>
      </c>
      <c r="W508" s="79" t="str">
        <f t="shared" si="22"/>
        <v>1 a 30 dias</v>
      </c>
      <c r="X508" s="80" t="str">
        <f t="shared" si="23"/>
        <v>42021</v>
      </c>
    </row>
    <row r="509" spans="1:24" x14ac:dyDescent="0.3">
      <c r="A509" s="56">
        <v>44316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v>-266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1"/>
        <v>72020</v>
      </c>
      <c r="W509" s="79" t="str">
        <f t="shared" si="22"/>
        <v>Acima de 120 dias</v>
      </c>
      <c r="X509" s="80" t="str">
        <f t="shared" si="23"/>
        <v>82020</v>
      </c>
    </row>
    <row r="510" spans="1:24" x14ac:dyDescent="0.3">
      <c r="A510" s="56">
        <v>44316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v>-144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1"/>
        <v>72020</v>
      </c>
      <c r="W510" s="79" t="str">
        <f t="shared" si="22"/>
        <v>Acima de 120 dias</v>
      </c>
      <c r="X510" s="80" t="str">
        <f t="shared" si="23"/>
        <v>12021</v>
      </c>
    </row>
    <row r="511" spans="1:24" x14ac:dyDescent="0.3">
      <c r="A511" s="56">
        <v>44316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v>-54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1"/>
        <v>82020</v>
      </c>
      <c r="W511" s="79" t="str">
        <f t="shared" si="22"/>
        <v>31 a 60 dias</v>
      </c>
      <c r="X511" s="80" t="str">
        <f t="shared" si="23"/>
        <v>32021</v>
      </c>
    </row>
    <row r="512" spans="1:24" x14ac:dyDescent="0.3">
      <c r="A512" s="56">
        <v>44316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v>-144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1"/>
        <v>82020</v>
      </c>
      <c r="W512" s="79" t="str">
        <f t="shared" si="22"/>
        <v>Acima de 120 dias</v>
      </c>
      <c r="X512" s="80" t="str">
        <f t="shared" si="23"/>
        <v>122020</v>
      </c>
    </row>
    <row r="513" spans="1:24" x14ac:dyDescent="0.3">
      <c r="A513" s="56">
        <v>44316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v>-144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1"/>
        <v>102020</v>
      </c>
      <c r="W513" s="79" t="str">
        <f t="shared" si="22"/>
        <v>Acima de 120 dias</v>
      </c>
      <c r="X513" s="80" t="str">
        <f t="shared" si="23"/>
        <v>122020</v>
      </c>
    </row>
    <row r="514" spans="1:24" x14ac:dyDescent="0.3">
      <c r="A514" s="56">
        <v>44316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v>-144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24">MONTH(D514)&amp;YEAR(D514)</f>
        <v>82020</v>
      </c>
      <c r="W514" s="79" t="str">
        <f t="shared" ref="W514:W577" si="25">_xlfn.IFS(G514&lt;-120,"Acima de 120 dias",G514&lt;=-90,"91 a 120 dias",G514&lt;=-61,"61 a 90 dias",G514&lt;=-31,"31 a 60 dias",G514&gt;=-30,"1 a 30 dias")</f>
        <v>Acima de 120 dias</v>
      </c>
      <c r="X514" s="80" t="str">
        <f t="shared" si="23"/>
        <v>122020</v>
      </c>
    </row>
    <row r="515" spans="1:24" x14ac:dyDescent="0.3">
      <c r="A515" s="56">
        <v>44316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v>-82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24"/>
        <v>102020</v>
      </c>
      <c r="W515" s="79" t="str">
        <f t="shared" si="25"/>
        <v>61 a 90 dias</v>
      </c>
      <c r="X515" s="80" t="str">
        <f t="shared" ref="X515:X578" si="26">MONTH(U515)&amp;YEAR(U515)</f>
        <v>22021</v>
      </c>
    </row>
    <row r="516" spans="1:24" x14ac:dyDescent="0.3">
      <c r="A516" s="56">
        <v>44316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v>-23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24"/>
        <v>112020</v>
      </c>
      <c r="W516" s="79" t="str">
        <f t="shared" si="25"/>
        <v>1 a 30 dias</v>
      </c>
      <c r="X516" s="80" t="str">
        <f t="shared" si="26"/>
        <v>42021</v>
      </c>
    </row>
    <row r="517" spans="1:24" x14ac:dyDescent="0.3">
      <c r="A517" s="56">
        <v>44316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v>7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24"/>
        <v>52020</v>
      </c>
      <c r="W517" s="79" t="str">
        <f t="shared" si="25"/>
        <v>1 a 30 dias</v>
      </c>
      <c r="X517" s="80" t="str">
        <f t="shared" si="26"/>
        <v>52021</v>
      </c>
    </row>
    <row r="518" spans="1:24" x14ac:dyDescent="0.3">
      <c r="A518" s="56">
        <v>44316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v>-327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24"/>
        <v>52020</v>
      </c>
      <c r="W518" s="79" t="str">
        <f t="shared" si="25"/>
        <v>Acima de 120 dias</v>
      </c>
      <c r="X518" s="80" t="str">
        <f t="shared" si="26"/>
        <v>62020</v>
      </c>
    </row>
    <row r="519" spans="1:24" x14ac:dyDescent="0.3">
      <c r="A519" s="56">
        <v>44316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v>-235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24"/>
        <v>82020</v>
      </c>
      <c r="W519" s="79" t="str">
        <f t="shared" si="25"/>
        <v>Acima de 120 dias</v>
      </c>
      <c r="X519" s="80" t="str">
        <f t="shared" si="26"/>
        <v>102020</v>
      </c>
    </row>
    <row r="520" spans="1:24" x14ac:dyDescent="0.3">
      <c r="A520" s="56">
        <v>44316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v>-174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24"/>
        <v>82020</v>
      </c>
      <c r="W520" s="79" t="str">
        <f t="shared" si="25"/>
        <v>Acima de 120 dias</v>
      </c>
      <c r="X520" s="80" t="str">
        <f t="shared" si="26"/>
        <v>112020</v>
      </c>
    </row>
    <row r="521" spans="1:24" x14ac:dyDescent="0.3">
      <c r="A521" s="56">
        <v>44316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v>-174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24"/>
        <v>82020</v>
      </c>
      <c r="W521" s="79" t="str">
        <f t="shared" si="25"/>
        <v>Acima de 120 dias</v>
      </c>
      <c r="X521" s="80" t="str">
        <f t="shared" si="26"/>
        <v>112020</v>
      </c>
    </row>
    <row r="522" spans="1:24" x14ac:dyDescent="0.3">
      <c r="A522" s="56">
        <v>44316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v>-82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24"/>
        <v>112020</v>
      </c>
      <c r="W522" s="79" t="str">
        <f t="shared" si="25"/>
        <v>61 a 90 dias</v>
      </c>
      <c r="X522" s="80" t="str">
        <f t="shared" si="26"/>
        <v>22021</v>
      </c>
    </row>
    <row r="523" spans="1:24" x14ac:dyDescent="0.3">
      <c r="A523" s="56">
        <v>44316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v>0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24"/>
        <v>82020</v>
      </c>
      <c r="W523" s="79" t="str">
        <f t="shared" si="25"/>
        <v>1 a 30 dias</v>
      </c>
      <c r="X523" s="80" t="str">
        <f t="shared" si="26"/>
        <v>42021</v>
      </c>
    </row>
    <row r="524" spans="1:24" x14ac:dyDescent="0.3">
      <c r="A524" s="56">
        <v>44316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v>-23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24"/>
        <v>102020</v>
      </c>
      <c r="W524" s="79" t="str">
        <f t="shared" si="25"/>
        <v>1 a 30 dias</v>
      </c>
      <c r="X524" s="80" t="str">
        <f t="shared" si="26"/>
        <v>42021</v>
      </c>
    </row>
    <row r="525" spans="1:24" x14ac:dyDescent="0.3">
      <c r="A525" s="56">
        <v>44316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v>-54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24"/>
        <v>32020</v>
      </c>
      <c r="W525" s="79" t="str">
        <f t="shared" si="25"/>
        <v>31 a 60 dias</v>
      </c>
      <c r="X525" s="80" t="str">
        <f t="shared" si="26"/>
        <v>42021</v>
      </c>
    </row>
    <row r="526" spans="1:24" x14ac:dyDescent="0.3">
      <c r="A526" s="56">
        <v>44316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v>7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24"/>
        <v>42020</v>
      </c>
      <c r="W526" s="79" t="str">
        <f t="shared" si="25"/>
        <v>1 a 30 dias</v>
      </c>
      <c r="X526" s="80" t="str">
        <f t="shared" si="26"/>
        <v>52021</v>
      </c>
    </row>
    <row r="527" spans="1:24" x14ac:dyDescent="0.3">
      <c r="A527" s="56">
        <v>44316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v>-174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24"/>
        <v>52020</v>
      </c>
      <c r="W527" s="79" t="str">
        <f t="shared" si="25"/>
        <v>Acima de 120 dias</v>
      </c>
      <c r="X527" s="80" t="str">
        <f t="shared" si="26"/>
        <v>112020</v>
      </c>
    </row>
    <row r="528" spans="1:24" x14ac:dyDescent="0.3">
      <c r="A528" s="56">
        <v>44316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v>-82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24"/>
        <v>82020</v>
      </c>
      <c r="W528" s="79" t="str">
        <f t="shared" si="25"/>
        <v>61 a 90 dias</v>
      </c>
      <c r="X528" s="80" t="str">
        <f t="shared" si="26"/>
        <v>22021</v>
      </c>
    </row>
    <row r="529" spans="1:24" x14ac:dyDescent="0.3">
      <c r="A529" s="56">
        <v>44316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v>-82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24"/>
        <v>72020</v>
      </c>
      <c r="W529" s="79" t="str">
        <f t="shared" si="25"/>
        <v>61 a 90 dias</v>
      </c>
      <c r="X529" s="80" t="str">
        <f t="shared" si="26"/>
        <v>22021</v>
      </c>
    </row>
    <row r="530" spans="1:24" x14ac:dyDescent="0.3">
      <c r="A530" s="56">
        <v>44316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v>-144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24"/>
        <v>102020</v>
      </c>
      <c r="W530" s="79" t="str">
        <f t="shared" si="25"/>
        <v>Acima de 120 dias</v>
      </c>
      <c r="X530" s="80" t="str">
        <f t="shared" si="26"/>
        <v>12021</v>
      </c>
    </row>
    <row r="531" spans="1:24" x14ac:dyDescent="0.3">
      <c r="A531" s="56">
        <v>44316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v>-82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24"/>
        <v>72020</v>
      </c>
      <c r="W531" s="79" t="str">
        <f t="shared" si="25"/>
        <v>61 a 90 dias</v>
      </c>
      <c r="X531" s="80" t="str">
        <f t="shared" si="26"/>
        <v>42021</v>
      </c>
    </row>
    <row r="532" spans="1:24" x14ac:dyDescent="0.3">
      <c r="A532" s="56">
        <v>44316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v>7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24"/>
        <v>72020</v>
      </c>
      <c r="W532" s="79" t="str">
        <f t="shared" si="25"/>
        <v>1 a 30 dias</v>
      </c>
      <c r="X532" s="80" t="str">
        <f t="shared" si="26"/>
        <v>52021</v>
      </c>
    </row>
    <row r="533" spans="1:24" x14ac:dyDescent="0.3">
      <c r="A533" s="56">
        <v>44316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v>7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24"/>
        <v>82020</v>
      </c>
      <c r="W533" s="79" t="str">
        <f t="shared" si="25"/>
        <v>1 a 30 dias</v>
      </c>
      <c r="X533" s="80" t="str">
        <f t="shared" si="26"/>
        <v>52021</v>
      </c>
    </row>
    <row r="534" spans="1:24" x14ac:dyDescent="0.3">
      <c r="A534" s="56">
        <v>44316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v>-144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24"/>
        <v>82020</v>
      </c>
      <c r="W534" s="79" t="str">
        <f t="shared" si="25"/>
        <v>Acima de 120 dias</v>
      </c>
      <c r="X534" s="80" t="str">
        <f t="shared" si="26"/>
        <v>12021</v>
      </c>
    </row>
    <row r="535" spans="1:24" x14ac:dyDescent="0.3">
      <c r="A535" s="56">
        <v>44316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v>-82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24"/>
        <v>82020</v>
      </c>
      <c r="W535" s="79" t="str">
        <f t="shared" si="25"/>
        <v>61 a 90 dias</v>
      </c>
      <c r="X535" s="80" t="str">
        <f t="shared" si="26"/>
        <v>22021</v>
      </c>
    </row>
    <row r="536" spans="1:24" x14ac:dyDescent="0.3">
      <c r="A536" s="56">
        <v>44316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v>7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24"/>
        <v>82020</v>
      </c>
      <c r="W536" s="79" t="str">
        <f t="shared" si="25"/>
        <v>1 a 30 dias</v>
      </c>
      <c r="X536" s="80" t="str">
        <f t="shared" si="26"/>
        <v>52021</v>
      </c>
    </row>
    <row r="537" spans="1:24" x14ac:dyDescent="0.3">
      <c r="A537" s="56">
        <v>44316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v>-113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24"/>
        <v>102020</v>
      </c>
      <c r="W537" s="79" t="str">
        <f t="shared" si="25"/>
        <v>91 a 120 dias</v>
      </c>
      <c r="X537" s="80" t="str">
        <f t="shared" si="26"/>
        <v>12021</v>
      </c>
    </row>
    <row r="538" spans="1:24" x14ac:dyDescent="0.3">
      <c r="A538" s="56">
        <v>44316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v>7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24"/>
        <v>102020</v>
      </c>
      <c r="W538" s="79" t="str">
        <f t="shared" si="25"/>
        <v>1 a 30 dias</v>
      </c>
      <c r="X538" s="80" t="str">
        <f t="shared" si="26"/>
        <v>52021</v>
      </c>
    </row>
    <row r="539" spans="1:24" x14ac:dyDescent="0.3">
      <c r="A539" s="56">
        <v>44316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v>7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24"/>
        <v>42020</v>
      </c>
      <c r="W539" s="79" t="str">
        <f t="shared" si="25"/>
        <v>1 a 30 dias</v>
      </c>
      <c r="X539" s="80" t="str">
        <f t="shared" si="26"/>
        <v>52021</v>
      </c>
    </row>
    <row r="540" spans="1:24" x14ac:dyDescent="0.3">
      <c r="A540" s="56">
        <v>44316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v>-266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24"/>
        <v>52020</v>
      </c>
      <c r="W540" s="79" t="str">
        <f t="shared" si="25"/>
        <v>Acima de 120 dias</v>
      </c>
      <c r="X540" s="80" t="str">
        <f t="shared" si="26"/>
        <v>92020</v>
      </c>
    </row>
    <row r="541" spans="1:24" x14ac:dyDescent="0.3">
      <c r="A541" s="56">
        <v>44316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v>-144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24"/>
        <v>92020</v>
      </c>
      <c r="W541" s="79" t="str">
        <f t="shared" si="25"/>
        <v>Acima de 120 dias</v>
      </c>
      <c r="X541" s="80" t="str">
        <f t="shared" si="26"/>
        <v>12021</v>
      </c>
    </row>
    <row r="542" spans="1:24" x14ac:dyDescent="0.3">
      <c r="A542" s="56">
        <v>44316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v>-82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24"/>
        <v>72020</v>
      </c>
      <c r="W542" s="79" t="str">
        <f t="shared" si="25"/>
        <v>61 a 90 dias</v>
      </c>
      <c r="X542" s="80" t="str">
        <f t="shared" si="26"/>
        <v>22021</v>
      </c>
    </row>
    <row r="543" spans="1:24" x14ac:dyDescent="0.3">
      <c r="A543" s="56">
        <v>44316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v>-82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24"/>
        <v>92020</v>
      </c>
      <c r="W543" s="79" t="str">
        <f t="shared" si="25"/>
        <v>61 a 90 dias</v>
      </c>
      <c r="X543" s="80" t="str">
        <f t="shared" si="26"/>
        <v>42021</v>
      </c>
    </row>
    <row r="544" spans="1:24" x14ac:dyDescent="0.3">
      <c r="A544" s="56">
        <v>44316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v>7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24"/>
        <v>62020</v>
      </c>
      <c r="W544" s="79" t="str">
        <f t="shared" si="25"/>
        <v>1 a 30 dias</v>
      </c>
      <c r="X544" s="80" t="str">
        <f t="shared" si="26"/>
        <v>52021</v>
      </c>
    </row>
    <row r="545" spans="1:24" x14ac:dyDescent="0.3">
      <c r="A545" s="56">
        <v>44316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v>-144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24"/>
        <v>82020</v>
      </c>
      <c r="W545" s="79" t="str">
        <f t="shared" si="25"/>
        <v>Acima de 120 dias</v>
      </c>
      <c r="X545" s="80" t="str">
        <f t="shared" si="26"/>
        <v>12021</v>
      </c>
    </row>
    <row r="546" spans="1:24" x14ac:dyDescent="0.3">
      <c r="A546" s="56">
        <v>44316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v>-54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24"/>
        <v>82020</v>
      </c>
      <c r="W546" s="79" t="str">
        <f t="shared" si="25"/>
        <v>31 a 60 dias</v>
      </c>
      <c r="X546" s="80" t="str">
        <f t="shared" si="26"/>
        <v>42021</v>
      </c>
    </row>
    <row r="547" spans="1:24" x14ac:dyDescent="0.3">
      <c r="A547" s="56">
        <v>44316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v>7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24"/>
        <v>82020</v>
      </c>
      <c r="W547" s="79" t="str">
        <f t="shared" si="25"/>
        <v>1 a 30 dias</v>
      </c>
      <c r="X547" s="80" t="str">
        <f t="shared" si="26"/>
        <v>52021</v>
      </c>
    </row>
    <row r="548" spans="1:24" x14ac:dyDescent="0.3">
      <c r="A548" s="56">
        <v>44316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v>-144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24"/>
        <v>92020</v>
      </c>
      <c r="W548" s="79" t="str">
        <f t="shared" si="25"/>
        <v>Acima de 120 dias</v>
      </c>
      <c r="X548" s="80" t="str">
        <f t="shared" si="26"/>
        <v>12021</v>
      </c>
    </row>
    <row r="549" spans="1:24" x14ac:dyDescent="0.3">
      <c r="A549" s="56">
        <v>44316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v>-235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24"/>
        <v>32020</v>
      </c>
      <c r="W549" s="79" t="str">
        <f t="shared" si="25"/>
        <v>Acima de 120 dias</v>
      </c>
      <c r="X549" s="80" t="str">
        <f t="shared" si="26"/>
        <v>102020</v>
      </c>
    </row>
    <row r="550" spans="1:24" x14ac:dyDescent="0.3">
      <c r="A550" s="56">
        <v>44316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v>7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24"/>
        <v>42020</v>
      </c>
      <c r="W550" s="79" t="str">
        <f t="shared" si="25"/>
        <v>1 a 30 dias</v>
      </c>
      <c r="X550" s="80" t="str">
        <f t="shared" si="26"/>
        <v>52021</v>
      </c>
    </row>
    <row r="551" spans="1:24" x14ac:dyDescent="0.3">
      <c r="A551" s="56">
        <v>44316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v>-174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24"/>
        <v>62020</v>
      </c>
      <c r="W551" s="79" t="str">
        <f t="shared" si="25"/>
        <v>Acima de 120 dias</v>
      </c>
      <c r="X551" s="80" t="str">
        <f t="shared" si="26"/>
        <v>112020</v>
      </c>
    </row>
    <row r="552" spans="1:24" x14ac:dyDescent="0.3">
      <c r="A552" s="56">
        <v>44316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v>-82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24"/>
        <v>72020</v>
      </c>
      <c r="W552" s="79" t="str">
        <f t="shared" si="25"/>
        <v>61 a 90 dias</v>
      </c>
      <c r="X552" s="80" t="str">
        <f t="shared" si="26"/>
        <v>22021</v>
      </c>
    </row>
    <row r="553" spans="1:24" x14ac:dyDescent="0.3">
      <c r="A553" s="56">
        <v>44316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v>7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24"/>
        <v>82020</v>
      </c>
      <c r="W553" s="79" t="str">
        <f t="shared" si="25"/>
        <v>1 a 30 dias</v>
      </c>
      <c r="X553" s="80" t="str">
        <f t="shared" si="26"/>
        <v>52021</v>
      </c>
    </row>
    <row r="554" spans="1:24" x14ac:dyDescent="0.3">
      <c r="A554" s="56">
        <v>44316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v>7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24"/>
        <v>42020</v>
      </c>
      <c r="W554" s="79" t="str">
        <f t="shared" si="25"/>
        <v>1 a 30 dias</v>
      </c>
      <c r="X554" s="80" t="str">
        <f t="shared" si="26"/>
        <v>52021</v>
      </c>
    </row>
    <row r="555" spans="1:24" x14ac:dyDescent="0.3">
      <c r="A555" s="56">
        <v>44316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v>-54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24"/>
        <v>62020</v>
      </c>
      <c r="W555" s="79" t="str">
        <f t="shared" si="25"/>
        <v>31 a 60 dias</v>
      </c>
      <c r="X555" s="80" t="str">
        <f t="shared" si="26"/>
        <v>32021</v>
      </c>
    </row>
    <row r="556" spans="1:24" x14ac:dyDescent="0.3">
      <c r="A556" s="56">
        <v>44316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v>7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24"/>
        <v>52020</v>
      </c>
      <c r="W556" s="79" t="str">
        <f t="shared" si="25"/>
        <v>1 a 30 dias</v>
      </c>
      <c r="X556" s="80" t="str">
        <f t="shared" si="26"/>
        <v>52021</v>
      </c>
    </row>
    <row r="557" spans="1:24" x14ac:dyDescent="0.3">
      <c r="A557" s="56">
        <v>44316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v>-235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24"/>
        <v>52020</v>
      </c>
      <c r="W557" s="79" t="str">
        <f t="shared" si="25"/>
        <v>Acima de 120 dias</v>
      </c>
      <c r="X557" s="80" t="str">
        <f t="shared" si="26"/>
        <v>102020</v>
      </c>
    </row>
    <row r="558" spans="1:24" x14ac:dyDescent="0.3">
      <c r="A558" s="56">
        <v>44316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v>-82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24"/>
        <v>102020</v>
      </c>
      <c r="W558" s="79" t="str">
        <f t="shared" si="25"/>
        <v>61 a 90 dias</v>
      </c>
      <c r="X558" s="80" t="str">
        <f t="shared" si="26"/>
        <v>22021</v>
      </c>
    </row>
    <row r="559" spans="1:24" x14ac:dyDescent="0.3">
      <c r="A559" s="56">
        <v>44316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v>-54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24"/>
        <v>62020</v>
      </c>
      <c r="W559" s="79" t="str">
        <f t="shared" si="25"/>
        <v>31 a 60 dias</v>
      </c>
      <c r="X559" s="80" t="str">
        <f t="shared" si="26"/>
        <v>32021</v>
      </c>
    </row>
    <row r="560" spans="1:24" x14ac:dyDescent="0.3">
      <c r="A560" s="56">
        <v>44316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v>7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24"/>
        <v>102020</v>
      </c>
      <c r="W560" s="79" t="str">
        <f t="shared" si="25"/>
        <v>1 a 30 dias</v>
      </c>
      <c r="X560" s="80" t="str">
        <f t="shared" si="26"/>
        <v>52021</v>
      </c>
    </row>
    <row r="561" spans="1:24" x14ac:dyDescent="0.3">
      <c r="A561" s="56">
        <v>44316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v>-174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24"/>
        <v>72020</v>
      </c>
      <c r="W561" s="79" t="str">
        <f t="shared" si="25"/>
        <v>Acima de 120 dias</v>
      </c>
      <c r="X561" s="80" t="str">
        <f t="shared" si="26"/>
        <v>122020</v>
      </c>
    </row>
    <row r="562" spans="1:24" x14ac:dyDescent="0.3">
      <c r="A562" s="56">
        <v>44316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v>-266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24"/>
        <v>72020</v>
      </c>
      <c r="W562" s="79" t="str">
        <f t="shared" si="25"/>
        <v>Acima de 120 dias</v>
      </c>
      <c r="X562" s="80" t="str">
        <f t="shared" si="26"/>
        <v>92020</v>
      </c>
    </row>
    <row r="563" spans="1:24" x14ac:dyDescent="0.3">
      <c r="A563" s="56">
        <v>44316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v>-54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24"/>
        <v>92020</v>
      </c>
      <c r="W563" s="79" t="str">
        <f t="shared" si="25"/>
        <v>31 a 60 dias</v>
      </c>
      <c r="X563" s="80" t="str">
        <f t="shared" si="26"/>
        <v>42021</v>
      </c>
    </row>
    <row r="564" spans="1:24" x14ac:dyDescent="0.3">
      <c r="A564" s="56">
        <v>44316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v>-54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24"/>
        <v>102020</v>
      </c>
      <c r="W564" s="79" t="str">
        <f t="shared" si="25"/>
        <v>31 a 60 dias</v>
      </c>
      <c r="X564" s="80" t="str">
        <f t="shared" si="26"/>
        <v>42021</v>
      </c>
    </row>
    <row r="565" spans="1:24" x14ac:dyDescent="0.3">
      <c r="A565" s="56">
        <v>44316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v>-82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24"/>
        <v>82020</v>
      </c>
      <c r="W565" s="79" t="str">
        <f t="shared" si="25"/>
        <v>61 a 90 dias</v>
      </c>
      <c r="X565" s="80" t="str">
        <f t="shared" si="26"/>
        <v>22021</v>
      </c>
    </row>
    <row r="566" spans="1:24" x14ac:dyDescent="0.3">
      <c r="A566" s="56">
        <v>44316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v>-144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24"/>
        <v>92020</v>
      </c>
      <c r="W566" s="79" t="str">
        <f t="shared" si="25"/>
        <v>Acima de 120 dias</v>
      </c>
      <c r="X566" s="80" t="str">
        <f t="shared" si="26"/>
        <v>12021</v>
      </c>
    </row>
    <row r="567" spans="1:24" x14ac:dyDescent="0.3">
      <c r="A567" s="56">
        <v>44316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v>-266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24"/>
        <v>32020</v>
      </c>
      <c r="W567" s="79" t="str">
        <f t="shared" si="25"/>
        <v>Acima de 120 dias</v>
      </c>
      <c r="X567" s="80" t="str">
        <f t="shared" si="26"/>
        <v>82020</v>
      </c>
    </row>
    <row r="568" spans="1:24" x14ac:dyDescent="0.3">
      <c r="A568" s="56">
        <v>44316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v>-144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24"/>
        <v>52020</v>
      </c>
      <c r="W568" s="79" t="str">
        <f t="shared" si="25"/>
        <v>Acima de 120 dias</v>
      </c>
      <c r="X568" s="80" t="str">
        <f t="shared" si="26"/>
        <v>12021</v>
      </c>
    </row>
    <row r="569" spans="1:24" x14ac:dyDescent="0.3">
      <c r="A569" s="56">
        <v>44316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v>-144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24"/>
        <v>102020</v>
      </c>
      <c r="W569" s="79" t="str">
        <f t="shared" si="25"/>
        <v>Acima de 120 dias</v>
      </c>
      <c r="X569" s="80" t="str">
        <f t="shared" si="26"/>
        <v>12021</v>
      </c>
    </row>
    <row r="570" spans="1:24" x14ac:dyDescent="0.3">
      <c r="A570" s="56">
        <v>44316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v>-82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24"/>
        <v>92020</v>
      </c>
      <c r="W570" s="79" t="str">
        <f t="shared" si="25"/>
        <v>61 a 90 dias</v>
      </c>
      <c r="X570" s="80" t="str">
        <f t="shared" si="26"/>
        <v>22021</v>
      </c>
    </row>
    <row r="571" spans="1:24" x14ac:dyDescent="0.3">
      <c r="A571" s="56">
        <v>44316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v>-82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24"/>
        <v>72020</v>
      </c>
      <c r="W571" s="79" t="str">
        <f t="shared" si="25"/>
        <v>61 a 90 dias</v>
      </c>
      <c r="X571" s="80" t="str">
        <f t="shared" si="26"/>
        <v>22021</v>
      </c>
    </row>
    <row r="572" spans="1:24" x14ac:dyDescent="0.3">
      <c r="A572" s="56">
        <v>44316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v>-82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24"/>
        <v>92020</v>
      </c>
      <c r="W572" s="79" t="str">
        <f t="shared" si="25"/>
        <v>61 a 90 dias</v>
      </c>
      <c r="X572" s="80" t="str">
        <f t="shared" si="26"/>
        <v>22021</v>
      </c>
    </row>
    <row r="573" spans="1:24" x14ac:dyDescent="0.3">
      <c r="A573" s="56">
        <v>44316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v>-297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24"/>
        <v>62020</v>
      </c>
      <c r="W573" s="79" t="str">
        <f t="shared" si="25"/>
        <v>Acima de 120 dias</v>
      </c>
      <c r="X573" s="80" t="str">
        <f t="shared" si="26"/>
        <v>92020</v>
      </c>
    </row>
    <row r="574" spans="1:24" x14ac:dyDescent="0.3">
      <c r="A574" s="56">
        <v>44316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v>-82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24"/>
        <v>72020</v>
      </c>
      <c r="W574" s="79" t="str">
        <f t="shared" si="25"/>
        <v>61 a 90 dias</v>
      </c>
      <c r="X574" s="80" t="str">
        <f t="shared" si="26"/>
        <v>22021</v>
      </c>
    </row>
    <row r="575" spans="1:24" x14ac:dyDescent="0.3">
      <c r="A575" s="56">
        <v>44316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v>-82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24"/>
        <v>82020</v>
      </c>
      <c r="W575" s="79" t="str">
        <f t="shared" si="25"/>
        <v>61 a 90 dias</v>
      </c>
      <c r="X575" s="80" t="str">
        <f t="shared" si="26"/>
        <v>22021</v>
      </c>
    </row>
    <row r="576" spans="1:24" x14ac:dyDescent="0.3">
      <c r="A576" s="56">
        <v>44316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v>-174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24"/>
        <v>82020</v>
      </c>
      <c r="W576" s="79" t="str">
        <f t="shared" si="25"/>
        <v>Acima de 120 dias</v>
      </c>
      <c r="X576" s="80" t="str">
        <f t="shared" si="26"/>
        <v>112020</v>
      </c>
    </row>
    <row r="577" spans="1:24" x14ac:dyDescent="0.3">
      <c r="A577" s="56">
        <v>44316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v>-113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24"/>
        <v>62020</v>
      </c>
      <c r="W577" s="79" t="str">
        <f t="shared" si="25"/>
        <v>91 a 120 dias</v>
      </c>
      <c r="X577" s="80" t="str">
        <f t="shared" si="26"/>
        <v>12021</v>
      </c>
    </row>
    <row r="578" spans="1:24" x14ac:dyDescent="0.3">
      <c r="A578" s="56">
        <v>44316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v>7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27">MONTH(D578)&amp;YEAR(D578)</f>
        <v>102020</v>
      </c>
      <c r="W578" s="79" t="str">
        <f t="shared" ref="W578:W641" si="28">_xlfn.IFS(G578&lt;-120,"Acima de 120 dias",G578&lt;=-90,"91 a 120 dias",G578&lt;=-61,"61 a 90 dias",G578&lt;=-31,"31 a 60 dias",G578&gt;=-30,"1 a 30 dias")</f>
        <v>1 a 30 dias</v>
      </c>
      <c r="X578" s="80" t="str">
        <f t="shared" si="26"/>
        <v>52021</v>
      </c>
    </row>
    <row r="579" spans="1:24" x14ac:dyDescent="0.3">
      <c r="A579" s="56">
        <v>44316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v>-54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27"/>
        <v>102020</v>
      </c>
      <c r="W579" s="79" t="str">
        <f t="shared" si="28"/>
        <v>31 a 60 dias</v>
      </c>
      <c r="X579" s="80" t="str">
        <f t="shared" ref="X579:X642" si="29">MONTH(U579)&amp;YEAR(U579)</f>
        <v>42021</v>
      </c>
    </row>
    <row r="580" spans="1:24" x14ac:dyDescent="0.3">
      <c r="A580" s="56">
        <v>44316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v>7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27"/>
        <v>72020</v>
      </c>
      <c r="W580" s="79" t="str">
        <f t="shared" si="28"/>
        <v>1 a 30 dias</v>
      </c>
      <c r="X580" s="80" t="str">
        <f t="shared" si="29"/>
        <v>52021</v>
      </c>
    </row>
    <row r="581" spans="1:24" x14ac:dyDescent="0.3">
      <c r="A581" s="56">
        <v>44316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v>-54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27"/>
        <v>82020</v>
      </c>
      <c r="W581" s="79" t="str">
        <f t="shared" si="28"/>
        <v>31 a 60 dias</v>
      </c>
      <c r="X581" s="80" t="str">
        <f t="shared" si="29"/>
        <v>42021</v>
      </c>
    </row>
    <row r="582" spans="1:24" x14ac:dyDescent="0.3">
      <c r="A582" s="56">
        <v>44316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v>-23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27"/>
        <v>102020</v>
      </c>
      <c r="W582" s="79" t="str">
        <f t="shared" si="28"/>
        <v>1 a 30 dias</v>
      </c>
      <c r="X582" s="80" t="str">
        <f t="shared" si="29"/>
        <v>42021</v>
      </c>
    </row>
    <row r="583" spans="1:24" x14ac:dyDescent="0.3">
      <c r="A583" s="56">
        <v>44316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v>-174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27"/>
        <v>42020</v>
      </c>
      <c r="W583" s="79" t="str">
        <f t="shared" si="28"/>
        <v>Acima de 120 dias</v>
      </c>
      <c r="X583" s="80" t="str">
        <f t="shared" si="29"/>
        <v>112020</v>
      </c>
    </row>
    <row r="584" spans="1:24" x14ac:dyDescent="0.3">
      <c r="A584" s="56">
        <v>44316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v>-174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27"/>
        <v>32020</v>
      </c>
      <c r="W584" s="79" t="str">
        <f t="shared" si="28"/>
        <v>Acima de 120 dias</v>
      </c>
      <c r="X584" s="80" t="str">
        <f t="shared" si="29"/>
        <v>112020</v>
      </c>
    </row>
    <row r="585" spans="1:24" x14ac:dyDescent="0.3">
      <c r="A585" s="56">
        <v>44316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v>-174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27"/>
        <v>72020</v>
      </c>
      <c r="W585" s="79" t="str">
        <f t="shared" si="28"/>
        <v>Acima de 120 dias</v>
      </c>
      <c r="X585" s="80" t="str">
        <f t="shared" si="29"/>
        <v>112020</v>
      </c>
    </row>
    <row r="586" spans="1:24" x14ac:dyDescent="0.3">
      <c r="A586" s="56">
        <v>44316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v>-23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27"/>
        <v>52020</v>
      </c>
      <c r="W586" s="79" t="str">
        <f t="shared" si="28"/>
        <v>1 a 30 dias</v>
      </c>
      <c r="X586" s="80" t="str">
        <f t="shared" si="29"/>
        <v>42021</v>
      </c>
    </row>
    <row r="587" spans="1:24" x14ac:dyDescent="0.3">
      <c r="A587" s="56">
        <v>44316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v>-144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27"/>
        <v>72020</v>
      </c>
      <c r="W587" s="79" t="str">
        <f t="shared" si="28"/>
        <v>Acima de 120 dias</v>
      </c>
      <c r="X587" s="80" t="str">
        <f t="shared" si="29"/>
        <v>12021</v>
      </c>
    </row>
    <row r="588" spans="1:24" x14ac:dyDescent="0.3">
      <c r="A588" s="56">
        <v>44316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v>-144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27"/>
        <v>72020</v>
      </c>
      <c r="W588" s="79" t="str">
        <f t="shared" si="28"/>
        <v>Acima de 120 dias</v>
      </c>
      <c r="X588" s="80" t="str">
        <f t="shared" si="29"/>
        <v>112020</v>
      </c>
    </row>
    <row r="589" spans="1:24" x14ac:dyDescent="0.3">
      <c r="A589" s="56">
        <v>44316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v>7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27"/>
        <v>82020</v>
      </c>
      <c r="W589" s="79" t="str">
        <f t="shared" si="28"/>
        <v>1 a 30 dias</v>
      </c>
      <c r="X589" s="80" t="str">
        <f t="shared" si="29"/>
        <v>52021</v>
      </c>
    </row>
    <row r="590" spans="1:24" x14ac:dyDescent="0.3">
      <c r="A590" s="56">
        <v>44316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v>7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27"/>
        <v>92020</v>
      </c>
      <c r="W590" s="79" t="str">
        <f t="shared" si="28"/>
        <v>1 a 30 dias</v>
      </c>
      <c r="X590" s="80" t="str">
        <f t="shared" si="29"/>
        <v>52021</v>
      </c>
    </row>
    <row r="591" spans="1:24" x14ac:dyDescent="0.3">
      <c r="A591" s="56">
        <v>44316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v>-144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27"/>
        <v>82020</v>
      </c>
      <c r="W591" s="79" t="str">
        <f t="shared" si="28"/>
        <v>Acima de 120 dias</v>
      </c>
      <c r="X591" s="80" t="str">
        <f t="shared" si="29"/>
        <v>12021</v>
      </c>
    </row>
    <row r="592" spans="1:24" x14ac:dyDescent="0.3">
      <c r="A592" s="56">
        <v>44316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v>-327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27"/>
        <v>32020</v>
      </c>
      <c r="W592" s="79" t="str">
        <f t="shared" si="28"/>
        <v>Acima de 120 dias</v>
      </c>
      <c r="X592" s="80" t="str">
        <f t="shared" si="29"/>
        <v>72020</v>
      </c>
    </row>
    <row r="593" spans="1:24" x14ac:dyDescent="0.3">
      <c r="A593" s="56">
        <v>44316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v>-54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27"/>
        <v>62020</v>
      </c>
      <c r="W593" s="79" t="str">
        <f t="shared" si="28"/>
        <v>31 a 60 dias</v>
      </c>
      <c r="X593" s="80" t="str">
        <f t="shared" si="29"/>
        <v>52021</v>
      </c>
    </row>
    <row r="594" spans="1:24" x14ac:dyDescent="0.3">
      <c r="A594" s="56">
        <v>44316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v>-23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27"/>
        <v>72020</v>
      </c>
      <c r="W594" s="79" t="str">
        <f t="shared" si="28"/>
        <v>1 a 30 dias</v>
      </c>
      <c r="X594" s="80" t="str">
        <f t="shared" si="29"/>
        <v>42021</v>
      </c>
    </row>
    <row r="595" spans="1:24" x14ac:dyDescent="0.3">
      <c r="A595" s="56">
        <v>44316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v>-266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27"/>
        <v>52020</v>
      </c>
      <c r="W595" s="79" t="str">
        <f t="shared" si="28"/>
        <v>Acima de 120 dias</v>
      </c>
      <c r="X595" s="80" t="str">
        <f t="shared" si="29"/>
        <v>92020</v>
      </c>
    </row>
    <row r="596" spans="1:24" x14ac:dyDescent="0.3">
      <c r="A596" s="56">
        <v>44316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v>7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27"/>
        <v>72020</v>
      </c>
      <c r="W596" s="79" t="str">
        <f t="shared" si="28"/>
        <v>1 a 30 dias</v>
      </c>
      <c r="X596" s="80" t="str">
        <f t="shared" si="29"/>
        <v>52021</v>
      </c>
    </row>
    <row r="597" spans="1:24" x14ac:dyDescent="0.3">
      <c r="A597" s="56">
        <v>44316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v>-235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27"/>
        <v>82020</v>
      </c>
      <c r="W597" s="79" t="str">
        <f t="shared" si="28"/>
        <v>Acima de 120 dias</v>
      </c>
      <c r="X597" s="80" t="str">
        <f t="shared" si="29"/>
        <v>102020</v>
      </c>
    </row>
    <row r="598" spans="1:24" x14ac:dyDescent="0.3">
      <c r="A598" s="56">
        <v>44316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v>7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27"/>
        <v>82020</v>
      </c>
      <c r="W598" s="79" t="str">
        <f t="shared" si="28"/>
        <v>1 a 30 dias</v>
      </c>
      <c r="X598" s="80" t="str">
        <f t="shared" si="29"/>
        <v>52021</v>
      </c>
    </row>
    <row r="599" spans="1:24" x14ac:dyDescent="0.3">
      <c r="A599" s="56">
        <v>44316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v>-82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27"/>
        <v>92020</v>
      </c>
      <c r="W599" s="79" t="str">
        <f t="shared" si="28"/>
        <v>61 a 90 dias</v>
      </c>
      <c r="X599" s="80" t="str">
        <f t="shared" si="29"/>
        <v>22021</v>
      </c>
    </row>
    <row r="600" spans="1:24" x14ac:dyDescent="0.3">
      <c r="A600" s="56">
        <v>44316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v>7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27"/>
        <v>102020</v>
      </c>
      <c r="W600" s="79" t="str">
        <f t="shared" si="28"/>
        <v>1 a 30 dias</v>
      </c>
      <c r="X600" s="80" t="str">
        <f t="shared" si="29"/>
        <v>52021</v>
      </c>
    </row>
    <row r="601" spans="1:24" x14ac:dyDescent="0.3">
      <c r="A601" s="56">
        <v>44316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v>-388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27"/>
        <v>32020</v>
      </c>
      <c r="W601" s="79" t="str">
        <f t="shared" si="28"/>
        <v>Acima de 120 dias</v>
      </c>
      <c r="X601" s="80" t="str">
        <f t="shared" si="29"/>
        <v>42020</v>
      </c>
    </row>
    <row r="602" spans="1:24" x14ac:dyDescent="0.3">
      <c r="A602" s="56">
        <v>44316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v>-327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27"/>
        <v>52020</v>
      </c>
      <c r="W602" s="79" t="str">
        <f t="shared" si="28"/>
        <v>Acima de 120 dias</v>
      </c>
      <c r="X602" s="80" t="str">
        <f t="shared" si="29"/>
        <v>72020</v>
      </c>
    </row>
    <row r="603" spans="1:24" x14ac:dyDescent="0.3">
      <c r="A603" s="56">
        <v>44316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v>-205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27"/>
        <v>52020</v>
      </c>
      <c r="W603" s="79" t="str">
        <f t="shared" si="28"/>
        <v>Acima de 120 dias</v>
      </c>
      <c r="X603" s="80" t="str">
        <f t="shared" si="29"/>
        <v>102020</v>
      </c>
    </row>
    <row r="604" spans="1:24" x14ac:dyDescent="0.3">
      <c r="A604" s="56">
        <v>44316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v>-266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27"/>
        <v>72020</v>
      </c>
      <c r="W604" s="79" t="str">
        <f t="shared" si="28"/>
        <v>Acima de 120 dias</v>
      </c>
      <c r="X604" s="80" t="str">
        <f t="shared" si="29"/>
        <v>92020</v>
      </c>
    </row>
    <row r="605" spans="1:24" x14ac:dyDescent="0.3">
      <c r="A605" s="56">
        <v>44316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v>7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27"/>
        <v>72020</v>
      </c>
      <c r="W605" s="79" t="str">
        <f t="shared" si="28"/>
        <v>1 a 30 dias</v>
      </c>
      <c r="X605" s="80" t="str">
        <f t="shared" si="29"/>
        <v>52021</v>
      </c>
    </row>
    <row r="606" spans="1:24" x14ac:dyDescent="0.3">
      <c r="A606" s="56">
        <v>44316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v>-82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27"/>
        <v>82020</v>
      </c>
      <c r="W606" s="79" t="str">
        <f t="shared" si="28"/>
        <v>61 a 90 dias</v>
      </c>
      <c r="X606" s="80" t="str">
        <f t="shared" si="29"/>
        <v>22021</v>
      </c>
    </row>
    <row r="607" spans="1:24" x14ac:dyDescent="0.3">
      <c r="A607" s="56">
        <v>44316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v>-144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27"/>
        <v>82020</v>
      </c>
      <c r="W607" s="79" t="str">
        <f t="shared" si="28"/>
        <v>Acima de 120 dias</v>
      </c>
      <c r="X607" s="80" t="str">
        <f t="shared" si="29"/>
        <v>122020</v>
      </c>
    </row>
    <row r="608" spans="1:24" x14ac:dyDescent="0.3">
      <c r="A608" s="56">
        <v>44316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v>7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27"/>
        <v>92020</v>
      </c>
      <c r="W608" s="79" t="str">
        <f t="shared" si="28"/>
        <v>1 a 30 dias</v>
      </c>
      <c r="X608" s="80" t="str">
        <f t="shared" si="29"/>
        <v>52021</v>
      </c>
    </row>
    <row r="609" spans="1:24" x14ac:dyDescent="0.3">
      <c r="A609" s="56">
        <v>44316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v>-54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27"/>
        <v>102020</v>
      </c>
      <c r="W609" s="79" t="str">
        <f t="shared" si="28"/>
        <v>31 a 60 dias</v>
      </c>
      <c r="X609" s="80" t="str">
        <f t="shared" si="29"/>
        <v>32021</v>
      </c>
    </row>
    <row r="610" spans="1:24" x14ac:dyDescent="0.3">
      <c r="A610" s="56">
        <v>44316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v>-144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27"/>
        <v>72020</v>
      </c>
      <c r="W610" s="79" t="str">
        <f t="shared" si="28"/>
        <v>Acima de 120 dias</v>
      </c>
      <c r="X610" s="80" t="str">
        <f t="shared" si="29"/>
        <v>12021</v>
      </c>
    </row>
    <row r="611" spans="1:24" x14ac:dyDescent="0.3">
      <c r="A611" s="56">
        <v>44316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v>-235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27"/>
        <v>82020</v>
      </c>
      <c r="W611" s="79" t="str">
        <f t="shared" si="28"/>
        <v>Acima de 120 dias</v>
      </c>
      <c r="X611" s="80" t="str">
        <f t="shared" si="29"/>
        <v>102020</v>
      </c>
    </row>
    <row r="612" spans="1:24" x14ac:dyDescent="0.3">
      <c r="A612" s="56">
        <v>44316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v>7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27"/>
        <v>102020</v>
      </c>
      <c r="W612" s="79" t="str">
        <f t="shared" si="28"/>
        <v>1 a 30 dias</v>
      </c>
      <c r="X612" s="80" t="str">
        <f t="shared" si="29"/>
        <v>52021</v>
      </c>
    </row>
    <row r="613" spans="1:24" x14ac:dyDescent="0.3">
      <c r="A613" s="56">
        <v>44316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v>-235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27"/>
        <v>82020</v>
      </c>
      <c r="W613" s="79" t="str">
        <f t="shared" si="28"/>
        <v>Acima de 120 dias</v>
      </c>
      <c r="X613" s="80" t="str">
        <f t="shared" si="29"/>
        <v>102020</v>
      </c>
    </row>
    <row r="614" spans="1:24" x14ac:dyDescent="0.3">
      <c r="A614" s="56">
        <v>44316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v>-144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27"/>
        <v>82020</v>
      </c>
      <c r="W614" s="79" t="str">
        <f t="shared" si="28"/>
        <v>Acima de 120 dias</v>
      </c>
      <c r="X614" s="80" t="str">
        <f t="shared" si="29"/>
        <v>12021</v>
      </c>
    </row>
    <row r="615" spans="1:24" x14ac:dyDescent="0.3">
      <c r="A615" s="56">
        <v>44316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v>-174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27"/>
        <v>82020</v>
      </c>
      <c r="W615" s="79" t="str">
        <f t="shared" si="28"/>
        <v>Acima de 120 dias</v>
      </c>
      <c r="X615" s="80" t="str">
        <f t="shared" si="29"/>
        <v>112020</v>
      </c>
    </row>
    <row r="616" spans="1:24" x14ac:dyDescent="0.3">
      <c r="A616" s="56">
        <v>44316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v>7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27"/>
        <v>82020</v>
      </c>
      <c r="W616" s="79" t="str">
        <f t="shared" si="28"/>
        <v>1 a 30 dias</v>
      </c>
      <c r="X616" s="80" t="str">
        <f t="shared" si="29"/>
        <v>52021</v>
      </c>
    </row>
    <row r="617" spans="1:24" x14ac:dyDescent="0.3">
      <c r="A617" s="56">
        <v>44316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v>-144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27"/>
        <v>92020</v>
      </c>
      <c r="W617" s="79" t="str">
        <f t="shared" si="28"/>
        <v>Acima de 120 dias</v>
      </c>
      <c r="X617" s="80" t="str">
        <f t="shared" si="29"/>
        <v>12021</v>
      </c>
    </row>
    <row r="618" spans="1:24" x14ac:dyDescent="0.3">
      <c r="A618" s="56">
        <v>44316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v>-54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27"/>
        <v>102020</v>
      </c>
      <c r="W618" s="79" t="str">
        <f t="shared" si="28"/>
        <v>31 a 60 dias</v>
      </c>
      <c r="X618" s="80" t="str">
        <f t="shared" si="29"/>
        <v>42021</v>
      </c>
    </row>
    <row r="619" spans="1:24" x14ac:dyDescent="0.3">
      <c r="A619" s="56">
        <v>44316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v>-144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27"/>
        <v>92020</v>
      </c>
      <c r="W619" s="79" t="str">
        <f t="shared" si="28"/>
        <v>Acima de 120 dias</v>
      </c>
      <c r="X619" s="80" t="str">
        <f t="shared" si="29"/>
        <v>122020</v>
      </c>
    </row>
    <row r="620" spans="1:24" x14ac:dyDescent="0.3">
      <c r="A620" s="56">
        <v>44316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v>7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27"/>
        <v>102020</v>
      </c>
      <c r="W620" s="79" t="str">
        <f t="shared" si="28"/>
        <v>1 a 30 dias</v>
      </c>
      <c r="X620" s="80" t="str">
        <f t="shared" si="29"/>
        <v>52021</v>
      </c>
    </row>
    <row r="621" spans="1:24" x14ac:dyDescent="0.3">
      <c r="A621" s="56">
        <v>44316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v>-54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27"/>
        <v>102020</v>
      </c>
      <c r="W621" s="79" t="str">
        <f t="shared" si="28"/>
        <v>31 a 60 dias</v>
      </c>
      <c r="X621" s="80" t="str">
        <f t="shared" si="29"/>
        <v>32021</v>
      </c>
    </row>
    <row r="622" spans="1:24" x14ac:dyDescent="0.3">
      <c r="A622" s="56">
        <v>44316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v>-54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27"/>
        <v>102020</v>
      </c>
      <c r="W622" s="79" t="str">
        <f t="shared" si="28"/>
        <v>31 a 60 dias</v>
      </c>
      <c r="X622" s="80" t="str">
        <f t="shared" si="29"/>
        <v>32021</v>
      </c>
    </row>
    <row r="623" spans="1:24" x14ac:dyDescent="0.3">
      <c r="A623" s="56">
        <v>44316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v>7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27"/>
        <v>62020</v>
      </c>
      <c r="W623" s="79" t="str">
        <f t="shared" si="28"/>
        <v>1 a 30 dias</v>
      </c>
      <c r="X623" s="80" t="str">
        <f t="shared" si="29"/>
        <v>52021</v>
      </c>
    </row>
    <row r="624" spans="1:24" x14ac:dyDescent="0.3">
      <c r="A624" s="56">
        <v>44316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v>-174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27"/>
        <v>82020</v>
      </c>
      <c r="W624" s="79" t="str">
        <f t="shared" si="28"/>
        <v>Acima de 120 dias</v>
      </c>
      <c r="X624" s="80" t="str">
        <f t="shared" si="29"/>
        <v>112020</v>
      </c>
    </row>
    <row r="625" spans="1:24" x14ac:dyDescent="0.3">
      <c r="A625" s="56">
        <v>44316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v>-23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27"/>
        <v>102020</v>
      </c>
      <c r="W625" s="79" t="str">
        <f t="shared" si="28"/>
        <v>1 a 30 dias</v>
      </c>
      <c r="X625" s="80" t="str">
        <f t="shared" si="29"/>
        <v>42021</v>
      </c>
    </row>
    <row r="626" spans="1:24" x14ac:dyDescent="0.3">
      <c r="A626" s="56">
        <v>44316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v>7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27"/>
        <v>92020</v>
      </c>
      <c r="W626" s="79" t="str">
        <f t="shared" si="28"/>
        <v>1 a 30 dias</v>
      </c>
      <c r="X626" s="80" t="str">
        <f t="shared" si="29"/>
        <v>52021</v>
      </c>
    </row>
    <row r="627" spans="1:24" x14ac:dyDescent="0.3">
      <c r="A627" s="56">
        <v>44316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v>-113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27"/>
        <v>92020</v>
      </c>
      <c r="W627" s="79" t="str">
        <f t="shared" si="28"/>
        <v>91 a 120 dias</v>
      </c>
      <c r="X627" s="80" t="str">
        <f t="shared" si="29"/>
        <v>12021</v>
      </c>
    </row>
    <row r="628" spans="1:24" x14ac:dyDescent="0.3">
      <c r="A628" s="56">
        <v>44316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v>-297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27"/>
        <v>32020</v>
      </c>
      <c r="W628" s="79" t="str">
        <f t="shared" si="28"/>
        <v>Acima de 120 dias</v>
      </c>
      <c r="X628" s="80" t="str">
        <f t="shared" si="29"/>
        <v>82020</v>
      </c>
    </row>
    <row r="629" spans="1:24" x14ac:dyDescent="0.3">
      <c r="A629" s="56">
        <v>44316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v>-327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27"/>
        <v>32020</v>
      </c>
      <c r="W629" s="79" t="str">
        <f t="shared" si="28"/>
        <v>Acima de 120 dias</v>
      </c>
      <c r="X629" s="80" t="str">
        <f t="shared" si="29"/>
        <v>62020</v>
      </c>
    </row>
    <row r="630" spans="1:24" x14ac:dyDescent="0.3">
      <c r="A630" s="56">
        <v>44316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v>-235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27"/>
        <v>42020</v>
      </c>
      <c r="W630" s="79" t="str">
        <f t="shared" si="28"/>
        <v>Acima de 120 dias</v>
      </c>
      <c r="X630" s="80" t="str">
        <f t="shared" si="29"/>
        <v>102020</v>
      </c>
    </row>
    <row r="631" spans="1:24" x14ac:dyDescent="0.3">
      <c r="A631" s="56">
        <v>44316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v>-144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27"/>
        <v>52020</v>
      </c>
      <c r="W631" s="79" t="str">
        <f t="shared" si="28"/>
        <v>Acima de 120 dias</v>
      </c>
      <c r="X631" s="80" t="str">
        <f t="shared" si="29"/>
        <v>122020</v>
      </c>
    </row>
    <row r="632" spans="1:24" x14ac:dyDescent="0.3">
      <c r="A632" s="56">
        <v>44316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v>-82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27"/>
        <v>52020</v>
      </c>
      <c r="W632" s="79" t="str">
        <f t="shared" si="28"/>
        <v>61 a 90 dias</v>
      </c>
      <c r="X632" s="80" t="str">
        <f t="shared" si="29"/>
        <v>22021</v>
      </c>
    </row>
    <row r="633" spans="1:24" x14ac:dyDescent="0.3">
      <c r="A633" s="56">
        <v>44316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v>-113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27"/>
        <v>82020</v>
      </c>
      <c r="W633" s="79" t="str">
        <f t="shared" si="28"/>
        <v>91 a 120 dias</v>
      </c>
      <c r="X633" s="80" t="str">
        <f t="shared" si="29"/>
        <v>12021</v>
      </c>
    </row>
    <row r="634" spans="1:24" x14ac:dyDescent="0.3">
      <c r="A634" s="56">
        <v>44316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v>7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27"/>
        <v>82020</v>
      </c>
      <c r="W634" s="79" t="str">
        <f t="shared" si="28"/>
        <v>1 a 30 dias</v>
      </c>
      <c r="X634" s="80" t="str">
        <f t="shared" si="29"/>
        <v>52021</v>
      </c>
    </row>
    <row r="635" spans="1:24" x14ac:dyDescent="0.3">
      <c r="A635" s="56">
        <v>44316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v>7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27"/>
        <v>82020</v>
      </c>
      <c r="W635" s="79" t="str">
        <f t="shared" si="28"/>
        <v>1 a 30 dias</v>
      </c>
      <c r="X635" s="80" t="str">
        <f t="shared" si="29"/>
        <v>52021</v>
      </c>
    </row>
    <row r="636" spans="1:24" x14ac:dyDescent="0.3">
      <c r="A636" s="56">
        <v>44316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v>-174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27"/>
        <v>82020</v>
      </c>
      <c r="W636" s="79" t="str">
        <f t="shared" si="28"/>
        <v>Acima de 120 dias</v>
      </c>
      <c r="X636" s="80" t="str">
        <f t="shared" si="29"/>
        <v>112020</v>
      </c>
    </row>
    <row r="637" spans="1:24" x14ac:dyDescent="0.3">
      <c r="A637" s="56">
        <v>44316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v>7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27"/>
        <v>82020</v>
      </c>
      <c r="W637" s="79" t="str">
        <f t="shared" si="28"/>
        <v>1 a 30 dias</v>
      </c>
      <c r="X637" s="80" t="str">
        <f t="shared" si="29"/>
        <v>52021</v>
      </c>
    </row>
    <row r="638" spans="1:24" x14ac:dyDescent="0.3">
      <c r="A638" s="56">
        <v>44316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v>7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27"/>
        <v>92020</v>
      </c>
      <c r="W638" s="79" t="str">
        <f t="shared" si="28"/>
        <v>1 a 30 dias</v>
      </c>
      <c r="X638" s="80" t="str">
        <f t="shared" si="29"/>
        <v>52021</v>
      </c>
    </row>
    <row r="639" spans="1:24" x14ac:dyDescent="0.3">
      <c r="A639" s="56">
        <v>44316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v>7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27"/>
        <v>82020</v>
      </c>
      <c r="W639" s="79" t="str">
        <f t="shared" si="28"/>
        <v>1 a 30 dias</v>
      </c>
      <c r="X639" s="80" t="str">
        <f t="shared" si="29"/>
        <v>52021</v>
      </c>
    </row>
    <row r="640" spans="1:24" x14ac:dyDescent="0.3">
      <c r="A640" s="56">
        <v>44316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v>7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27"/>
        <v>52020</v>
      </c>
      <c r="W640" s="79" t="str">
        <f t="shared" si="28"/>
        <v>1 a 30 dias</v>
      </c>
      <c r="X640" s="80" t="str">
        <f t="shared" si="29"/>
        <v>52021</v>
      </c>
    </row>
    <row r="641" spans="1:24" x14ac:dyDescent="0.3">
      <c r="A641" s="56">
        <v>44316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v>-205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27"/>
        <v>62020</v>
      </c>
      <c r="W641" s="79" t="str">
        <f t="shared" si="28"/>
        <v>Acima de 120 dias</v>
      </c>
      <c r="X641" s="80" t="str">
        <f t="shared" si="29"/>
        <v>102020</v>
      </c>
    </row>
    <row r="642" spans="1:24" x14ac:dyDescent="0.3">
      <c r="A642" s="56">
        <v>44316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v>-297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30">MONTH(D642)&amp;YEAR(D642)</f>
        <v>62020</v>
      </c>
      <c r="W642" s="79" t="str">
        <f t="shared" ref="W642:W705" si="31">_xlfn.IFS(G642&lt;-120,"Acima de 120 dias",G642&lt;=-90,"91 a 120 dias",G642&lt;=-61,"61 a 90 dias",G642&lt;=-31,"31 a 60 dias",G642&gt;=-30,"1 a 30 dias")</f>
        <v>Acima de 120 dias</v>
      </c>
      <c r="X642" s="80" t="str">
        <f t="shared" si="29"/>
        <v>82020</v>
      </c>
    </row>
    <row r="643" spans="1:24" x14ac:dyDescent="0.3">
      <c r="A643" s="56">
        <v>44316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v>-144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30"/>
        <v>72020</v>
      </c>
      <c r="W643" s="79" t="str">
        <f t="shared" si="31"/>
        <v>Acima de 120 dias</v>
      </c>
      <c r="X643" s="80" t="str">
        <f t="shared" ref="X643:X706" si="32">MONTH(U643)&amp;YEAR(U643)</f>
        <v>122020</v>
      </c>
    </row>
    <row r="644" spans="1:24" x14ac:dyDescent="0.3">
      <c r="A644" s="56">
        <v>44316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v>-174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30"/>
        <v>82020</v>
      </c>
      <c r="W644" s="79" t="str">
        <f t="shared" si="31"/>
        <v>Acima de 120 dias</v>
      </c>
      <c r="X644" s="80" t="str">
        <f t="shared" si="32"/>
        <v>112020</v>
      </c>
    </row>
    <row r="645" spans="1:24" x14ac:dyDescent="0.3">
      <c r="A645" s="56">
        <v>44316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v>-144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30"/>
        <v>42020</v>
      </c>
      <c r="W645" s="79" t="str">
        <f t="shared" si="31"/>
        <v>Acima de 120 dias</v>
      </c>
      <c r="X645" s="80" t="str">
        <f t="shared" si="32"/>
        <v>122020</v>
      </c>
    </row>
    <row r="646" spans="1:24" x14ac:dyDescent="0.3">
      <c r="A646" s="56">
        <v>44316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v>-174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30"/>
        <v>52020</v>
      </c>
      <c r="W646" s="79" t="str">
        <f t="shared" si="31"/>
        <v>Acima de 120 dias</v>
      </c>
      <c r="X646" s="80" t="str">
        <f t="shared" si="32"/>
        <v>112020</v>
      </c>
    </row>
    <row r="647" spans="1:24" x14ac:dyDescent="0.3">
      <c r="A647" s="56">
        <v>44316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v>7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30"/>
        <v>72020</v>
      </c>
      <c r="W647" s="79" t="str">
        <f t="shared" si="31"/>
        <v>1 a 30 dias</v>
      </c>
      <c r="X647" s="80" t="str">
        <f t="shared" si="32"/>
        <v>52021</v>
      </c>
    </row>
    <row r="648" spans="1:24" x14ac:dyDescent="0.3">
      <c r="A648" s="56">
        <v>44316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v>-144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30"/>
        <v>82020</v>
      </c>
      <c r="W648" s="79" t="str">
        <f t="shared" si="31"/>
        <v>Acima de 120 dias</v>
      </c>
      <c r="X648" s="80" t="str">
        <f t="shared" si="32"/>
        <v>122020</v>
      </c>
    </row>
    <row r="649" spans="1:24" x14ac:dyDescent="0.3">
      <c r="A649" s="56">
        <v>44316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v>-144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30"/>
        <v>62020</v>
      </c>
      <c r="W649" s="79" t="str">
        <f t="shared" si="31"/>
        <v>Acima de 120 dias</v>
      </c>
      <c r="X649" s="80" t="str">
        <f t="shared" si="32"/>
        <v>12021</v>
      </c>
    </row>
    <row r="650" spans="1:24" x14ac:dyDescent="0.3">
      <c r="A650" s="56">
        <v>44316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v>-174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30"/>
        <v>82020</v>
      </c>
      <c r="W650" s="79" t="str">
        <f t="shared" si="31"/>
        <v>Acima de 120 dias</v>
      </c>
      <c r="X650" s="80" t="str">
        <f t="shared" si="32"/>
        <v>112020</v>
      </c>
    </row>
    <row r="651" spans="1:24" x14ac:dyDescent="0.3">
      <c r="A651" s="56">
        <v>44316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v>7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30"/>
        <v>82020</v>
      </c>
      <c r="W651" s="79" t="str">
        <f t="shared" si="31"/>
        <v>1 a 30 dias</v>
      </c>
      <c r="X651" s="80" t="str">
        <f t="shared" si="32"/>
        <v>52021</v>
      </c>
    </row>
    <row r="652" spans="1:24" x14ac:dyDescent="0.3">
      <c r="A652" s="56">
        <v>44316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v>7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30"/>
        <v>102020</v>
      </c>
      <c r="W652" s="79" t="str">
        <f t="shared" si="31"/>
        <v>1 a 30 dias</v>
      </c>
      <c r="X652" s="80" t="str">
        <f t="shared" si="32"/>
        <v>52021</v>
      </c>
    </row>
    <row r="653" spans="1:24" x14ac:dyDescent="0.3">
      <c r="A653" s="56">
        <v>44316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v>-82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30"/>
        <v>82020</v>
      </c>
      <c r="W653" s="79" t="str">
        <f t="shared" si="31"/>
        <v>61 a 90 dias</v>
      </c>
      <c r="X653" s="80" t="str">
        <f t="shared" si="32"/>
        <v>22021</v>
      </c>
    </row>
    <row r="654" spans="1:24" x14ac:dyDescent="0.3">
      <c r="A654" s="56">
        <v>44316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v>7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30"/>
        <v>92020</v>
      </c>
      <c r="W654" s="79" t="str">
        <f t="shared" si="31"/>
        <v>1 a 30 dias</v>
      </c>
      <c r="X654" s="80" t="str">
        <f t="shared" si="32"/>
        <v>52021</v>
      </c>
    </row>
    <row r="655" spans="1:24" x14ac:dyDescent="0.3">
      <c r="A655" s="56">
        <v>44316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v>-54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30"/>
        <v>82020</v>
      </c>
      <c r="W655" s="79" t="str">
        <f t="shared" si="31"/>
        <v>31 a 60 dias</v>
      </c>
      <c r="X655" s="80" t="str">
        <f t="shared" si="32"/>
        <v>42021</v>
      </c>
    </row>
    <row r="656" spans="1:24" x14ac:dyDescent="0.3">
      <c r="A656" s="56">
        <v>44316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v>-144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30"/>
        <v>82020</v>
      </c>
      <c r="W656" s="79" t="str">
        <f t="shared" si="31"/>
        <v>Acima de 120 dias</v>
      </c>
      <c r="X656" s="80" t="str">
        <f t="shared" si="32"/>
        <v>12021</v>
      </c>
    </row>
    <row r="657" spans="1:24" x14ac:dyDescent="0.3">
      <c r="A657" s="56">
        <v>44316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v>7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30"/>
        <v>112020</v>
      </c>
      <c r="W657" s="79" t="str">
        <f t="shared" si="31"/>
        <v>1 a 30 dias</v>
      </c>
      <c r="X657" s="80" t="str">
        <f t="shared" si="32"/>
        <v>52021</v>
      </c>
    </row>
    <row r="658" spans="1:24" x14ac:dyDescent="0.3">
      <c r="A658" s="56">
        <v>44316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v>-327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30"/>
        <v>52020</v>
      </c>
      <c r="W658" s="79" t="str">
        <f t="shared" si="31"/>
        <v>Acima de 120 dias</v>
      </c>
      <c r="X658" s="80" t="str">
        <f t="shared" si="32"/>
        <v>82020</v>
      </c>
    </row>
    <row r="659" spans="1:24" x14ac:dyDescent="0.3">
      <c r="A659" s="56">
        <v>44316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v>-297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30"/>
        <v>62020</v>
      </c>
      <c r="W659" s="79" t="str">
        <f t="shared" si="31"/>
        <v>Acima de 120 dias</v>
      </c>
      <c r="X659" s="80" t="str">
        <f t="shared" si="32"/>
        <v>82020</v>
      </c>
    </row>
    <row r="660" spans="1:24" x14ac:dyDescent="0.3">
      <c r="A660" s="56">
        <v>44316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v>-23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30"/>
        <v>102020</v>
      </c>
      <c r="W660" s="79" t="str">
        <f t="shared" si="31"/>
        <v>1 a 30 dias</v>
      </c>
      <c r="X660" s="80" t="str">
        <f t="shared" si="32"/>
        <v>42021</v>
      </c>
    </row>
    <row r="661" spans="1:24" x14ac:dyDescent="0.3">
      <c r="A661" s="56">
        <v>44316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v>-205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30"/>
        <v>72020</v>
      </c>
      <c r="W661" s="79" t="str">
        <f t="shared" si="31"/>
        <v>Acima de 120 dias</v>
      </c>
      <c r="X661" s="80" t="str">
        <f t="shared" si="32"/>
        <v>102020</v>
      </c>
    </row>
    <row r="662" spans="1:24" x14ac:dyDescent="0.3">
      <c r="A662" s="56">
        <v>44316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v>7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30"/>
        <v>92020</v>
      </c>
      <c r="W662" s="79" t="str">
        <f t="shared" si="31"/>
        <v>1 a 30 dias</v>
      </c>
      <c r="X662" s="80" t="str">
        <f t="shared" si="32"/>
        <v>52021</v>
      </c>
    </row>
    <row r="663" spans="1:24" x14ac:dyDescent="0.3">
      <c r="A663" s="56">
        <v>44316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v>7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30"/>
        <v>92020</v>
      </c>
      <c r="W663" s="79" t="str">
        <f t="shared" si="31"/>
        <v>1 a 30 dias</v>
      </c>
      <c r="X663" s="80" t="str">
        <f t="shared" si="32"/>
        <v>52021</v>
      </c>
    </row>
    <row r="664" spans="1:24" x14ac:dyDescent="0.3">
      <c r="A664" s="56">
        <v>44316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v>7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30"/>
        <v>52020</v>
      </c>
      <c r="W664" s="79" t="str">
        <f t="shared" si="31"/>
        <v>1 a 30 dias</v>
      </c>
      <c r="X664" s="80" t="str">
        <f t="shared" si="32"/>
        <v>52021</v>
      </c>
    </row>
    <row r="665" spans="1:24" x14ac:dyDescent="0.3">
      <c r="A665" s="56">
        <v>44316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v>-144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30"/>
        <v>62020</v>
      </c>
      <c r="W665" s="79" t="str">
        <f t="shared" si="31"/>
        <v>Acima de 120 dias</v>
      </c>
      <c r="X665" s="80" t="str">
        <f t="shared" si="32"/>
        <v>122020</v>
      </c>
    </row>
    <row r="666" spans="1:24" x14ac:dyDescent="0.3">
      <c r="A666" s="56">
        <v>44316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v>-297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30"/>
        <v>52020</v>
      </c>
      <c r="W666" s="79" t="str">
        <f t="shared" si="31"/>
        <v>Acima de 120 dias</v>
      </c>
      <c r="X666" s="80" t="str">
        <f t="shared" si="32"/>
        <v>72020</v>
      </c>
    </row>
    <row r="667" spans="1:24" x14ac:dyDescent="0.3">
      <c r="A667" s="56">
        <v>44316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v>-174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30"/>
        <v>52020</v>
      </c>
      <c r="W667" s="79" t="str">
        <f t="shared" si="31"/>
        <v>Acima de 120 dias</v>
      </c>
      <c r="X667" s="80" t="str">
        <f t="shared" si="32"/>
        <v>112020</v>
      </c>
    </row>
    <row r="668" spans="1:24" x14ac:dyDescent="0.3">
      <c r="A668" s="56">
        <v>44316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v>7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30"/>
        <v>62020</v>
      </c>
      <c r="W668" s="79" t="str">
        <f t="shared" si="31"/>
        <v>1 a 30 dias</v>
      </c>
      <c r="X668" s="80" t="str">
        <f t="shared" si="32"/>
        <v>52021</v>
      </c>
    </row>
    <row r="669" spans="1:24" x14ac:dyDescent="0.3">
      <c r="A669" s="56">
        <v>44316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v>-82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30"/>
        <v>72020</v>
      </c>
      <c r="W669" s="79" t="str">
        <f t="shared" si="31"/>
        <v>61 a 90 dias</v>
      </c>
      <c r="X669" s="80" t="str">
        <f t="shared" si="32"/>
        <v>22021</v>
      </c>
    </row>
    <row r="670" spans="1:24" x14ac:dyDescent="0.3">
      <c r="A670" s="56">
        <v>44316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v>-23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30"/>
        <v>82020</v>
      </c>
      <c r="W670" s="79" t="str">
        <f t="shared" si="31"/>
        <v>1 a 30 dias</v>
      </c>
      <c r="X670" s="80" t="str">
        <f t="shared" si="32"/>
        <v>42021</v>
      </c>
    </row>
    <row r="671" spans="1:24" x14ac:dyDescent="0.3">
      <c r="A671" s="56">
        <v>44316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v>-113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30"/>
        <v>82020</v>
      </c>
      <c r="W671" s="79" t="str">
        <f t="shared" si="31"/>
        <v>91 a 120 dias</v>
      </c>
      <c r="X671" s="80" t="str">
        <f t="shared" si="32"/>
        <v>12021</v>
      </c>
    </row>
    <row r="672" spans="1:24" x14ac:dyDescent="0.3">
      <c r="A672" s="56">
        <v>44316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v>-235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30"/>
        <v>82020</v>
      </c>
      <c r="W672" s="79" t="str">
        <f t="shared" si="31"/>
        <v>Acima de 120 dias</v>
      </c>
      <c r="X672" s="80" t="str">
        <f t="shared" si="32"/>
        <v>102020</v>
      </c>
    </row>
    <row r="673" spans="1:24" x14ac:dyDescent="0.3">
      <c r="A673" s="56">
        <v>44316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v>-144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30"/>
        <v>82020</v>
      </c>
      <c r="W673" s="79" t="str">
        <f t="shared" si="31"/>
        <v>Acima de 120 dias</v>
      </c>
      <c r="X673" s="80" t="str">
        <f t="shared" si="32"/>
        <v>122020</v>
      </c>
    </row>
    <row r="674" spans="1:24" x14ac:dyDescent="0.3">
      <c r="A674" s="56">
        <v>44316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v>-144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30"/>
        <v>82020</v>
      </c>
      <c r="W674" s="79" t="str">
        <f t="shared" si="31"/>
        <v>Acima de 120 dias</v>
      </c>
      <c r="X674" s="80" t="str">
        <f t="shared" si="32"/>
        <v>122020</v>
      </c>
    </row>
    <row r="675" spans="1:24" x14ac:dyDescent="0.3">
      <c r="A675" s="56">
        <v>44316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v>-54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30"/>
        <v>92020</v>
      </c>
      <c r="W675" s="79" t="str">
        <f t="shared" si="31"/>
        <v>31 a 60 dias</v>
      </c>
      <c r="X675" s="80" t="str">
        <f t="shared" si="32"/>
        <v>32021</v>
      </c>
    </row>
    <row r="676" spans="1:24" x14ac:dyDescent="0.3">
      <c r="A676" s="56">
        <v>44316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v>-297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30"/>
        <v>52020</v>
      </c>
      <c r="W676" s="79" t="str">
        <f t="shared" si="31"/>
        <v>Acima de 120 dias</v>
      </c>
      <c r="X676" s="80" t="str">
        <f t="shared" si="32"/>
        <v>82020</v>
      </c>
    </row>
    <row r="677" spans="1:24" x14ac:dyDescent="0.3">
      <c r="A677" s="56">
        <v>44316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v>-144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30"/>
        <v>62020</v>
      </c>
      <c r="W677" s="79" t="str">
        <f t="shared" si="31"/>
        <v>Acima de 120 dias</v>
      </c>
      <c r="X677" s="80" t="str">
        <f t="shared" si="32"/>
        <v>122020</v>
      </c>
    </row>
    <row r="678" spans="1:24" x14ac:dyDescent="0.3">
      <c r="A678" s="56">
        <v>44316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v>-266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30"/>
        <v>62020</v>
      </c>
      <c r="W678" s="79" t="str">
        <f t="shared" si="31"/>
        <v>Acima de 120 dias</v>
      </c>
      <c r="X678" s="80" t="str">
        <f t="shared" si="32"/>
        <v>82020</v>
      </c>
    </row>
    <row r="679" spans="1:24" x14ac:dyDescent="0.3">
      <c r="A679" s="56">
        <v>44316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v>-205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30"/>
        <v>72020</v>
      </c>
      <c r="W679" s="79" t="str">
        <f t="shared" si="31"/>
        <v>Acima de 120 dias</v>
      </c>
      <c r="X679" s="80" t="str">
        <f t="shared" si="32"/>
        <v>112020</v>
      </c>
    </row>
    <row r="680" spans="1:24" x14ac:dyDescent="0.3">
      <c r="A680" s="56">
        <v>44316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v>-144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30"/>
        <v>72020</v>
      </c>
      <c r="W680" s="79" t="str">
        <f t="shared" si="31"/>
        <v>Acima de 120 dias</v>
      </c>
      <c r="X680" s="80" t="str">
        <f t="shared" si="32"/>
        <v>122020</v>
      </c>
    </row>
    <row r="681" spans="1:24" x14ac:dyDescent="0.3">
      <c r="A681" s="56">
        <v>44316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v>7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30"/>
        <v>102020</v>
      </c>
      <c r="W681" s="79" t="str">
        <f t="shared" si="31"/>
        <v>1 a 30 dias</v>
      </c>
      <c r="X681" s="80" t="str">
        <f t="shared" si="32"/>
        <v>52021</v>
      </c>
    </row>
    <row r="682" spans="1:24" x14ac:dyDescent="0.3">
      <c r="A682" s="56">
        <v>44316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v>-54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30"/>
        <v>42020</v>
      </c>
      <c r="W682" s="79" t="str">
        <f t="shared" si="31"/>
        <v>31 a 60 dias</v>
      </c>
      <c r="X682" s="80" t="str">
        <f t="shared" si="32"/>
        <v>32021</v>
      </c>
    </row>
    <row r="683" spans="1:24" x14ac:dyDescent="0.3">
      <c r="A683" s="56">
        <v>44316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v>-297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30"/>
        <v>52020</v>
      </c>
      <c r="W683" s="79" t="str">
        <f t="shared" si="31"/>
        <v>Acima de 120 dias</v>
      </c>
      <c r="X683" s="80" t="str">
        <f t="shared" si="32"/>
        <v>82020</v>
      </c>
    </row>
    <row r="684" spans="1:24" x14ac:dyDescent="0.3">
      <c r="A684" s="56">
        <v>44316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v>-235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30"/>
        <v>82020</v>
      </c>
      <c r="W684" s="79" t="str">
        <f t="shared" si="31"/>
        <v>Acima de 120 dias</v>
      </c>
      <c r="X684" s="80" t="str">
        <f t="shared" si="32"/>
        <v>102020</v>
      </c>
    </row>
    <row r="685" spans="1:24" x14ac:dyDescent="0.3">
      <c r="A685" s="56">
        <v>44316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v>-174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30"/>
        <v>82020</v>
      </c>
      <c r="W685" s="79" t="str">
        <f t="shared" si="31"/>
        <v>Acima de 120 dias</v>
      </c>
      <c r="X685" s="80" t="str">
        <f t="shared" si="32"/>
        <v>12021</v>
      </c>
    </row>
    <row r="686" spans="1:24" x14ac:dyDescent="0.3">
      <c r="A686" s="56">
        <v>44316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v>-54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30"/>
        <v>92020</v>
      </c>
      <c r="W686" s="79" t="str">
        <f t="shared" si="31"/>
        <v>31 a 60 dias</v>
      </c>
      <c r="X686" s="80" t="str">
        <f t="shared" si="32"/>
        <v>42021</v>
      </c>
    </row>
    <row r="687" spans="1:24" x14ac:dyDescent="0.3">
      <c r="A687" s="56">
        <v>44316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v>7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30"/>
        <v>82020</v>
      </c>
      <c r="W687" s="79" t="str">
        <f t="shared" si="31"/>
        <v>1 a 30 dias</v>
      </c>
      <c r="X687" s="80" t="str">
        <f t="shared" si="32"/>
        <v>52021</v>
      </c>
    </row>
    <row r="688" spans="1:24" x14ac:dyDescent="0.3">
      <c r="A688" s="56">
        <v>44316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v>-54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30"/>
        <v>82020</v>
      </c>
      <c r="W688" s="79" t="str">
        <f t="shared" si="31"/>
        <v>31 a 60 dias</v>
      </c>
      <c r="X688" s="80" t="str">
        <f t="shared" si="32"/>
        <v>32021</v>
      </c>
    </row>
    <row r="689" spans="1:24" x14ac:dyDescent="0.3">
      <c r="A689" s="56">
        <v>44316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v>7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30"/>
        <v>92020</v>
      </c>
      <c r="W689" s="79" t="str">
        <f t="shared" si="31"/>
        <v>1 a 30 dias</v>
      </c>
      <c r="X689" s="80" t="str">
        <f t="shared" si="32"/>
        <v>52021</v>
      </c>
    </row>
    <row r="690" spans="1:24" x14ac:dyDescent="0.3">
      <c r="A690" s="56">
        <v>44316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v>-297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30"/>
        <v>52020</v>
      </c>
      <c r="W690" s="79" t="str">
        <f t="shared" si="31"/>
        <v>Acima de 120 dias</v>
      </c>
      <c r="X690" s="80" t="str">
        <f t="shared" si="32"/>
        <v>62021</v>
      </c>
    </row>
    <row r="691" spans="1:24" x14ac:dyDescent="0.3">
      <c r="A691" s="56">
        <v>44316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v>-297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30"/>
        <v>42020</v>
      </c>
      <c r="W691" s="79" t="str">
        <f t="shared" si="31"/>
        <v>Acima de 120 dias</v>
      </c>
      <c r="X691" s="80" t="str">
        <f t="shared" si="32"/>
        <v>82020</v>
      </c>
    </row>
    <row r="692" spans="1:24" x14ac:dyDescent="0.3">
      <c r="A692" s="56">
        <v>44316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v>-82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30"/>
        <v>42020</v>
      </c>
      <c r="W692" s="79" t="str">
        <f t="shared" si="31"/>
        <v>61 a 90 dias</v>
      </c>
      <c r="X692" s="80" t="str">
        <f t="shared" si="32"/>
        <v>22021</v>
      </c>
    </row>
    <row r="693" spans="1:24" x14ac:dyDescent="0.3">
      <c r="A693" s="56">
        <v>44316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v>-266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30"/>
        <v>72020</v>
      </c>
      <c r="W693" s="79" t="str">
        <f t="shared" si="31"/>
        <v>Acima de 120 dias</v>
      </c>
      <c r="X693" s="80" t="str">
        <f t="shared" si="32"/>
        <v>92020</v>
      </c>
    </row>
    <row r="694" spans="1:24" x14ac:dyDescent="0.3">
      <c r="A694" s="56">
        <v>44316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v>-144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30"/>
        <v>62020</v>
      </c>
      <c r="W694" s="79" t="str">
        <f t="shared" si="31"/>
        <v>Acima de 120 dias</v>
      </c>
      <c r="X694" s="80" t="str">
        <f t="shared" si="32"/>
        <v>12021</v>
      </c>
    </row>
    <row r="695" spans="1:24" x14ac:dyDescent="0.3">
      <c r="A695" s="56">
        <v>44316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v>-144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30"/>
        <v>102020</v>
      </c>
      <c r="W695" s="79" t="str">
        <f t="shared" si="31"/>
        <v>Acima de 120 dias</v>
      </c>
      <c r="X695" s="80" t="str">
        <f t="shared" si="32"/>
        <v>122020</v>
      </c>
    </row>
    <row r="696" spans="1:24" x14ac:dyDescent="0.3">
      <c r="A696" s="56">
        <v>44316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v>-205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30"/>
        <v>62020</v>
      </c>
      <c r="W696" s="79" t="str">
        <f t="shared" si="31"/>
        <v>Acima de 120 dias</v>
      </c>
      <c r="X696" s="80" t="str">
        <f t="shared" si="32"/>
        <v>112020</v>
      </c>
    </row>
    <row r="697" spans="1:24" x14ac:dyDescent="0.3">
      <c r="A697" s="56">
        <v>44316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v>7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30"/>
        <v>82020</v>
      </c>
      <c r="W697" s="79" t="str">
        <f t="shared" si="31"/>
        <v>1 a 30 dias</v>
      </c>
      <c r="X697" s="80" t="str">
        <f t="shared" si="32"/>
        <v>52021</v>
      </c>
    </row>
    <row r="698" spans="1:24" x14ac:dyDescent="0.3">
      <c r="A698" s="56">
        <v>44316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v>-297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30"/>
        <v>32020</v>
      </c>
      <c r="W698" s="79" t="str">
        <f t="shared" si="31"/>
        <v>Acima de 120 dias</v>
      </c>
      <c r="X698" s="80" t="str">
        <f t="shared" si="32"/>
        <v>82020</v>
      </c>
    </row>
    <row r="699" spans="1:24" x14ac:dyDescent="0.3">
      <c r="A699" s="56">
        <v>44316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v>-144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30"/>
        <v>42020</v>
      </c>
      <c r="W699" s="79" t="str">
        <f t="shared" si="31"/>
        <v>Acima de 120 dias</v>
      </c>
      <c r="X699" s="80" t="str">
        <f t="shared" si="32"/>
        <v>12021</v>
      </c>
    </row>
    <row r="700" spans="1:24" x14ac:dyDescent="0.3">
      <c r="A700" s="56">
        <v>44316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v>-174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30"/>
        <v>52020</v>
      </c>
      <c r="W700" s="79" t="str">
        <f t="shared" si="31"/>
        <v>Acima de 120 dias</v>
      </c>
      <c r="X700" s="80" t="str">
        <f t="shared" si="32"/>
        <v>112020</v>
      </c>
    </row>
    <row r="701" spans="1:24" x14ac:dyDescent="0.3">
      <c r="A701" s="56">
        <v>44316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v>-54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30"/>
        <v>102020</v>
      </c>
      <c r="W701" s="79" t="str">
        <f t="shared" si="31"/>
        <v>31 a 60 dias</v>
      </c>
      <c r="X701" s="80" t="str">
        <f t="shared" si="32"/>
        <v>32021</v>
      </c>
    </row>
    <row r="702" spans="1:24" x14ac:dyDescent="0.3">
      <c r="A702" s="56">
        <v>44316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v>-235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30"/>
        <v>82020</v>
      </c>
      <c r="W702" s="79" t="str">
        <f t="shared" si="31"/>
        <v>Acima de 120 dias</v>
      </c>
      <c r="X702" s="80" t="str">
        <f t="shared" si="32"/>
        <v>102020</v>
      </c>
    </row>
    <row r="703" spans="1:24" x14ac:dyDescent="0.3">
      <c r="A703" s="56">
        <v>44316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v>7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30"/>
        <v>72020</v>
      </c>
      <c r="W703" s="79" t="str">
        <f t="shared" si="31"/>
        <v>1 a 30 dias</v>
      </c>
      <c r="X703" s="80" t="str">
        <f t="shared" si="32"/>
        <v>52021</v>
      </c>
    </row>
    <row r="704" spans="1:24" x14ac:dyDescent="0.3">
      <c r="A704" s="56">
        <v>44316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v>-82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30"/>
        <v>102020</v>
      </c>
      <c r="W704" s="79" t="str">
        <f t="shared" si="31"/>
        <v>61 a 90 dias</v>
      </c>
      <c r="X704" s="80" t="str">
        <f t="shared" si="32"/>
        <v>22021</v>
      </c>
    </row>
    <row r="705" spans="1:24" x14ac:dyDescent="0.3">
      <c r="A705" s="56">
        <v>44316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v>-144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30"/>
        <v>72020</v>
      </c>
      <c r="W705" s="79" t="str">
        <f t="shared" si="31"/>
        <v>Acima de 120 dias</v>
      </c>
      <c r="X705" s="80" t="str">
        <f t="shared" si="32"/>
        <v>12021</v>
      </c>
    </row>
    <row r="706" spans="1:24" x14ac:dyDescent="0.3">
      <c r="A706" s="56">
        <v>44316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v>-144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33">MONTH(D706)&amp;YEAR(D706)</f>
        <v>52020</v>
      </c>
      <c r="W706" s="79" t="str">
        <f t="shared" ref="W706:W769" si="34">_xlfn.IFS(G706&lt;-120,"Acima de 120 dias",G706&lt;=-90,"91 a 120 dias",G706&lt;=-61,"61 a 90 dias",G706&lt;=-31,"31 a 60 dias",G706&gt;=-30,"1 a 30 dias")</f>
        <v>Acima de 120 dias</v>
      </c>
      <c r="X706" s="80" t="str">
        <f t="shared" si="32"/>
        <v>112020</v>
      </c>
    </row>
    <row r="707" spans="1:24" x14ac:dyDescent="0.3">
      <c r="A707" s="56">
        <v>44316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v>-266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33"/>
        <v>52020</v>
      </c>
      <c r="W707" s="79" t="str">
        <f t="shared" si="34"/>
        <v>Acima de 120 dias</v>
      </c>
      <c r="X707" s="80" t="str">
        <f t="shared" ref="X707:X770" si="35">MONTH(U707)&amp;YEAR(U707)</f>
        <v>92020</v>
      </c>
    </row>
    <row r="708" spans="1:24" x14ac:dyDescent="0.3">
      <c r="A708" s="56">
        <v>44316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v>7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33"/>
        <v>92020</v>
      </c>
      <c r="W708" s="79" t="str">
        <f t="shared" si="34"/>
        <v>1 a 30 dias</v>
      </c>
      <c r="X708" s="80" t="str">
        <f t="shared" si="35"/>
        <v>52021</v>
      </c>
    </row>
    <row r="709" spans="1:24" x14ac:dyDescent="0.3">
      <c r="A709" s="56">
        <v>44316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v>-82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33"/>
        <v>82020</v>
      </c>
      <c r="W709" s="79" t="str">
        <f t="shared" si="34"/>
        <v>61 a 90 dias</v>
      </c>
      <c r="X709" s="80" t="str">
        <f t="shared" si="35"/>
        <v>22021</v>
      </c>
    </row>
    <row r="710" spans="1:24" x14ac:dyDescent="0.3">
      <c r="A710" s="56">
        <v>44316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v>-82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33"/>
        <v>82020</v>
      </c>
      <c r="W710" s="79" t="str">
        <f t="shared" si="34"/>
        <v>61 a 90 dias</v>
      </c>
      <c r="X710" s="80" t="str">
        <f t="shared" si="35"/>
        <v>22021</v>
      </c>
    </row>
    <row r="711" spans="1:24" x14ac:dyDescent="0.3">
      <c r="A711" s="56">
        <v>44316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v>-144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33"/>
        <v>82020</v>
      </c>
      <c r="W711" s="79" t="str">
        <f t="shared" si="34"/>
        <v>Acima de 120 dias</v>
      </c>
      <c r="X711" s="80" t="str">
        <f t="shared" si="35"/>
        <v>12021</v>
      </c>
    </row>
    <row r="712" spans="1:24" x14ac:dyDescent="0.3">
      <c r="A712" s="56">
        <v>44316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v>-205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33"/>
        <v>82020</v>
      </c>
      <c r="W712" s="79" t="str">
        <f t="shared" si="34"/>
        <v>Acima de 120 dias</v>
      </c>
      <c r="X712" s="80" t="str">
        <f t="shared" si="35"/>
        <v>102020</v>
      </c>
    </row>
    <row r="713" spans="1:24" x14ac:dyDescent="0.3">
      <c r="A713" s="56">
        <v>44316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v>7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33"/>
        <v>92020</v>
      </c>
      <c r="W713" s="79" t="str">
        <f t="shared" si="34"/>
        <v>1 a 30 dias</v>
      </c>
      <c r="X713" s="80" t="str">
        <f t="shared" si="35"/>
        <v>52021</v>
      </c>
    </row>
    <row r="714" spans="1:24" x14ac:dyDescent="0.3">
      <c r="A714" s="56">
        <v>44316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v>7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33"/>
        <v>92020</v>
      </c>
      <c r="W714" s="79" t="str">
        <f t="shared" si="34"/>
        <v>1 a 30 dias</v>
      </c>
      <c r="X714" s="80" t="str">
        <f t="shared" si="35"/>
        <v>52021</v>
      </c>
    </row>
    <row r="715" spans="1:24" x14ac:dyDescent="0.3">
      <c r="A715" s="56">
        <v>44316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v>7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33"/>
        <v>102020</v>
      </c>
      <c r="W715" s="79" t="str">
        <f t="shared" si="34"/>
        <v>1 a 30 dias</v>
      </c>
      <c r="X715" s="80" t="str">
        <f t="shared" si="35"/>
        <v>52021</v>
      </c>
    </row>
    <row r="716" spans="1:24" x14ac:dyDescent="0.3">
      <c r="A716" s="56">
        <v>44316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v>-266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33"/>
        <v>42020</v>
      </c>
      <c r="W716" s="79" t="str">
        <f t="shared" si="34"/>
        <v>Acima de 120 dias</v>
      </c>
      <c r="X716" s="80" t="str">
        <f t="shared" si="35"/>
        <v>92020</v>
      </c>
    </row>
    <row r="717" spans="1:24" x14ac:dyDescent="0.3">
      <c r="A717" s="56">
        <v>44316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v>-327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33"/>
        <v>52020</v>
      </c>
      <c r="W717" s="79" t="str">
        <f t="shared" si="34"/>
        <v>Acima de 120 dias</v>
      </c>
      <c r="X717" s="80" t="str">
        <f t="shared" si="35"/>
        <v>72020</v>
      </c>
    </row>
    <row r="718" spans="1:24" x14ac:dyDescent="0.3">
      <c r="A718" s="56">
        <v>44316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v>7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33"/>
        <v>62020</v>
      </c>
      <c r="W718" s="79" t="str">
        <f t="shared" si="34"/>
        <v>1 a 30 dias</v>
      </c>
      <c r="X718" s="80" t="str">
        <f t="shared" si="35"/>
        <v>52021</v>
      </c>
    </row>
    <row r="719" spans="1:24" x14ac:dyDescent="0.3">
      <c r="A719" s="56">
        <v>44316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v>-235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33"/>
        <v>72020</v>
      </c>
      <c r="W719" s="79" t="str">
        <f t="shared" si="34"/>
        <v>Acima de 120 dias</v>
      </c>
      <c r="X719" s="80" t="str">
        <f t="shared" si="35"/>
        <v>92020</v>
      </c>
    </row>
    <row r="720" spans="1:24" x14ac:dyDescent="0.3">
      <c r="A720" s="56">
        <v>44316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v>7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33"/>
        <v>72020</v>
      </c>
      <c r="W720" s="79" t="str">
        <f t="shared" si="34"/>
        <v>1 a 30 dias</v>
      </c>
      <c r="X720" s="80" t="str">
        <f t="shared" si="35"/>
        <v>52021</v>
      </c>
    </row>
    <row r="721" spans="1:24" x14ac:dyDescent="0.3">
      <c r="A721" s="56">
        <v>44316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v>-82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33"/>
        <v>92020</v>
      </c>
      <c r="W721" s="79" t="str">
        <f t="shared" si="34"/>
        <v>61 a 90 dias</v>
      </c>
      <c r="X721" s="80" t="str">
        <f t="shared" si="35"/>
        <v>22021</v>
      </c>
    </row>
    <row r="722" spans="1:24" x14ac:dyDescent="0.3">
      <c r="A722" s="56">
        <v>44316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v>-297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33"/>
        <v>62020</v>
      </c>
      <c r="W722" s="79" t="str">
        <f t="shared" si="34"/>
        <v>Acima de 120 dias</v>
      </c>
      <c r="X722" s="80" t="str">
        <f t="shared" si="35"/>
        <v>82020</v>
      </c>
    </row>
    <row r="723" spans="1:24" x14ac:dyDescent="0.3">
      <c r="A723" s="56">
        <v>44316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v>7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33"/>
        <v>62020</v>
      </c>
      <c r="W723" s="79" t="str">
        <f t="shared" si="34"/>
        <v>1 a 30 dias</v>
      </c>
      <c r="X723" s="80" t="str">
        <f t="shared" si="35"/>
        <v>52021</v>
      </c>
    </row>
    <row r="724" spans="1:24" x14ac:dyDescent="0.3">
      <c r="A724" s="56">
        <v>44316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v>7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33"/>
        <v>82020</v>
      </c>
      <c r="W724" s="79" t="str">
        <f t="shared" si="34"/>
        <v>1 a 30 dias</v>
      </c>
      <c r="X724" s="80" t="str">
        <f t="shared" si="35"/>
        <v>52021</v>
      </c>
    </row>
    <row r="725" spans="1:24" x14ac:dyDescent="0.3">
      <c r="A725" s="56">
        <v>44316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v>7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33"/>
        <v>82020</v>
      </c>
      <c r="W725" s="79" t="str">
        <f t="shared" si="34"/>
        <v>1 a 30 dias</v>
      </c>
      <c r="X725" s="80" t="str">
        <f t="shared" si="35"/>
        <v>52021</v>
      </c>
    </row>
    <row r="726" spans="1:24" x14ac:dyDescent="0.3">
      <c r="A726" s="56">
        <v>44316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v>-358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33"/>
        <v>32020</v>
      </c>
      <c r="W726" s="79" t="str">
        <f t="shared" si="34"/>
        <v>Acima de 120 dias</v>
      </c>
      <c r="X726" s="80" t="str">
        <f t="shared" si="35"/>
        <v>62020</v>
      </c>
    </row>
    <row r="727" spans="1:24" x14ac:dyDescent="0.3">
      <c r="A727" s="56">
        <v>44316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v>-174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33"/>
        <v>62020</v>
      </c>
      <c r="W727" s="79" t="str">
        <f t="shared" si="34"/>
        <v>Acima de 120 dias</v>
      </c>
      <c r="X727" s="80" t="str">
        <f t="shared" si="35"/>
        <v>112020</v>
      </c>
    </row>
    <row r="728" spans="1:24" x14ac:dyDescent="0.3">
      <c r="A728" s="56">
        <v>44316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v>-113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33"/>
        <v>102020</v>
      </c>
      <c r="W728" s="79" t="str">
        <f t="shared" si="34"/>
        <v>91 a 120 dias</v>
      </c>
      <c r="X728" s="80" t="str">
        <f t="shared" si="35"/>
        <v>12021</v>
      </c>
    </row>
    <row r="729" spans="1:24" x14ac:dyDescent="0.3">
      <c r="A729" s="56">
        <v>44316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v>-144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33"/>
        <v>82020</v>
      </c>
      <c r="W729" s="79" t="str">
        <f t="shared" si="34"/>
        <v>Acima de 120 dias</v>
      </c>
      <c r="X729" s="80" t="str">
        <f t="shared" si="35"/>
        <v>122020</v>
      </c>
    </row>
    <row r="730" spans="1:24" x14ac:dyDescent="0.3">
      <c r="A730" s="56">
        <v>44316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v>7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33"/>
        <v>102020</v>
      </c>
      <c r="W730" s="79" t="str">
        <f t="shared" si="34"/>
        <v>1 a 30 dias</v>
      </c>
      <c r="X730" s="80" t="str">
        <f t="shared" si="35"/>
        <v>52021</v>
      </c>
    </row>
    <row r="731" spans="1:24" x14ac:dyDescent="0.3">
      <c r="A731" s="56">
        <v>44316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v>-358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33"/>
        <v>42020</v>
      </c>
      <c r="W731" s="79" t="str">
        <f t="shared" si="34"/>
        <v>Acima de 120 dias</v>
      </c>
      <c r="X731" s="80" t="str">
        <f t="shared" si="35"/>
        <v>62020</v>
      </c>
    </row>
    <row r="732" spans="1:24" x14ac:dyDescent="0.3">
      <c r="A732" s="56">
        <v>44316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v>7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33"/>
        <v>52020</v>
      </c>
      <c r="W732" s="79" t="str">
        <f t="shared" si="34"/>
        <v>1 a 30 dias</v>
      </c>
      <c r="X732" s="80" t="str">
        <f t="shared" si="35"/>
        <v>52021</v>
      </c>
    </row>
    <row r="733" spans="1:24" x14ac:dyDescent="0.3">
      <c r="A733" s="56">
        <v>44316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v>-82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33"/>
        <v>52020</v>
      </c>
      <c r="W733" s="79" t="str">
        <f t="shared" si="34"/>
        <v>61 a 90 dias</v>
      </c>
      <c r="X733" s="80" t="str">
        <f t="shared" si="35"/>
        <v>22021</v>
      </c>
    </row>
    <row r="734" spans="1:24" x14ac:dyDescent="0.3">
      <c r="A734" s="56">
        <v>44316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v>-174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33"/>
        <v>82020</v>
      </c>
      <c r="W734" s="79" t="str">
        <f t="shared" si="34"/>
        <v>Acima de 120 dias</v>
      </c>
      <c r="X734" s="80" t="str">
        <f t="shared" si="35"/>
        <v>112020</v>
      </c>
    </row>
    <row r="735" spans="1:24" x14ac:dyDescent="0.3">
      <c r="A735" s="56">
        <v>44316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v>-266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33"/>
        <v>62020</v>
      </c>
      <c r="W735" s="79" t="str">
        <f t="shared" si="34"/>
        <v>Acima de 120 dias</v>
      </c>
      <c r="X735" s="80" t="str">
        <f t="shared" si="35"/>
        <v>92020</v>
      </c>
    </row>
    <row r="736" spans="1:24" x14ac:dyDescent="0.3">
      <c r="A736" s="56">
        <v>44316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v>-144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33"/>
        <v>52020</v>
      </c>
      <c r="W736" s="79" t="str">
        <f t="shared" si="34"/>
        <v>Acima de 120 dias</v>
      </c>
      <c r="X736" s="80" t="str">
        <f t="shared" si="35"/>
        <v>12021</v>
      </c>
    </row>
    <row r="737" spans="1:24" x14ac:dyDescent="0.3">
      <c r="A737" s="56">
        <v>44316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v>-54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33"/>
        <v>102020</v>
      </c>
      <c r="W737" s="79" t="str">
        <f t="shared" si="34"/>
        <v>31 a 60 dias</v>
      </c>
      <c r="X737" s="80" t="str">
        <f t="shared" si="35"/>
        <v>42021</v>
      </c>
    </row>
    <row r="738" spans="1:24" x14ac:dyDescent="0.3">
      <c r="A738" s="56">
        <v>44316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v>-82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33"/>
        <v>82020</v>
      </c>
      <c r="W738" s="79" t="str">
        <f t="shared" si="34"/>
        <v>61 a 90 dias</v>
      </c>
      <c r="X738" s="80" t="str">
        <f t="shared" si="35"/>
        <v>22021</v>
      </c>
    </row>
    <row r="739" spans="1:24" x14ac:dyDescent="0.3">
      <c r="A739" s="56">
        <v>44316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v>7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33"/>
        <v>82020</v>
      </c>
      <c r="W739" s="79" t="str">
        <f t="shared" si="34"/>
        <v>1 a 30 dias</v>
      </c>
      <c r="X739" s="80" t="str">
        <f t="shared" si="35"/>
        <v>52021</v>
      </c>
    </row>
    <row r="740" spans="1:24" x14ac:dyDescent="0.3">
      <c r="A740" s="56">
        <v>44316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v>-144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33"/>
        <v>82020</v>
      </c>
      <c r="W740" s="79" t="str">
        <f t="shared" si="34"/>
        <v>Acima de 120 dias</v>
      </c>
      <c r="X740" s="80" t="str">
        <f t="shared" si="35"/>
        <v>12021</v>
      </c>
    </row>
    <row r="741" spans="1:24" x14ac:dyDescent="0.3">
      <c r="A741" s="56">
        <v>44316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v>-174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33"/>
        <v>82020</v>
      </c>
      <c r="W741" s="79" t="str">
        <f t="shared" si="34"/>
        <v>Acima de 120 dias</v>
      </c>
      <c r="X741" s="80" t="str">
        <f t="shared" si="35"/>
        <v>112020</v>
      </c>
    </row>
    <row r="742" spans="1:24" x14ac:dyDescent="0.3">
      <c r="A742" s="56">
        <v>44316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v>-174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33"/>
        <v>82020</v>
      </c>
      <c r="W742" s="79" t="str">
        <f t="shared" si="34"/>
        <v>Acima de 120 dias</v>
      </c>
      <c r="X742" s="80" t="str">
        <f t="shared" si="35"/>
        <v>12021</v>
      </c>
    </row>
    <row r="743" spans="1:24" x14ac:dyDescent="0.3">
      <c r="A743" s="56">
        <v>44316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v>-54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33"/>
        <v>82020</v>
      </c>
      <c r="W743" s="79" t="str">
        <f t="shared" si="34"/>
        <v>31 a 60 dias</v>
      </c>
      <c r="X743" s="80" t="str">
        <f t="shared" si="35"/>
        <v>42021</v>
      </c>
    </row>
    <row r="744" spans="1:24" x14ac:dyDescent="0.3">
      <c r="A744" s="56">
        <v>44316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v>-205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33"/>
        <v>82020</v>
      </c>
      <c r="W744" s="79" t="str">
        <f t="shared" si="34"/>
        <v>Acima de 120 dias</v>
      </c>
      <c r="X744" s="80" t="str">
        <f t="shared" si="35"/>
        <v>102020</v>
      </c>
    </row>
    <row r="745" spans="1:24" x14ac:dyDescent="0.3">
      <c r="A745" s="56">
        <v>44316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v>-23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33"/>
        <v>102020</v>
      </c>
      <c r="W745" s="79" t="str">
        <f t="shared" si="34"/>
        <v>1 a 30 dias</v>
      </c>
      <c r="X745" s="80" t="str">
        <f t="shared" si="35"/>
        <v>42021</v>
      </c>
    </row>
    <row r="746" spans="1:24" x14ac:dyDescent="0.3">
      <c r="A746" s="56">
        <v>44316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v>-235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33"/>
        <v>52020</v>
      </c>
      <c r="W746" s="79" t="str">
        <f t="shared" si="34"/>
        <v>Acima de 120 dias</v>
      </c>
      <c r="X746" s="80" t="str">
        <f t="shared" si="35"/>
        <v>102020</v>
      </c>
    </row>
    <row r="747" spans="1:24" x14ac:dyDescent="0.3">
      <c r="A747" s="56">
        <v>44316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v>-174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33"/>
        <v>52020</v>
      </c>
      <c r="W747" s="79" t="str">
        <f t="shared" si="34"/>
        <v>Acima de 120 dias</v>
      </c>
      <c r="X747" s="80" t="str">
        <f t="shared" si="35"/>
        <v>112020</v>
      </c>
    </row>
    <row r="748" spans="1:24" x14ac:dyDescent="0.3">
      <c r="A748" s="56">
        <v>44316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v>-144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33"/>
        <v>72020</v>
      </c>
      <c r="W748" s="79" t="str">
        <f t="shared" si="34"/>
        <v>Acima de 120 dias</v>
      </c>
      <c r="X748" s="80" t="str">
        <f t="shared" si="35"/>
        <v>122020</v>
      </c>
    </row>
    <row r="749" spans="1:24" x14ac:dyDescent="0.3">
      <c r="A749" s="56">
        <v>44316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v>7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33"/>
        <v>62020</v>
      </c>
      <c r="W749" s="79" t="str">
        <f t="shared" si="34"/>
        <v>1 a 30 dias</v>
      </c>
      <c r="X749" s="80" t="str">
        <f t="shared" si="35"/>
        <v>52021</v>
      </c>
    </row>
    <row r="750" spans="1:24" x14ac:dyDescent="0.3">
      <c r="A750" s="56">
        <v>44316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v>-23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33"/>
        <v>52020</v>
      </c>
      <c r="W750" s="79" t="str">
        <f t="shared" si="34"/>
        <v>1 a 30 dias</v>
      </c>
      <c r="X750" s="80" t="str">
        <f t="shared" si="35"/>
        <v>42021</v>
      </c>
    </row>
    <row r="751" spans="1:24" x14ac:dyDescent="0.3">
      <c r="A751" s="56">
        <v>44316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v>-54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33"/>
        <v>72020</v>
      </c>
      <c r="W751" s="79" t="str">
        <f t="shared" si="34"/>
        <v>31 a 60 dias</v>
      </c>
      <c r="X751" s="80" t="str">
        <f t="shared" si="35"/>
        <v>42021</v>
      </c>
    </row>
    <row r="752" spans="1:24" x14ac:dyDescent="0.3">
      <c r="A752" s="56">
        <v>44316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v>-54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33"/>
        <v>52020</v>
      </c>
      <c r="W752" s="79" t="str">
        <f t="shared" si="34"/>
        <v>31 a 60 dias</v>
      </c>
      <c r="X752" s="80" t="str">
        <f t="shared" si="35"/>
        <v>42021</v>
      </c>
    </row>
    <row r="753" spans="1:24" x14ac:dyDescent="0.3">
      <c r="A753" s="56">
        <v>44316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v>-297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33"/>
        <v>52020</v>
      </c>
      <c r="W753" s="79" t="str">
        <f t="shared" si="34"/>
        <v>Acima de 120 dias</v>
      </c>
      <c r="X753" s="80" t="str">
        <f t="shared" si="35"/>
        <v>82020</v>
      </c>
    </row>
    <row r="754" spans="1:24" x14ac:dyDescent="0.3">
      <c r="A754" s="56">
        <v>44316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v>-54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33"/>
        <v>52020</v>
      </c>
      <c r="W754" s="79" t="str">
        <f t="shared" si="34"/>
        <v>31 a 60 dias</v>
      </c>
      <c r="X754" s="80" t="str">
        <f t="shared" si="35"/>
        <v>22021</v>
      </c>
    </row>
    <row r="755" spans="1:24" x14ac:dyDescent="0.3">
      <c r="A755" s="56">
        <v>44316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v>7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33"/>
        <v>72020</v>
      </c>
      <c r="W755" s="79" t="str">
        <f t="shared" si="34"/>
        <v>1 a 30 dias</v>
      </c>
      <c r="X755" s="80" t="str">
        <f t="shared" si="35"/>
        <v>52021</v>
      </c>
    </row>
    <row r="756" spans="1:24" x14ac:dyDescent="0.3">
      <c r="A756" s="56">
        <v>44316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v>7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33"/>
        <v>72020</v>
      </c>
      <c r="W756" s="79" t="str">
        <f t="shared" si="34"/>
        <v>1 a 30 dias</v>
      </c>
      <c r="X756" s="80" t="str">
        <f t="shared" si="35"/>
        <v>52021</v>
      </c>
    </row>
    <row r="757" spans="1:24" x14ac:dyDescent="0.3">
      <c r="A757" s="56">
        <v>44316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v>-235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33"/>
        <v>72020</v>
      </c>
      <c r="W757" s="79" t="str">
        <f t="shared" si="34"/>
        <v>Acima de 120 dias</v>
      </c>
      <c r="X757" s="80" t="str">
        <f t="shared" si="35"/>
        <v>102020</v>
      </c>
    </row>
    <row r="758" spans="1:24" x14ac:dyDescent="0.3">
      <c r="A758" s="56">
        <v>44316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v>-82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33"/>
        <v>82020</v>
      </c>
      <c r="W758" s="79" t="str">
        <f t="shared" si="34"/>
        <v>61 a 90 dias</v>
      </c>
      <c r="X758" s="80" t="str">
        <f t="shared" si="35"/>
        <v>42021</v>
      </c>
    </row>
    <row r="759" spans="1:24" x14ac:dyDescent="0.3">
      <c r="A759" s="56">
        <v>44316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v>-23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33"/>
        <v>82020</v>
      </c>
      <c r="W759" s="79" t="str">
        <f t="shared" si="34"/>
        <v>1 a 30 dias</v>
      </c>
      <c r="X759" s="80" t="str">
        <f t="shared" si="35"/>
        <v>42021</v>
      </c>
    </row>
    <row r="760" spans="1:24" x14ac:dyDescent="0.3">
      <c r="A760" s="56">
        <v>44316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v>-205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33"/>
        <v>92020</v>
      </c>
      <c r="W760" s="79" t="str">
        <f t="shared" si="34"/>
        <v>Acima de 120 dias</v>
      </c>
      <c r="X760" s="80" t="str">
        <f t="shared" si="35"/>
        <v>112020</v>
      </c>
    </row>
    <row r="761" spans="1:24" x14ac:dyDescent="0.3">
      <c r="A761" s="56">
        <v>44316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v>-174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33"/>
        <v>82020</v>
      </c>
      <c r="W761" s="79" t="str">
        <f t="shared" si="34"/>
        <v>Acima de 120 dias</v>
      </c>
      <c r="X761" s="80" t="str">
        <f t="shared" si="35"/>
        <v>112020</v>
      </c>
    </row>
    <row r="762" spans="1:24" x14ac:dyDescent="0.3">
      <c r="A762" s="56">
        <v>44316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v>7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33"/>
        <v>92020</v>
      </c>
      <c r="W762" s="79" t="str">
        <f t="shared" si="34"/>
        <v>1 a 30 dias</v>
      </c>
      <c r="X762" s="80" t="str">
        <f t="shared" si="35"/>
        <v>52021</v>
      </c>
    </row>
    <row r="763" spans="1:24" x14ac:dyDescent="0.3">
      <c r="A763" s="56">
        <v>44316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v>7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33"/>
        <v>42020</v>
      </c>
      <c r="W763" s="79" t="str">
        <f t="shared" si="34"/>
        <v>1 a 30 dias</v>
      </c>
      <c r="X763" s="80" t="str">
        <f t="shared" si="35"/>
        <v>52021</v>
      </c>
    </row>
    <row r="764" spans="1:24" x14ac:dyDescent="0.3">
      <c r="A764" s="56">
        <v>44316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v>-235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33"/>
        <v>82020</v>
      </c>
      <c r="W764" s="79" t="str">
        <f t="shared" si="34"/>
        <v>Acima de 120 dias</v>
      </c>
      <c r="X764" s="80" t="str">
        <f t="shared" si="35"/>
        <v>102020</v>
      </c>
    </row>
    <row r="765" spans="1:24" x14ac:dyDescent="0.3">
      <c r="A765" s="56">
        <v>44316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v>-82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33"/>
        <v>82020</v>
      </c>
      <c r="W765" s="79" t="str">
        <f t="shared" si="34"/>
        <v>61 a 90 dias</v>
      </c>
      <c r="X765" s="80" t="str">
        <f t="shared" si="35"/>
        <v>22021</v>
      </c>
    </row>
    <row r="766" spans="1:24" x14ac:dyDescent="0.3">
      <c r="A766" s="56">
        <v>44316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v>-144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33"/>
        <v>52020</v>
      </c>
      <c r="W766" s="79" t="str">
        <f t="shared" si="34"/>
        <v>Acima de 120 dias</v>
      </c>
      <c r="X766" s="80" t="str">
        <f t="shared" si="35"/>
        <v>12021</v>
      </c>
    </row>
    <row r="767" spans="1:24" x14ac:dyDescent="0.3">
      <c r="A767" s="56">
        <v>44316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v>-144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33"/>
        <v>82020</v>
      </c>
      <c r="W767" s="79" t="str">
        <f t="shared" si="34"/>
        <v>Acima de 120 dias</v>
      </c>
      <c r="X767" s="80" t="str">
        <f t="shared" si="35"/>
        <v>12021</v>
      </c>
    </row>
    <row r="768" spans="1:24" x14ac:dyDescent="0.3">
      <c r="A768" s="56">
        <v>44316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v>-144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33"/>
        <v>72020</v>
      </c>
      <c r="W768" s="79" t="str">
        <f t="shared" si="34"/>
        <v>Acima de 120 dias</v>
      </c>
      <c r="X768" s="80" t="str">
        <f t="shared" si="35"/>
        <v>12021</v>
      </c>
    </row>
    <row r="769" spans="1:24" x14ac:dyDescent="0.3">
      <c r="A769" s="56">
        <v>44316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v>7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33"/>
        <v>92020</v>
      </c>
      <c r="W769" s="79" t="str">
        <f t="shared" si="34"/>
        <v>1 a 30 dias</v>
      </c>
      <c r="X769" s="80" t="str">
        <f t="shared" si="35"/>
        <v>52021</v>
      </c>
    </row>
    <row r="770" spans="1:24" x14ac:dyDescent="0.3">
      <c r="A770" s="56">
        <v>44316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v>-235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36">MONTH(D770)&amp;YEAR(D770)</f>
        <v>82020</v>
      </c>
      <c r="W770" s="79" t="str">
        <f t="shared" ref="W770:W833" si="37">_xlfn.IFS(G770&lt;-120,"Acima de 120 dias",G770&lt;=-90,"91 a 120 dias",G770&lt;=-61,"61 a 90 dias",G770&lt;=-31,"31 a 60 dias",G770&gt;=-30,"1 a 30 dias")</f>
        <v>Acima de 120 dias</v>
      </c>
      <c r="X770" s="80" t="str">
        <f t="shared" si="35"/>
        <v>102020</v>
      </c>
    </row>
    <row r="771" spans="1:24" x14ac:dyDescent="0.3">
      <c r="A771" s="56">
        <v>44316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v>-144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36"/>
        <v>82020</v>
      </c>
      <c r="W771" s="79" t="str">
        <f t="shared" si="37"/>
        <v>Acima de 120 dias</v>
      </c>
      <c r="X771" s="80" t="str">
        <f t="shared" ref="X771:X834" si="38">MONTH(U771)&amp;YEAR(U771)</f>
        <v>122020</v>
      </c>
    </row>
    <row r="772" spans="1:24" x14ac:dyDescent="0.3">
      <c r="A772" s="56">
        <v>44316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v>7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36"/>
        <v>92020</v>
      </c>
      <c r="W772" s="79" t="str">
        <f t="shared" si="37"/>
        <v>1 a 30 dias</v>
      </c>
      <c r="X772" s="80" t="str">
        <f t="shared" si="38"/>
        <v>52021</v>
      </c>
    </row>
    <row r="773" spans="1:24" x14ac:dyDescent="0.3">
      <c r="A773" s="56">
        <v>44316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v>-23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36"/>
        <v>82020</v>
      </c>
      <c r="W773" s="79" t="str">
        <f t="shared" si="37"/>
        <v>1 a 30 dias</v>
      </c>
      <c r="X773" s="80" t="str">
        <f t="shared" si="38"/>
        <v>42021</v>
      </c>
    </row>
    <row r="774" spans="1:24" x14ac:dyDescent="0.3">
      <c r="A774" s="56">
        <v>44316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v>-297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36"/>
        <v>52020</v>
      </c>
      <c r="W774" s="79" t="str">
        <f t="shared" si="37"/>
        <v>Acima de 120 dias</v>
      </c>
      <c r="X774" s="80" t="str">
        <f t="shared" si="38"/>
        <v>82020</v>
      </c>
    </row>
    <row r="775" spans="1:24" x14ac:dyDescent="0.3">
      <c r="A775" s="56">
        <v>44316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v>-54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36"/>
        <v>52020</v>
      </c>
      <c r="W775" s="79" t="str">
        <f t="shared" si="37"/>
        <v>31 a 60 dias</v>
      </c>
      <c r="X775" s="80" t="str">
        <f t="shared" si="38"/>
        <v>42021</v>
      </c>
    </row>
    <row r="776" spans="1:24" x14ac:dyDescent="0.3">
      <c r="A776" s="56">
        <v>44316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v>-54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36"/>
        <v>102020</v>
      </c>
      <c r="W776" s="79" t="str">
        <f t="shared" si="37"/>
        <v>31 a 60 dias</v>
      </c>
      <c r="X776" s="80" t="str">
        <f t="shared" si="38"/>
        <v>42021</v>
      </c>
    </row>
    <row r="777" spans="1:24" x14ac:dyDescent="0.3">
      <c r="A777" s="56">
        <v>44316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v>-82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36"/>
        <v>52020</v>
      </c>
      <c r="W777" s="79" t="str">
        <f t="shared" si="37"/>
        <v>61 a 90 dias</v>
      </c>
      <c r="X777" s="80" t="str">
        <f t="shared" si="38"/>
        <v>22021</v>
      </c>
    </row>
    <row r="778" spans="1:24" x14ac:dyDescent="0.3">
      <c r="A778" s="56">
        <v>44316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v>-144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36"/>
        <v>82020</v>
      </c>
      <c r="W778" s="79" t="str">
        <f t="shared" si="37"/>
        <v>Acima de 120 dias</v>
      </c>
      <c r="X778" s="80" t="str">
        <f t="shared" si="38"/>
        <v>122020</v>
      </c>
    </row>
    <row r="779" spans="1:24" x14ac:dyDescent="0.3">
      <c r="A779" s="56">
        <v>44316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v>-144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36"/>
        <v>82020</v>
      </c>
      <c r="W779" s="79" t="str">
        <f t="shared" si="37"/>
        <v>Acima de 120 dias</v>
      </c>
      <c r="X779" s="80" t="str">
        <f t="shared" si="38"/>
        <v>12021</v>
      </c>
    </row>
    <row r="780" spans="1:24" x14ac:dyDescent="0.3">
      <c r="A780" s="56">
        <v>44316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v>7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36"/>
        <v>92020</v>
      </c>
      <c r="W780" s="79" t="str">
        <f t="shared" si="37"/>
        <v>1 a 30 dias</v>
      </c>
      <c r="X780" s="80" t="str">
        <f t="shared" si="38"/>
        <v>52021</v>
      </c>
    </row>
    <row r="781" spans="1:24" x14ac:dyDescent="0.3">
      <c r="A781" s="56">
        <v>44316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v>-144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36"/>
        <v>82020</v>
      </c>
      <c r="W781" s="79" t="str">
        <f t="shared" si="37"/>
        <v>Acima de 120 dias</v>
      </c>
      <c r="X781" s="80" t="str">
        <f t="shared" si="38"/>
        <v>12021</v>
      </c>
    </row>
    <row r="782" spans="1:24" x14ac:dyDescent="0.3">
      <c r="A782" s="56">
        <v>44316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v>-144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36"/>
        <v>62020</v>
      </c>
      <c r="W782" s="79" t="str">
        <f t="shared" si="37"/>
        <v>Acima de 120 dias</v>
      </c>
      <c r="X782" s="80" t="str">
        <f t="shared" si="38"/>
        <v>12021</v>
      </c>
    </row>
    <row r="783" spans="1:24" x14ac:dyDescent="0.3">
      <c r="A783" s="56">
        <v>44316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v>-144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36"/>
        <v>92020</v>
      </c>
      <c r="W783" s="79" t="str">
        <f t="shared" si="37"/>
        <v>Acima de 120 dias</v>
      </c>
      <c r="X783" s="80" t="str">
        <f t="shared" si="38"/>
        <v>122020</v>
      </c>
    </row>
    <row r="784" spans="1:24" x14ac:dyDescent="0.3">
      <c r="A784" s="56">
        <v>44316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v>-144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36"/>
        <v>102020</v>
      </c>
      <c r="W784" s="79" t="str">
        <f t="shared" si="37"/>
        <v>Acima de 120 dias</v>
      </c>
      <c r="X784" s="80" t="str">
        <f t="shared" si="38"/>
        <v>12021</v>
      </c>
    </row>
    <row r="785" spans="1:24" x14ac:dyDescent="0.3">
      <c r="A785" s="56">
        <v>44316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v>7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36"/>
        <v>72020</v>
      </c>
      <c r="W785" s="79" t="str">
        <f t="shared" si="37"/>
        <v>1 a 30 dias</v>
      </c>
      <c r="X785" s="80" t="str">
        <f t="shared" si="38"/>
        <v>52021</v>
      </c>
    </row>
    <row r="786" spans="1:24" x14ac:dyDescent="0.3">
      <c r="A786" s="56">
        <v>44316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v>7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36"/>
        <v>82020</v>
      </c>
      <c r="W786" s="79" t="str">
        <f t="shared" si="37"/>
        <v>1 a 30 dias</v>
      </c>
      <c r="X786" s="80" t="str">
        <f t="shared" si="38"/>
        <v>52021</v>
      </c>
    </row>
    <row r="787" spans="1:24" x14ac:dyDescent="0.3">
      <c r="A787" s="56">
        <v>44316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v>-54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36"/>
        <v>82020</v>
      </c>
      <c r="W787" s="79" t="str">
        <f t="shared" si="37"/>
        <v>31 a 60 dias</v>
      </c>
      <c r="X787" s="80" t="str">
        <f t="shared" si="38"/>
        <v>42021</v>
      </c>
    </row>
    <row r="788" spans="1:24" x14ac:dyDescent="0.3">
      <c r="A788" s="56">
        <v>44316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v>-174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36"/>
        <v>82020</v>
      </c>
      <c r="W788" s="79" t="str">
        <f t="shared" si="37"/>
        <v>Acima de 120 dias</v>
      </c>
      <c r="X788" s="80" t="str">
        <f t="shared" si="38"/>
        <v>112020</v>
      </c>
    </row>
    <row r="789" spans="1:24" x14ac:dyDescent="0.3">
      <c r="A789" s="56">
        <v>44316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v>7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36"/>
        <v>82020</v>
      </c>
      <c r="W789" s="79" t="str">
        <f t="shared" si="37"/>
        <v>1 a 30 dias</v>
      </c>
      <c r="X789" s="80" t="str">
        <f t="shared" si="38"/>
        <v>52021</v>
      </c>
    </row>
    <row r="790" spans="1:24" x14ac:dyDescent="0.3">
      <c r="A790" s="56">
        <v>44316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v>-82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36"/>
        <v>102020</v>
      </c>
      <c r="W790" s="79" t="str">
        <f t="shared" si="37"/>
        <v>61 a 90 dias</v>
      </c>
      <c r="X790" s="80" t="str">
        <f t="shared" si="38"/>
        <v>32021</v>
      </c>
    </row>
    <row r="791" spans="1:24" x14ac:dyDescent="0.3">
      <c r="A791" s="56">
        <v>44316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v>-297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36"/>
        <v>52020</v>
      </c>
      <c r="W791" s="79" t="str">
        <f t="shared" si="37"/>
        <v>Acima de 120 dias</v>
      </c>
      <c r="X791" s="80" t="str">
        <f t="shared" si="38"/>
        <v>82020</v>
      </c>
    </row>
    <row r="792" spans="1:24" x14ac:dyDescent="0.3">
      <c r="A792" s="56">
        <v>44316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v>-235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36"/>
        <v>82020</v>
      </c>
      <c r="W792" s="79" t="str">
        <f t="shared" si="37"/>
        <v>Acima de 120 dias</v>
      </c>
      <c r="X792" s="80" t="str">
        <f t="shared" si="38"/>
        <v>102020</v>
      </c>
    </row>
    <row r="793" spans="1:24" x14ac:dyDescent="0.3">
      <c r="A793" s="56">
        <v>44316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v>-235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36"/>
        <v>52020</v>
      </c>
      <c r="W793" s="79" t="str">
        <f t="shared" si="37"/>
        <v>Acima de 120 dias</v>
      </c>
      <c r="X793" s="80" t="str">
        <f t="shared" si="38"/>
        <v>102020</v>
      </c>
    </row>
    <row r="794" spans="1:24" x14ac:dyDescent="0.3">
      <c r="A794" s="56">
        <v>44316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v>-82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36"/>
        <v>62020</v>
      </c>
      <c r="W794" s="79" t="str">
        <f t="shared" si="37"/>
        <v>61 a 90 dias</v>
      </c>
      <c r="X794" s="80" t="str">
        <f t="shared" si="38"/>
        <v>22021</v>
      </c>
    </row>
    <row r="795" spans="1:24" x14ac:dyDescent="0.3">
      <c r="A795" s="56">
        <v>44316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v>7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36"/>
        <v>102020</v>
      </c>
      <c r="W795" s="79" t="str">
        <f t="shared" si="37"/>
        <v>1 a 30 dias</v>
      </c>
      <c r="X795" s="80" t="str">
        <f t="shared" si="38"/>
        <v>52021</v>
      </c>
    </row>
    <row r="796" spans="1:24" x14ac:dyDescent="0.3">
      <c r="A796" s="56">
        <v>44316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v>7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36"/>
        <v>82020</v>
      </c>
      <c r="W796" s="79" t="str">
        <f t="shared" si="37"/>
        <v>1 a 30 dias</v>
      </c>
      <c r="X796" s="80" t="str">
        <f t="shared" si="38"/>
        <v>52021</v>
      </c>
    </row>
    <row r="797" spans="1:24" x14ac:dyDescent="0.3">
      <c r="A797" s="56">
        <v>44316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v>-174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36"/>
        <v>82020</v>
      </c>
      <c r="W797" s="79" t="str">
        <f t="shared" si="37"/>
        <v>Acima de 120 dias</v>
      </c>
      <c r="X797" s="80" t="str">
        <f t="shared" si="38"/>
        <v>112020</v>
      </c>
    </row>
    <row r="798" spans="1:24" x14ac:dyDescent="0.3">
      <c r="A798" s="56">
        <v>44316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v>-174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36"/>
        <v>92020</v>
      </c>
      <c r="W798" s="79" t="str">
        <f t="shared" si="37"/>
        <v>Acima de 120 dias</v>
      </c>
      <c r="X798" s="80" t="str">
        <f t="shared" si="38"/>
        <v>112020</v>
      </c>
    </row>
    <row r="799" spans="1:24" x14ac:dyDescent="0.3">
      <c r="A799" s="56">
        <v>44316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v>-23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36"/>
        <v>82020</v>
      </c>
      <c r="W799" s="79" t="str">
        <f t="shared" si="37"/>
        <v>1 a 30 dias</v>
      </c>
      <c r="X799" s="80" t="str">
        <f t="shared" si="38"/>
        <v>42021</v>
      </c>
    </row>
    <row r="800" spans="1:24" x14ac:dyDescent="0.3">
      <c r="A800" s="56">
        <v>44316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v>7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36"/>
        <v>92020</v>
      </c>
      <c r="W800" s="79" t="str">
        <f t="shared" si="37"/>
        <v>1 a 30 dias</v>
      </c>
      <c r="X800" s="80" t="str">
        <f t="shared" si="38"/>
        <v>52021</v>
      </c>
    </row>
    <row r="801" spans="1:24" x14ac:dyDescent="0.3">
      <c r="A801" s="56">
        <v>44316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v>-327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36"/>
        <v>52020</v>
      </c>
      <c r="W801" s="79" t="str">
        <f t="shared" si="37"/>
        <v>Acima de 120 dias</v>
      </c>
      <c r="X801" s="80" t="str">
        <f t="shared" si="38"/>
        <v>62020</v>
      </c>
    </row>
    <row r="802" spans="1:24" x14ac:dyDescent="0.3">
      <c r="A802" s="56">
        <v>44316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v>7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36"/>
        <v>82020</v>
      </c>
      <c r="W802" s="79" t="str">
        <f t="shared" si="37"/>
        <v>1 a 30 dias</v>
      </c>
      <c r="X802" s="80" t="str">
        <f t="shared" si="38"/>
        <v>52021</v>
      </c>
    </row>
    <row r="803" spans="1:24" x14ac:dyDescent="0.3">
      <c r="A803" s="56">
        <v>44316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v>-174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36"/>
        <v>82020</v>
      </c>
      <c r="W803" s="79" t="str">
        <f t="shared" si="37"/>
        <v>Acima de 120 dias</v>
      </c>
      <c r="X803" s="80" t="str">
        <f t="shared" si="38"/>
        <v>112020</v>
      </c>
    </row>
    <row r="804" spans="1:24" x14ac:dyDescent="0.3">
      <c r="A804" s="56">
        <v>44316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v>-266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36"/>
        <v>62020</v>
      </c>
      <c r="W804" s="79" t="str">
        <f t="shared" si="37"/>
        <v>Acima de 120 dias</v>
      </c>
      <c r="X804" s="80" t="str">
        <f t="shared" si="38"/>
        <v>92020</v>
      </c>
    </row>
    <row r="805" spans="1:24" x14ac:dyDescent="0.3">
      <c r="A805" s="56">
        <v>44316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v>-144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36"/>
        <v>82020</v>
      </c>
      <c r="W805" s="79" t="str">
        <f t="shared" si="37"/>
        <v>Acima de 120 dias</v>
      </c>
      <c r="X805" s="80" t="str">
        <f t="shared" si="38"/>
        <v>122020</v>
      </c>
    </row>
    <row r="806" spans="1:24" x14ac:dyDescent="0.3">
      <c r="A806" s="56">
        <v>44316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v>7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36"/>
        <v>82020</v>
      </c>
      <c r="W806" s="79" t="str">
        <f t="shared" si="37"/>
        <v>1 a 30 dias</v>
      </c>
      <c r="X806" s="80" t="str">
        <f t="shared" si="38"/>
        <v>52021</v>
      </c>
    </row>
    <row r="807" spans="1:24" x14ac:dyDescent="0.3">
      <c r="A807" s="56">
        <v>44316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v>-82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36"/>
        <v>82020</v>
      </c>
      <c r="W807" s="79" t="str">
        <f t="shared" si="37"/>
        <v>61 a 90 dias</v>
      </c>
      <c r="X807" s="80" t="str">
        <f t="shared" si="38"/>
        <v>22021</v>
      </c>
    </row>
    <row r="808" spans="1:24" x14ac:dyDescent="0.3">
      <c r="A808" s="56">
        <v>44316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v>-235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36"/>
        <v>82020</v>
      </c>
      <c r="W808" s="79" t="str">
        <f t="shared" si="37"/>
        <v>Acima de 120 dias</v>
      </c>
      <c r="X808" s="80" t="str">
        <f t="shared" si="38"/>
        <v>102020</v>
      </c>
    </row>
    <row r="809" spans="1:24" x14ac:dyDescent="0.3">
      <c r="A809" s="56">
        <v>44316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v>-144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36"/>
        <v>72020</v>
      </c>
      <c r="W809" s="79" t="str">
        <f t="shared" si="37"/>
        <v>Acima de 120 dias</v>
      </c>
      <c r="X809" s="80" t="str">
        <f t="shared" si="38"/>
        <v>12021</v>
      </c>
    </row>
    <row r="810" spans="1:24" x14ac:dyDescent="0.3">
      <c r="A810" s="56">
        <v>44316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v>-235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36"/>
        <v>72020</v>
      </c>
      <c r="W810" s="79" t="str">
        <f t="shared" si="37"/>
        <v>Acima de 120 dias</v>
      </c>
      <c r="X810" s="80" t="str">
        <f t="shared" si="38"/>
        <v>102020</v>
      </c>
    </row>
    <row r="811" spans="1:24" x14ac:dyDescent="0.3">
      <c r="A811" s="56">
        <v>44316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v>-266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36"/>
        <v>72020</v>
      </c>
      <c r="W811" s="79" t="str">
        <f t="shared" si="37"/>
        <v>Acima de 120 dias</v>
      </c>
      <c r="X811" s="80" t="str">
        <f t="shared" si="38"/>
        <v>82020</v>
      </c>
    </row>
    <row r="812" spans="1:24" x14ac:dyDescent="0.3">
      <c r="A812" s="56">
        <v>44316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v>-266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36"/>
        <v>72020</v>
      </c>
      <c r="W812" s="79" t="str">
        <f t="shared" si="37"/>
        <v>Acima de 120 dias</v>
      </c>
      <c r="X812" s="80" t="str">
        <f t="shared" si="38"/>
        <v>92020</v>
      </c>
    </row>
    <row r="813" spans="1:24" x14ac:dyDescent="0.3">
      <c r="A813" s="56">
        <v>44316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v>-82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36"/>
        <v>102020</v>
      </c>
      <c r="W813" s="79" t="str">
        <f t="shared" si="37"/>
        <v>61 a 90 dias</v>
      </c>
      <c r="X813" s="80" t="str">
        <f t="shared" si="38"/>
        <v>22021</v>
      </c>
    </row>
    <row r="814" spans="1:24" x14ac:dyDescent="0.3">
      <c r="A814" s="56">
        <v>44316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v>7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36"/>
        <v>102020</v>
      </c>
      <c r="W814" s="79" t="str">
        <f t="shared" si="37"/>
        <v>1 a 30 dias</v>
      </c>
      <c r="X814" s="80" t="str">
        <f t="shared" si="38"/>
        <v>52021</v>
      </c>
    </row>
    <row r="815" spans="1:24" x14ac:dyDescent="0.3">
      <c r="A815" s="56">
        <v>44316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v>7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36"/>
        <v>82020</v>
      </c>
      <c r="W815" s="79" t="str">
        <f t="shared" si="37"/>
        <v>1 a 30 dias</v>
      </c>
      <c r="X815" s="80" t="str">
        <f t="shared" si="38"/>
        <v>52021</v>
      </c>
    </row>
    <row r="816" spans="1:24" x14ac:dyDescent="0.3">
      <c r="A816" s="56">
        <v>44316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v>7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36"/>
        <v>82020</v>
      </c>
      <c r="W816" s="79" t="str">
        <f t="shared" si="37"/>
        <v>1 a 30 dias</v>
      </c>
      <c r="X816" s="80" t="str">
        <f t="shared" si="38"/>
        <v>52021</v>
      </c>
    </row>
    <row r="817" spans="1:24" x14ac:dyDescent="0.3">
      <c r="A817" s="56">
        <v>44316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v>-144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36"/>
        <v>82020</v>
      </c>
      <c r="W817" s="79" t="str">
        <f t="shared" si="37"/>
        <v>Acima de 120 dias</v>
      </c>
      <c r="X817" s="80" t="str">
        <f t="shared" si="38"/>
        <v>122020</v>
      </c>
    </row>
    <row r="818" spans="1:24" x14ac:dyDescent="0.3">
      <c r="A818" s="56">
        <v>44316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v>7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36"/>
        <v>82020</v>
      </c>
      <c r="W818" s="79" t="str">
        <f t="shared" si="37"/>
        <v>1 a 30 dias</v>
      </c>
      <c r="X818" s="80" t="str">
        <f t="shared" si="38"/>
        <v>52021</v>
      </c>
    </row>
    <row r="819" spans="1:24" x14ac:dyDescent="0.3">
      <c r="A819" s="56">
        <v>44316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v>-54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36"/>
        <v>82020</v>
      </c>
      <c r="W819" s="79" t="str">
        <f t="shared" si="37"/>
        <v>31 a 60 dias</v>
      </c>
      <c r="X819" s="80" t="str">
        <f t="shared" si="38"/>
        <v>42021</v>
      </c>
    </row>
    <row r="820" spans="1:24" x14ac:dyDescent="0.3">
      <c r="A820" s="56">
        <v>44316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v>-23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36"/>
        <v>92020</v>
      </c>
      <c r="W820" s="79" t="str">
        <f t="shared" si="37"/>
        <v>1 a 30 dias</v>
      </c>
      <c r="X820" s="80" t="str">
        <f t="shared" si="38"/>
        <v>42021</v>
      </c>
    </row>
    <row r="821" spans="1:24" x14ac:dyDescent="0.3">
      <c r="A821" s="56">
        <v>44316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v>-144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36"/>
        <v>42020</v>
      </c>
      <c r="W821" s="79" t="str">
        <f t="shared" si="37"/>
        <v>Acima de 120 dias</v>
      </c>
      <c r="X821" s="80" t="str">
        <f t="shared" si="38"/>
        <v>122020</v>
      </c>
    </row>
    <row r="822" spans="1:24" x14ac:dyDescent="0.3">
      <c r="A822" s="56">
        <v>44316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v>7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36"/>
        <v>62020</v>
      </c>
      <c r="W822" s="79" t="str">
        <f t="shared" si="37"/>
        <v>1 a 30 dias</v>
      </c>
      <c r="X822" s="80" t="str">
        <f t="shared" si="38"/>
        <v>52021</v>
      </c>
    </row>
    <row r="823" spans="1:24" x14ac:dyDescent="0.3">
      <c r="A823" s="56">
        <v>44316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v>-235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36"/>
        <v>72020</v>
      </c>
      <c r="W823" s="79" t="str">
        <f t="shared" si="37"/>
        <v>Acima de 120 dias</v>
      </c>
      <c r="X823" s="80" t="str">
        <f t="shared" si="38"/>
        <v>102020</v>
      </c>
    </row>
    <row r="824" spans="1:24" x14ac:dyDescent="0.3">
      <c r="A824" s="56">
        <v>44316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v>-297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36"/>
        <v>52020</v>
      </c>
      <c r="W824" s="79" t="str">
        <f t="shared" si="37"/>
        <v>Acima de 120 dias</v>
      </c>
      <c r="X824" s="80" t="str">
        <f t="shared" si="38"/>
        <v>72020</v>
      </c>
    </row>
    <row r="825" spans="1:24" x14ac:dyDescent="0.3">
      <c r="A825" s="56">
        <v>44316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v>-54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36"/>
        <v>102020</v>
      </c>
      <c r="W825" s="79" t="str">
        <f t="shared" si="37"/>
        <v>31 a 60 dias</v>
      </c>
      <c r="X825" s="80" t="str">
        <f t="shared" si="38"/>
        <v>32021</v>
      </c>
    </row>
    <row r="826" spans="1:24" x14ac:dyDescent="0.3">
      <c r="A826" s="56">
        <v>44316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v>-297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36"/>
        <v>62020</v>
      </c>
      <c r="W826" s="79" t="str">
        <f t="shared" si="37"/>
        <v>Acima de 120 dias</v>
      </c>
      <c r="X826" s="80" t="str">
        <f t="shared" si="38"/>
        <v>92020</v>
      </c>
    </row>
    <row r="827" spans="1:24" x14ac:dyDescent="0.3">
      <c r="A827" s="56">
        <v>44316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v>-144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36"/>
        <v>72020</v>
      </c>
      <c r="W827" s="79" t="str">
        <f t="shared" si="37"/>
        <v>Acima de 120 dias</v>
      </c>
      <c r="X827" s="80" t="str">
        <f t="shared" si="38"/>
        <v>122020</v>
      </c>
    </row>
    <row r="828" spans="1:24" x14ac:dyDescent="0.3">
      <c r="A828" s="56">
        <v>44316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v>7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36"/>
        <v>112020</v>
      </c>
      <c r="W828" s="79" t="str">
        <f t="shared" si="37"/>
        <v>1 a 30 dias</v>
      </c>
      <c r="X828" s="80" t="str">
        <f t="shared" si="38"/>
        <v>52021</v>
      </c>
    </row>
    <row r="829" spans="1:24" x14ac:dyDescent="0.3">
      <c r="A829" s="56">
        <v>44316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v>-266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36"/>
        <v>72020</v>
      </c>
      <c r="W829" s="79" t="str">
        <f t="shared" si="37"/>
        <v>Acima de 120 dias</v>
      </c>
      <c r="X829" s="80" t="str">
        <f t="shared" si="38"/>
        <v>12021</v>
      </c>
    </row>
    <row r="830" spans="1:24" x14ac:dyDescent="0.3">
      <c r="A830" s="56">
        <v>44316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v>-23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36"/>
        <v>92020</v>
      </c>
      <c r="W830" s="79" t="str">
        <f t="shared" si="37"/>
        <v>1 a 30 dias</v>
      </c>
      <c r="X830" s="80" t="str">
        <f t="shared" si="38"/>
        <v>42021</v>
      </c>
    </row>
    <row r="831" spans="1:24" x14ac:dyDescent="0.3">
      <c r="A831" s="56">
        <v>44316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v>7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36"/>
        <v>72020</v>
      </c>
      <c r="W831" s="79" t="str">
        <f t="shared" si="37"/>
        <v>1 a 30 dias</v>
      </c>
      <c r="X831" s="80" t="str">
        <f t="shared" si="38"/>
        <v>52021</v>
      </c>
    </row>
    <row r="832" spans="1:24" x14ac:dyDescent="0.3">
      <c r="A832" s="56">
        <v>44316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v>-297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36"/>
        <v>52020</v>
      </c>
      <c r="W832" s="79" t="str">
        <f t="shared" si="37"/>
        <v>Acima de 120 dias</v>
      </c>
      <c r="X832" s="80" t="str">
        <f t="shared" si="38"/>
        <v>82020</v>
      </c>
    </row>
    <row r="833" spans="1:24" x14ac:dyDescent="0.3">
      <c r="A833" s="56">
        <v>44316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v>-23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36"/>
        <v>52020</v>
      </c>
      <c r="W833" s="79" t="str">
        <f t="shared" si="37"/>
        <v>1 a 30 dias</v>
      </c>
      <c r="X833" s="80" t="str">
        <f t="shared" si="38"/>
        <v>42021</v>
      </c>
    </row>
    <row r="834" spans="1:24" x14ac:dyDescent="0.3">
      <c r="A834" s="56">
        <v>44316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v>7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39">MONTH(D834)&amp;YEAR(D834)</f>
        <v>102020</v>
      </c>
      <c r="W834" s="79" t="str">
        <f t="shared" ref="W834:W897" si="40">_xlfn.IFS(G834&lt;-120,"Acima de 120 dias",G834&lt;=-90,"91 a 120 dias",G834&lt;=-61,"61 a 90 dias",G834&lt;=-31,"31 a 60 dias",G834&gt;=-30,"1 a 30 dias")</f>
        <v>1 a 30 dias</v>
      </c>
      <c r="X834" s="80" t="str">
        <f t="shared" si="38"/>
        <v>52021</v>
      </c>
    </row>
    <row r="835" spans="1:24" x14ac:dyDescent="0.3">
      <c r="A835" s="56">
        <v>44316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v>-54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39"/>
        <v>82020</v>
      </c>
      <c r="W835" s="79" t="str">
        <f t="shared" si="40"/>
        <v>31 a 60 dias</v>
      </c>
      <c r="X835" s="80" t="str">
        <f t="shared" ref="X835:X898" si="41">MONTH(U835)&amp;YEAR(U835)</f>
        <v>42021</v>
      </c>
    </row>
    <row r="836" spans="1:24" x14ac:dyDescent="0.3">
      <c r="A836" s="56">
        <v>44316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v>-174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39"/>
        <v>92020</v>
      </c>
      <c r="W836" s="79" t="str">
        <f t="shared" si="40"/>
        <v>Acima de 120 dias</v>
      </c>
      <c r="X836" s="80" t="str">
        <f t="shared" si="41"/>
        <v>112020</v>
      </c>
    </row>
    <row r="837" spans="1:24" x14ac:dyDescent="0.3">
      <c r="A837" s="56">
        <v>44316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v>7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39"/>
        <v>82020</v>
      </c>
      <c r="W837" s="79" t="str">
        <f t="shared" si="40"/>
        <v>1 a 30 dias</v>
      </c>
      <c r="X837" s="80" t="str">
        <f t="shared" si="41"/>
        <v>52021</v>
      </c>
    </row>
    <row r="838" spans="1:24" x14ac:dyDescent="0.3">
      <c r="A838" s="56">
        <v>44316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v>-266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39"/>
        <v>42020</v>
      </c>
      <c r="W838" s="79" t="str">
        <f t="shared" si="40"/>
        <v>Acima de 120 dias</v>
      </c>
      <c r="X838" s="80" t="str">
        <f t="shared" si="41"/>
        <v>82020</v>
      </c>
    </row>
    <row r="839" spans="1:24" x14ac:dyDescent="0.3">
      <c r="A839" s="56">
        <v>44316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v>7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39"/>
        <v>52020</v>
      </c>
      <c r="W839" s="79" t="str">
        <f t="shared" si="40"/>
        <v>1 a 30 dias</v>
      </c>
      <c r="X839" s="80" t="str">
        <f t="shared" si="41"/>
        <v>52021</v>
      </c>
    </row>
    <row r="840" spans="1:24" x14ac:dyDescent="0.3">
      <c r="A840" s="56">
        <v>44316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v>-113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39"/>
        <v>52020</v>
      </c>
      <c r="W840" s="79" t="str">
        <f t="shared" si="40"/>
        <v>91 a 120 dias</v>
      </c>
      <c r="X840" s="80" t="str">
        <f t="shared" si="41"/>
        <v>12021</v>
      </c>
    </row>
    <row r="841" spans="1:24" x14ac:dyDescent="0.3">
      <c r="A841" s="56">
        <v>44316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v>-82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39"/>
        <v>102020</v>
      </c>
      <c r="W841" s="79" t="str">
        <f t="shared" si="40"/>
        <v>61 a 90 dias</v>
      </c>
      <c r="X841" s="80" t="str">
        <f t="shared" si="41"/>
        <v>22021</v>
      </c>
    </row>
    <row r="842" spans="1:24" x14ac:dyDescent="0.3">
      <c r="A842" s="56">
        <v>44316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v>-113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39"/>
        <v>102020</v>
      </c>
      <c r="W842" s="79" t="str">
        <f t="shared" si="40"/>
        <v>91 a 120 dias</v>
      </c>
      <c r="X842" s="80" t="str">
        <f t="shared" si="41"/>
        <v>12021</v>
      </c>
    </row>
    <row r="843" spans="1:24" x14ac:dyDescent="0.3">
      <c r="A843" s="56">
        <v>44316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v>0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39"/>
        <v>62020</v>
      </c>
      <c r="W843" s="79" t="str">
        <f t="shared" si="40"/>
        <v>1 a 30 dias</v>
      </c>
      <c r="X843" s="80" t="str">
        <f t="shared" si="41"/>
        <v>52021</v>
      </c>
    </row>
    <row r="844" spans="1:24" x14ac:dyDescent="0.3">
      <c r="A844" s="56">
        <v>44316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v>-54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39"/>
        <v>72020</v>
      </c>
      <c r="W844" s="79" t="str">
        <f t="shared" si="40"/>
        <v>31 a 60 dias</v>
      </c>
      <c r="X844" s="80" t="str">
        <f t="shared" si="41"/>
        <v>42021</v>
      </c>
    </row>
    <row r="845" spans="1:24" x14ac:dyDescent="0.3">
      <c r="A845" s="56">
        <v>44316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v>-82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39"/>
        <v>92020</v>
      </c>
      <c r="W845" s="79" t="str">
        <f t="shared" si="40"/>
        <v>61 a 90 dias</v>
      </c>
      <c r="X845" s="80" t="str">
        <f t="shared" si="41"/>
        <v>32021</v>
      </c>
    </row>
    <row r="846" spans="1:24" x14ac:dyDescent="0.3">
      <c r="A846" s="56">
        <v>44316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v>-82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39"/>
        <v>82020</v>
      </c>
      <c r="W846" s="79" t="str">
        <f t="shared" si="40"/>
        <v>61 a 90 dias</v>
      </c>
      <c r="X846" s="80" t="str">
        <f t="shared" si="41"/>
        <v>22021</v>
      </c>
    </row>
    <row r="847" spans="1:24" x14ac:dyDescent="0.3">
      <c r="A847" s="56">
        <v>44316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v>-235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39"/>
        <v>72020</v>
      </c>
      <c r="W847" s="79" t="str">
        <f t="shared" si="40"/>
        <v>Acima de 120 dias</v>
      </c>
      <c r="X847" s="80" t="str">
        <f t="shared" si="41"/>
        <v>92020</v>
      </c>
    </row>
    <row r="848" spans="1:24" x14ac:dyDescent="0.3">
      <c r="A848" s="56">
        <v>44316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v>7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39"/>
        <v>92020</v>
      </c>
      <c r="W848" s="79" t="str">
        <f t="shared" si="40"/>
        <v>1 a 30 dias</v>
      </c>
      <c r="X848" s="80" t="str">
        <f t="shared" si="41"/>
        <v>52021</v>
      </c>
    </row>
    <row r="849" spans="1:24" x14ac:dyDescent="0.3">
      <c r="A849" s="56">
        <v>44316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v>-144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39"/>
        <v>92020</v>
      </c>
      <c r="W849" s="79" t="str">
        <f t="shared" si="40"/>
        <v>Acima de 120 dias</v>
      </c>
      <c r="X849" s="80" t="str">
        <f t="shared" si="41"/>
        <v>12021</v>
      </c>
    </row>
    <row r="850" spans="1:24" x14ac:dyDescent="0.3">
      <c r="A850" s="56">
        <v>44316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v>-235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39"/>
        <v>82020</v>
      </c>
      <c r="W850" s="79" t="str">
        <f t="shared" si="40"/>
        <v>Acima de 120 dias</v>
      </c>
      <c r="X850" s="80" t="str">
        <f t="shared" si="41"/>
        <v>102020</v>
      </c>
    </row>
    <row r="851" spans="1:24" x14ac:dyDescent="0.3">
      <c r="A851" s="56">
        <v>44316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v>-54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39"/>
        <v>102020</v>
      </c>
      <c r="W851" s="79" t="str">
        <f t="shared" si="40"/>
        <v>31 a 60 dias</v>
      </c>
      <c r="X851" s="80" t="str">
        <f t="shared" si="41"/>
        <v>42021</v>
      </c>
    </row>
    <row r="852" spans="1:24" x14ac:dyDescent="0.3">
      <c r="A852" s="56">
        <v>44316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v>-82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39"/>
        <v>82020</v>
      </c>
      <c r="W852" s="79" t="str">
        <f t="shared" si="40"/>
        <v>61 a 90 dias</v>
      </c>
      <c r="X852" s="80" t="str">
        <f t="shared" si="41"/>
        <v>22021</v>
      </c>
    </row>
    <row r="853" spans="1:24" x14ac:dyDescent="0.3">
      <c r="A853" s="56">
        <v>44316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v>-235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39"/>
        <v>52020</v>
      </c>
      <c r="W853" s="79" t="str">
        <f t="shared" si="40"/>
        <v>Acima de 120 dias</v>
      </c>
      <c r="X853" s="80" t="str">
        <f t="shared" si="41"/>
        <v>102020</v>
      </c>
    </row>
    <row r="854" spans="1:24" x14ac:dyDescent="0.3">
      <c r="A854" s="56">
        <v>44316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v>-235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39"/>
        <v>52020</v>
      </c>
      <c r="W854" s="79" t="str">
        <f t="shared" si="40"/>
        <v>Acima de 120 dias</v>
      </c>
      <c r="X854" s="80" t="str">
        <f t="shared" si="41"/>
        <v>102020</v>
      </c>
    </row>
    <row r="855" spans="1:24" x14ac:dyDescent="0.3">
      <c r="A855" s="56">
        <v>44316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v>-82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39"/>
        <v>82020</v>
      </c>
      <c r="W855" s="79" t="str">
        <f t="shared" si="40"/>
        <v>61 a 90 dias</v>
      </c>
      <c r="X855" s="80" t="str">
        <f t="shared" si="41"/>
        <v>22021</v>
      </c>
    </row>
    <row r="856" spans="1:24" x14ac:dyDescent="0.3">
      <c r="A856" s="56">
        <v>44316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v>-54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39"/>
        <v>82020</v>
      </c>
      <c r="W856" s="79" t="str">
        <f t="shared" si="40"/>
        <v>31 a 60 dias</v>
      </c>
      <c r="X856" s="80" t="str">
        <f t="shared" si="41"/>
        <v>42021</v>
      </c>
    </row>
    <row r="857" spans="1:24" x14ac:dyDescent="0.3">
      <c r="A857" s="56">
        <v>44316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v>7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39"/>
        <v>82020</v>
      </c>
      <c r="W857" s="79" t="str">
        <f t="shared" si="40"/>
        <v>1 a 30 dias</v>
      </c>
      <c r="X857" s="80" t="str">
        <f t="shared" si="41"/>
        <v>62021</v>
      </c>
    </row>
    <row r="858" spans="1:24" x14ac:dyDescent="0.3">
      <c r="A858" s="56">
        <v>44316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v>-174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39"/>
        <v>82020</v>
      </c>
      <c r="W858" s="79" t="str">
        <f t="shared" si="40"/>
        <v>Acima de 120 dias</v>
      </c>
      <c r="X858" s="80" t="str">
        <f t="shared" si="41"/>
        <v>112020</v>
      </c>
    </row>
    <row r="859" spans="1:24" x14ac:dyDescent="0.3">
      <c r="A859" s="56">
        <v>44316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v>7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39"/>
        <v>92020</v>
      </c>
      <c r="W859" s="79" t="str">
        <f t="shared" si="40"/>
        <v>1 a 30 dias</v>
      </c>
      <c r="X859" s="80" t="str">
        <f t="shared" si="41"/>
        <v>52021</v>
      </c>
    </row>
    <row r="860" spans="1:24" x14ac:dyDescent="0.3">
      <c r="A860" s="56">
        <v>44316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v>-23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39"/>
        <v>32020</v>
      </c>
      <c r="W860" s="79" t="str">
        <f t="shared" si="40"/>
        <v>1 a 30 dias</v>
      </c>
      <c r="X860" s="80" t="str">
        <f t="shared" si="41"/>
        <v>42021</v>
      </c>
    </row>
    <row r="861" spans="1:24" x14ac:dyDescent="0.3">
      <c r="A861" s="56">
        <v>44316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v>7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39"/>
        <v>72020</v>
      </c>
      <c r="W861" s="79" t="str">
        <f t="shared" si="40"/>
        <v>1 a 30 dias</v>
      </c>
      <c r="X861" s="80" t="str">
        <f t="shared" si="41"/>
        <v>52021</v>
      </c>
    </row>
    <row r="862" spans="1:24" x14ac:dyDescent="0.3">
      <c r="A862" s="56">
        <v>44316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v>7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39"/>
        <v>72020</v>
      </c>
      <c r="W862" s="79" t="str">
        <f t="shared" si="40"/>
        <v>1 a 30 dias</v>
      </c>
      <c r="X862" s="80" t="str">
        <f t="shared" si="41"/>
        <v>52021</v>
      </c>
    </row>
    <row r="863" spans="1:24" x14ac:dyDescent="0.3">
      <c r="A863" s="56">
        <v>44316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v>-54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39"/>
        <v>82020</v>
      </c>
      <c r="W863" s="79" t="str">
        <f t="shared" si="40"/>
        <v>31 a 60 dias</v>
      </c>
      <c r="X863" s="80" t="str">
        <f t="shared" si="41"/>
        <v>22021</v>
      </c>
    </row>
    <row r="864" spans="1:24" x14ac:dyDescent="0.3">
      <c r="A864" s="56">
        <v>44316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v>-82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39"/>
        <v>82020</v>
      </c>
      <c r="W864" s="79" t="str">
        <f t="shared" si="40"/>
        <v>61 a 90 dias</v>
      </c>
      <c r="X864" s="80" t="str">
        <f t="shared" si="41"/>
        <v>22021</v>
      </c>
    </row>
    <row r="865" spans="1:24" x14ac:dyDescent="0.3">
      <c r="A865" s="56">
        <v>44316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v>-144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39"/>
        <v>82020</v>
      </c>
      <c r="W865" s="79" t="str">
        <f t="shared" si="40"/>
        <v>Acima de 120 dias</v>
      </c>
      <c r="X865" s="80" t="str">
        <f t="shared" si="41"/>
        <v>12021</v>
      </c>
    </row>
    <row r="866" spans="1:24" x14ac:dyDescent="0.3">
      <c r="A866" s="56">
        <v>44316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v>-54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39"/>
        <v>92020</v>
      </c>
      <c r="W866" s="79" t="str">
        <f t="shared" si="40"/>
        <v>31 a 60 dias</v>
      </c>
      <c r="X866" s="80" t="str">
        <f t="shared" si="41"/>
        <v>42021</v>
      </c>
    </row>
    <row r="867" spans="1:24" x14ac:dyDescent="0.3">
      <c r="A867" s="56">
        <v>44316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v>-23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39"/>
        <v>82020</v>
      </c>
      <c r="W867" s="79" t="str">
        <f t="shared" si="40"/>
        <v>1 a 30 dias</v>
      </c>
      <c r="X867" s="80" t="str">
        <f t="shared" si="41"/>
        <v>42021</v>
      </c>
    </row>
    <row r="868" spans="1:24" x14ac:dyDescent="0.3">
      <c r="A868" s="56">
        <v>44316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v>-82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39"/>
        <v>82020</v>
      </c>
      <c r="W868" s="79" t="str">
        <f t="shared" si="40"/>
        <v>61 a 90 dias</v>
      </c>
      <c r="X868" s="80" t="str">
        <f t="shared" si="41"/>
        <v>22021</v>
      </c>
    </row>
    <row r="869" spans="1:24" x14ac:dyDescent="0.3">
      <c r="A869" s="56">
        <v>44316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v>-174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39"/>
        <v>82020</v>
      </c>
      <c r="W869" s="79" t="str">
        <f t="shared" si="40"/>
        <v>Acima de 120 dias</v>
      </c>
      <c r="X869" s="80" t="str">
        <f t="shared" si="41"/>
        <v>112020</v>
      </c>
    </row>
    <row r="870" spans="1:24" x14ac:dyDescent="0.3">
      <c r="A870" s="56">
        <v>44316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v>-82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39"/>
        <v>102020</v>
      </c>
      <c r="W870" s="79" t="str">
        <f t="shared" si="40"/>
        <v>61 a 90 dias</v>
      </c>
      <c r="X870" s="80" t="str">
        <f t="shared" si="41"/>
        <v>22021</v>
      </c>
    </row>
    <row r="871" spans="1:24" x14ac:dyDescent="0.3">
      <c r="A871" s="56">
        <v>44316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v>-113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39"/>
        <v>52020</v>
      </c>
      <c r="W871" s="79" t="str">
        <f t="shared" si="40"/>
        <v>91 a 120 dias</v>
      </c>
      <c r="X871" s="80" t="str">
        <f t="shared" si="41"/>
        <v>12021</v>
      </c>
    </row>
    <row r="872" spans="1:24" x14ac:dyDescent="0.3">
      <c r="A872" s="56">
        <v>44316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v>-266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39"/>
        <v>72020</v>
      </c>
      <c r="W872" s="79" t="str">
        <f t="shared" si="40"/>
        <v>Acima de 120 dias</v>
      </c>
      <c r="X872" s="80" t="str">
        <f t="shared" si="41"/>
        <v>92020</v>
      </c>
    </row>
    <row r="873" spans="1:24" x14ac:dyDescent="0.3">
      <c r="A873" s="56">
        <v>44316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v>-82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39"/>
        <v>72020</v>
      </c>
      <c r="W873" s="79" t="str">
        <f t="shared" si="40"/>
        <v>61 a 90 dias</v>
      </c>
      <c r="X873" s="80" t="str">
        <f t="shared" si="41"/>
        <v>22021</v>
      </c>
    </row>
    <row r="874" spans="1:24" x14ac:dyDescent="0.3">
      <c r="A874" s="56">
        <v>44316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v>7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39"/>
        <v>62020</v>
      </c>
      <c r="W874" s="79" t="str">
        <f t="shared" si="40"/>
        <v>1 a 30 dias</v>
      </c>
      <c r="X874" s="80" t="str">
        <f t="shared" si="41"/>
        <v>52021</v>
      </c>
    </row>
    <row r="875" spans="1:24" x14ac:dyDescent="0.3">
      <c r="A875" s="56">
        <v>44316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v>-23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39"/>
        <v>82020</v>
      </c>
      <c r="W875" s="79" t="str">
        <f t="shared" si="40"/>
        <v>1 a 30 dias</v>
      </c>
      <c r="X875" s="80" t="str">
        <f t="shared" si="41"/>
        <v>42021</v>
      </c>
    </row>
    <row r="876" spans="1:24" x14ac:dyDescent="0.3">
      <c r="A876" s="56">
        <v>44316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v>-174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39"/>
        <v>82020</v>
      </c>
      <c r="W876" s="79" t="str">
        <f t="shared" si="40"/>
        <v>Acima de 120 dias</v>
      </c>
      <c r="X876" s="80" t="str">
        <f t="shared" si="41"/>
        <v>122020</v>
      </c>
    </row>
    <row r="877" spans="1:24" x14ac:dyDescent="0.3">
      <c r="A877" s="56">
        <v>44316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v>7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39"/>
        <v>82020</v>
      </c>
      <c r="W877" s="79" t="str">
        <f t="shared" si="40"/>
        <v>1 a 30 dias</v>
      </c>
      <c r="X877" s="80" t="str">
        <f t="shared" si="41"/>
        <v>52021</v>
      </c>
    </row>
    <row r="878" spans="1:24" x14ac:dyDescent="0.3">
      <c r="A878" s="56">
        <v>44316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v>-82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39"/>
        <v>82020</v>
      </c>
      <c r="W878" s="79" t="str">
        <f t="shared" si="40"/>
        <v>61 a 90 dias</v>
      </c>
      <c r="X878" s="80" t="str">
        <f t="shared" si="41"/>
        <v>22021</v>
      </c>
    </row>
    <row r="879" spans="1:24" x14ac:dyDescent="0.3">
      <c r="A879" s="56">
        <v>44316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v>-23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39"/>
        <v>102020</v>
      </c>
      <c r="W879" s="79" t="str">
        <f t="shared" si="40"/>
        <v>1 a 30 dias</v>
      </c>
      <c r="X879" s="80" t="str">
        <f t="shared" si="41"/>
        <v>42021</v>
      </c>
    </row>
    <row r="880" spans="1:24" x14ac:dyDescent="0.3">
      <c r="A880" s="56">
        <v>44316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v>7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39"/>
        <v>32020</v>
      </c>
      <c r="W880" s="79" t="str">
        <f t="shared" si="40"/>
        <v>1 a 30 dias</v>
      </c>
      <c r="X880" s="80" t="str">
        <f t="shared" si="41"/>
        <v>52021</v>
      </c>
    </row>
    <row r="881" spans="1:24" x14ac:dyDescent="0.3">
      <c r="A881" s="56">
        <v>44316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v>-174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39"/>
        <v>82020</v>
      </c>
      <c r="W881" s="79" t="str">
        <f t="shared" si="40"/>
        <v>Acima de 120 dias</v>
      </c>
      <c r="X881" s="80" t="str">
        <f t="shared" si="41"/>
        <v>12021</v>
      </c>
    </row>
    <row r="882" spans="1:24" x14ac:dyDescent="0.3">
      <c r="A882" s="56">
        <v>44316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v>-144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39"/>
        <v>102020</v>
      </c>
      <c r="W882" s="79" t="str">
        <f t="shared" si="40"/>
        <v>Acima de 120 dias</v>
      </c>
      <c r="X882" s="80" t="str">
        <f t="shared" si="41"/>
        <v>12021</v>
      </c>
    </row>
    <row r="883" spans="1:24" x14ac:dyDescent="0.3">
      <c r="A883" s="56">
        <v>44316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v>-174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39"/>
        <v>52020</v>
      </c>
      <c r="W883" s="79" t="str">
        <f t="shared" si="40"/>
        <v>Acima de 120 dias</v>
      </c>
      <c r="X883" s="80" t="str">
        <f t="shared" si="41"/>
        <v>112020</v>
      </c>
    </row>
    <row r="884" spans="1:24" x14ac:dyDescent="0.3">
      <c r="A884" s="56">
        <v>44316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v>7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39"/>
        <v>62020</v>
      </c>
      <c r="W884" s="79" t="str">
        <f t="shared" si="40"/>
        <v>1 a 30 dias</v>
      </c>
      <c r="X884" s="80" t="str">
        <f t="shared" si="41"/>
        <v>52021</v>
      </c>
    </row>
    <row r="885" spans="1:24" x14ac:dyDescent="0.3">
      <c r="A885" s="56">
        <v>44316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v>-174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39"/>
        <v>82020</v>
      </c>
      <c r="W885" s="79" t="str">
        <f t="shared" si="40"/>
        <v>Acima de 120 dias</v>
      </c>
      <c r="X885" s="80" t="str">
        <f t="shared" si="41"/>
        <v>112020</v>
      </c>
    </row>
    <row r="886" spans="1:24" x14ac:dyDescent="0.3">
      <c r="A886" s="56">
        <v>44316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v>-54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39"/>
        <v>72020</v>
      </c>
      <c r="W886" s="79" t="str">
        <f t="shared" si="40"/>
        <v>31 a 60 dias</v>
      </c>
      <c r="X886" s="80" t="str">
        <f t="shared" si="41"/>
        <v>42021</v>
      </c>
    </row>
    <row r="887" spans="1:24" x14ac:dyDescent="0.3">
      <c r="A887" s="56">
        <v>44316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v>-144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39"/>
        <v>82020</v>
      </c>
      <c r="W887" s="79" t="str">
        <f t="shared" si="40"/>
        <v>Acima de 120 dias</v>
      </c>
      <c r="X887" s="80" t="str">
        <f t="shared" si="41"/>
        <v>122020</v>
      </c>
    </row>
    <row r="888" spans="1:24" x14ac:dyDescent="0.3">
      <c r="A888" s="56">
        <v>44316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v>-82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39"/>
        <v>82020</v>
      </c>
      <c r="W888" s="79" t="str">
        <f t="shared" si="40"/>
        <v>61 a 90 dias</v>
      </c>
      <c r="X888" s="80" t="str">
        <f t="shared" si="41"/>
        <v>22021</v>
      </c>
    </row>
    <row r="889" spans="1:24" x14ac:dyDescent="0.3">
      <c r="A889" s="56">
        <v>44316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v>-54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39"/>
        <v>92020</v>
      </c>
      <c r="W889" s="79" t="str">
        <f t="shared" si="40"/>
        <v>31 a 60 dias</v>
      </c>
      <c r="X889" s="80" t="str">
        <f t="shared" si="41"/>
        <v>42021</v>
      </c>
    </row>
    <row r="890" spans="1:24" x14ac:dyDescent="0.3">
      <c r="A890" s="56">
        <v>44316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v>-113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39"/>
        <v>92020</v>
      </c>
      <c r="W890" s="79" t="str">
        <f t="shared" si="40"/>
        <v>91 a 120 dias</v>
      </c>
      <c r="X890" s="80" t="str">
        <f t="shared" si="41"/>
        <v>12021</v>
      </c>
    </row>
    <row r="891" spans="1:24" x14ac:dyDescent="0.3">
      <c r="A891" s="56">
        <v>44316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v>7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39"/>
        <v>92020</v>
      </c>
      <c r="W891" s="79" t="str">
        <f t="shared" si="40"/>
        <v>1 a 30 dias</v>
      </c>
      <c r="X891" s="80" t="str">
        <f t="shared" si="41"/>
        <v>52021</v>
      </c>
    </row>
    <row r="892" spans="1:24" x14ac:dyDescent="0.3">
      <c r="A892" s="56">
        <v>44316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v>-54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39"/>
        <v>52020</v>
      </c>
      <c r="W892" s="79" t="str">
        <f t="shared" si="40"/>
        <v>31 a 60 dias</v>
      </c>
      <c r="X892" s="80" t="str">
        <f t="shared" si="41"/>
        <v>42021</v>
      </c>
    </row>
    <row r="893" spans="1:24" x14ac:dyDescent="0.3">
      <c r="A893" s="56">
        <v>44316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v>-297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39"/>
        <v>52020</v>
      </c>
      <c r="W893" s="79" t="str">
        <f t="shared" si="40"/>
        <v>Acima de 120 dias</v>
      </c>
      <c r="X893" s="80" t="str">
        <f t="shared" si="41"/>
        <v>82020</v>
      </c>
    </row>
    <row r="894" spans="1:24" x14ac:dyDescent="0.3">
      <c r="A894" s="56">
        <v>44316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v>-235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39"/>
        <v>62020</v>
      </c>
      <c r="W894" s="79" t="str">
        <f t="shared" si="40"/>
        <v>Acima de 120 dias</v>
      </c>
      <c r="X894" s="80" t="str">
        <f t="shared" si="41"/>
        <v>102020</v>
      </c>
    </row>
    <row r="895" spans="1:24" x14ac:dyDescent="0.3">
      <c r="A895" s="56">
        <v>44316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v>-235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39"/>
        <v>52020</v>
      </c>
      <c r="W895" s="79" t="str">
        <f t="shared" si="40"/>
        <v>Acima de 120 dias</v>
      </c>
      <c r="X895" s="80" t="str">
        <f t="shared" si="41"/>
        <v>102020</v>
      </c>
    </row>
    <row r="896" spans="1:24" x14ac:dyDescent="0.3">
      <c r="A896" s="56">
        <v>44316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v>-235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39"/>
        <v>72020</v>
      </c>
      <c r="W896" s="79" t="str">
        <f t="shared" si="40"/>
        <v>Acima de 120 dias</v>
      </c>
      <c r="X896" s="80" t="str">
        <f t="shared" si="41"/>
        <v>92020</v>
      </c>
    </row>
    <row r="897" spans="1:24" x14ac:dyDescent="0.3">
      <c r="A897" s="56">
        <v>44316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v>-113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39"/>
        <v>82020</v>
      </c>
      <c r="W897" s="79" t="str">
        <f t="shared" si="40"/>
        <v>91 a 120 dias</v>
      </c>
      <c r="X897" s="80" t="str">
        <f t="shared" si="41"/>
        <v>12021</v>
      </c>
    </row>
    <row r="898" spans="1:24" x14ac:dyDescent="0.3">
      <c r="A898" s="56">
        <v>44316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v>-144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42">MONTH(D898)&amp;YEAR(D898)</f>
        <v>92020</v>
      </c>
      <c r="W898" s="79" t="str">
        <f t="shared" ref="W898:W961" si="43">_xlfn.IFS(G898&lt;-120,"Acima de 120 dias",G898&lt;=-90,"91 a 120 dias",G898&lt;=-61,"61 a 90 dias",G898&lt;=-31,"31 a 60 dias",G898&gt;=-30,"1 a 30 dias")</f>
        <v>Acima de 120 dias</v>
      </c>
      <c r="X898" s="80" t="str">
        <f t="shared" si="41"/>
        <v>12021</v>
      </c>
    </row>
    <row r="899" spans="1:24" x14ac:dyDescent="0.3">
      <c r="A899" s="56">
        <v>44316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v>7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42"/>
        <v>92020</v>
      </c>
      <c r="W899" s="79" t="str">
        <f t="shared" si="43"/>
        <v>1 a 30 dias</v>
      </c>
      <c r="X899" s="80" t="str">
        <f t="shared" ref="X899:X962" si="44">MONTH(U899)&amp;YEAR(U899)</f>
        <v>52021</v>
      </c>
    </row>
    <row r="900" spans="1:24" x14ac:dyDescent="0.3">
      <c r="A900" s="56">
        <v>44316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v>7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42"/>
        <v>82020</v>
      </c>
      <c r="W900" s="79" t="str">
        <f t="shared" si="43"/>
        <v>1 a 30 dias</v>
      </c>
      <c r="X900" s="80" t="str">
        <f t="shared" si="44"/>
        <v>52021</v>
      </c>
    </row>
    <row r="901" spans="1:24" x14ac:dyDescent="0.3">
      <c r="A901" s="56">
        <v>44316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v>-144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42"/>
        <v>92020</v>
      </c>
      <c r="W901" s="79" t="str">
        <f t="shared" si="43"/>
        <v>Acima de 120 dias</v>
      </c>
      <c r="X901" s="80" t="str">
        <f t="shared" si="44"/>
        <v>12021</v>
      </c>
    </row>
    <row r="902" spans="1:24" x14ac:dyDescent="0.3">
      <c r="A902" s="56">
        <v>44316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v>-82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42"/>
        <v>42020</v>
      </c>
      <c r="W902" s="79" t="str">
        <f t="shared" si="43"/>
        <v>61 a 90 dias</v>
      </c>
      <c r="X902" s="80" t="str">
        <f t="shared" si="44"/>
        <v>42021</v>
      </c>
    </row>
    <row r="903" spans="1:24" x14ac:dyDescent="0.3">
      <c r="A903" s="56">
        <v>44316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v>7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42"/>
        <v>52020</v>
      </c>
      <c r="W903" s="79" t="str">
        <f t="shared" si="43"/>
        <v>1 a 30 dias</v>
      </c>
      <c r="X903" s="80" t="str">
        <f t="shared" si="44"/>
        <v>52021</v>
      </c>
    </row>
    <row r="904" spans="1:24" x14ac:dyDescent="0.3">
      <c r="A904" s="56">
        <v>44316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v>-82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42"/>
        <v>102020</v>
      </c>
      <c r="W904" s="79" t="str">
        <f t="shared" si="43"/>
        <v>61 a 90 dias</v>
      </c>
      <c r="X904" s="80" t="str">
        <f t="shared" si="44"/>
        <v>22021</v>
      </c>
    </row>
    <row r="905" spans="1:24" x14ac:dyDescent="0.3">
      <c r="A905" s="56">
        <v>44316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v>-235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42"/>
        <v>72020</v>
      </c>
      <c r="W905" s="79" t="str">
        <f t="shared" si="43"/>
        <v>Acima de 120 dias</v>
      </c>
      <c r="X905" s="80" t="str">
        <f t="shared" si="44"/>
        <v>92020</v>
      </c>
    </row>
    <row r="906" spans="1:24" x14ac:dyDescent="0.3">
      <c r="A906" s="56">
        <v>44316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v>-144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42"/>
        <v>82020</v>
      </c>
      <c r="W906" s="79" t="str">
        <f t="shared" si="43"/>
        <v>Acima de 120 dias</v>
      </c>
      <c r="X906" s="80" t="str">
        <f t="shared" si="44"/>
        <v>122020</v>
      </c>
    </row>
    <row r="907" spans="1:24" x14ac:dyDescent="0.3">
      <c r="A907" s="56">
        <v>44316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v>7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42"/>
        <v>92020</v>
      </c>
      <c r="W907" s="79" t="str">
        <f t="shared" si="43"/>
        <v>1 a 30 dias</v>
      </c>
      <c r="X907" s="80" t="str">
        <f t="shared" si="44"/>
        <v>52021</v>
      </c>
    </row>
    <row r="908" spans="1:24" x14ac:dyDescent="0.3">
      <c r="A908" s="56">
        <v>44316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v>-144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42"/>
        <v>102020</v>
      </c>
      <c r="W908" s="79" t="str">
        <f t="shared" si="43"/>
        <v>Acima de 120 dias</v>
      </c>
      <c r="X908" s="80" t="str">
        <f t="shared" si="44"/>
        <v>32021</v>
      </c>
    </row>
    <row r="909" spans="1:24" x14ac:dyDescent="0.3">
      <c r="A909" s="56">
        <v>44316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v>-266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42"/>
        <v>62020</v>
      </c>
      <c r="W909" s="79" t="str">
        <f t="shared" si="43"/>
        <v>Acima de 120 dias</v>
      </c>
      <c r="X909" s="80" t="str">
        <f t="shared" si="44"/>
        <v>92020</v>
      </c>
    </row>
    <row r="910" spans="1:24" x14ac:dyDescent="0.3">
      <c r="A910" s="56">
        <v>44316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v>7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42"/>
        <v>62020</v>
      </c>
      <c r="W910" s="79" t="str">
        <f t="shared" si="43"/>
        <v>1 a 30 dias</v>
      </c>
      <c r="X910" s="80" t="str">
        <f t="shared" si="44"/>
        <v>52021</v>
      </c>
    </row>
    <row r="911" spans="1:24" x14ac:dyDescent="0.3">
      <c r="A911" s="56">
        <v>44316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v>7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42"/>
        <v>82020</v>
      </c>
      <c r="W911" s="79" t="str">
        <f t="shared" si="43"/>
        <v>1 a 30 dias</v>
      </c>
      <c r="X911" s="80" t="str">
        <f t="shared" si="44"/>
        <v>52021</v>
      </c>
    </row>
    <row r="912" spans="1:24" x14ac:dyDescent="0.3">
      <c r="A912" s="56">
        <v>44316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v>-144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42"/>
        <v>82020</v>
      </c>
      <c r="W912" s="79" t="str">
        <f t="shared" si="43"/>
        <v>Acima de 120 dias</v>
      </c>
      <c r="X912" s="80" t="str">
        <f t="shared" si="44"/>
        <v>122020</v>
      </c>
    </row>
    <row r="913" spans="1:24" x14ac:dyDescent="0.3">
      <c r="A913" s="56">
        <v>44316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v>-113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42"/>
        <v>82020</v>
      </c>
      <c r="W913" s="79" t="str">
        <f t="shared" si="43"/>
        <v>91 a 120 dias</v>
      </c>
      <c r="X913" s="80" t="str">
        <f t="shared" si="44"/>
        <v>12021</v>
      </c>
    </row>
    <row r="914" spans="1:24" x14ac:dyDescent="0.3">
      <c r="A914" s="56">
        <v>44316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v>7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42"/>
        <v>92020</v>
      </c>
      <c r="W914" s="79" t="str">
        <f t="shared" si="43"/>
        <v>1 a 30 dias</v>
      </c>
      <c r="X914" s="80" t="str">
        <f t="shared" si="44"/>
        <v>52021</v>
      </c>
    </row>
    <row r="915" spans="1:24" x14ac:dyDescent="0.3">
      <c r="A915" s="56">
        <v>44316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v>-266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42"/>
        <v>52020</v>
      </c>
      <c r="W915" s="79" t="str">
        <f t="shared" si="43"/>
        <v>Acima de 120 dias</v>
      </c>
      <c r="X915" s="80" t="str">
        <f t="shared" si="44"/>
        <v>92020</v>
      </c>
    </row>
    <row r="916" spans="1:24" x14ac:dyDescent="0.3">
      <c r="A916" s="56">
        <v>44316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v>7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42"/>
        <v>102020</v>
      </c>
      <c r="W916" s="79" t="str">
        <f t="shared" si="43"/>
        <v>1 a 30 dias</v>
      </c>
      <c r="X916" s="80" t="str">
        <f t="shared" si="44"/>
        <v>52021</v>
      </c>
    </row>
    <row r="917" spans="1:24" x14ac:dyDescent="0.3">
      <c r="A917" s="56">
        <v>44316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v>7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42"/>
        <v>102020</v>
      </c>
      <c r="W917" s="79" t="str">
        <f t="shared" si="43"/>
        <v>1 a 30 dias</v>
      </c>
      <c r="X917" s="80" t="str">
        <f t="shared" si="44"/>
        <v>52021</v>
      </c>
    </row>
    <row r="918" spans="1:24" x14ac:dyDescent="0.3">
      <c r="A918" s="56">
        <v>44316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v>-82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42"/>
        <v>72020</v>
      </c>
      <c r="W918" s="79" t="str">
        <f t="shared" si="43"/>
        <v>61 a 90 dias</v>
      </c>
      <c r="X918" s="80" t="str">
        <f t="shared" si="44"/>
        <v>22021</v>
      </c>
    </row>
    <row r="919" spans="1:24" x14ac:dyDescent="0.3">
      <c r="A919" s="56">
        <v>44316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v>-82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42"/>
        <v>92020</v>
      </c>
      <c r="W919" s="79" t="str">
        <f t="shared" si="43"/>
        <v>61 a 90 dias</v>
      </c>
      <c r="X919" s="80" t="str">
        <f t="shared" si="44"/>
        <v>22021</v>
      </c>
    </row>
    <row r="920" spans="1:24" x14ac:dyDescent="0.3">
      <c r="A920" s="56">
        <v>44316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v>7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42"/>
        <v>102020</v>
      </c>
      <c r="W920" s="79" t="str">
        <f t="shared" si="43"/>
        <v>1 a 30 dias</v>
      </c>
      <c r="X920" s="80" t="str">
        <f t="shared" si="44"/>
        <v>52021</v>
      </c>
    </row>
    <row r="921" spans="1:24" x14ac:dyDescent="0.3">
      <c r="A921" s="56">
        <v>44316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v>-54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42"/>
        <v>52020</v>
      </c>
      <c r="W921" s="79" t="str">
        <f t="shared" si="43"/>
        <v>31 a 60 dias</v>
      </c>
      <c r="X921" s="80" t="str">
        <f t="shared" si="44"/>
        <v>42021</v>
      </c>
    </row>
    <row r="922" spans="1:24" x14ac:dyDescent="0.3">
      <c r="A922" s="56">
        <v>44316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v>7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42"/>
        <v>52020</v>
      </c>
      <c r="W922" s="79" t="str">
        <f t="shared" si="43"/>
        <v>1 a 30 dias</v>
      </c>
      <c r="X922" s="80" t="str">
        <f t="shared" si="44"/>
        <v>52021</v>
      </c>
    </row>
    <row r="923" spans="1:24" x14ac:dyDescent="0.3">
      <c r="A923" s="56">
        <v>44316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v>-266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42"/>
        <v>52020</v>
      </c>
      <c r="W923" s="79" t="str">
        <f t="shared" si="43"/>
        <v>Acima de 120 dias</v>
      </c>
      <c r="X923" s="80" t="str">
        <f t="shared" si="44"/>
        <v>82020</v>
      </c>
    </row>
    <row r="924" spans="1:24" x14ac:dyDescent="0.3">
      <c r="A924" s="56">
        <v>44316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v>-297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42"/>
        <v>62020</v>
      </c>
      <c r="W924" s="79" t="str">
        <f t="shared" si="43"/>
        <v>Acima de 120 dias</v>
      </c>
      <c r="X924" s="80" t="str">
        <f t="shared" si="44"/>
        <v>72020</v>
      </c>
    </row>
    <row r="925" spans="1:24" x14ac:dyDescent="0.3">
      <c r="A925" s="56">
        <v>44316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v>-235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42"/>
        <v>52020</v>
      </c>
      <c r="W925" s="79" t="str">
        <f t="shared" si="43"/>
        <v>Acima de 120 dias</v>
      </c>
      <c r="X925" s="80" t="str">
        <f t="shared" si="44"/>
        <v>102020</v>
      </c>
    </row>
    <row r="926" spans="1:24" x14ac:dyDescent="0.3">
      <c r="A926" s="56">
        <v>44316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v>-23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42"/>
        <v>62020</v>
      </c>
      <c r="W926" s="79" t="str">
        <f t="shared" si="43"/>
        <v>1 a 30 dias</v>
      </c>
      <c r="X926" s="80" t="str">
        <f t="shared" si="44"/>
        <v>42021</v>
      </c>
    </row>
    <row r="927" spans="1:24" x14ac:dyDescent="0.3">
      <c r="A927" s="56">
        <v>44316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v>-174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42"/>
        <v>52020</v>
      </c>
      <c r="W927" s="79" t="str">
        <f t="shared" si="43"/>
        <v>Acima de 120 dias</v>
      </c>
      <c r="X927" s="80" t="str">
        <f t="shared" si="44"/>
        <v>112020</v>
      </c>
    </row>
    <row r="928" spans="1:24" x14ac:dyDescent="0.3">
      <c r="A928" s="56">
        <v>44316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v>-144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42"/>
        <v>72020</v>
      </c>
      <c r="W928" s="79" t="str">
        <f t="shared" si="43"/>
        <v>Acima de 120 dias</v>
      </c>
      <c r="X928" s="80" t="str">
        <f t="shared" si="44"/>
        <v>12021</v>
      </c>
    </row>
    <row r="929" spans="1:24" x14ac:dyDescent="0.3">
      <c r="A929" s="56">
        <v>44316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v>-82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42"/>
        <v>82020</v>
      </c>
      <c r="W929" s="79" t="str">
        <f t="shared" si="43"/>
        <v>61 a 90 dias</v>
      </c>
      <c r="X929" s="80" t="str">
        <f t="shared" si="44"/>
        <v>22021</v>
      </c>
    </row>
    <row r="930" spans="1:24" x14ac:dyDescent="0.3">
      <c r="A930" s="56">
        <v>44316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v>-82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42"/>
        <v>82020</v>
      </c>
      <c r="W930" s="79" t="str">
        <f t="shared" si="43"/>
        <v>61 a 90 dias</v>
      </c>
      <c r="X930" s="80" t="str">
        <f t="shared" si="44"/>
        <v>22021</v>
      </c>
    </row>
    <row r="931" spans="1:24" x14ac:dyDescent="0.3">
      <c r="A931" s="56">
        <v>44316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v>-113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42"/>
        <v>82020</v>
      </c>
      <c r="W931" s="79" t="str">
        <f t="shared" si="43"/>
        <v>91 a 120 dias</v>
      </c>
      <c r="X931" s="80" t="str">
        <f t="shared" si="44"/>
        <v>12021</v>
      </c>
    </row>
    <row r="932" spans="1:24" x14ac:dyDescent="0.3">
      <c r="A932" s="56">
        <v>44316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v>-144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42"/>
        <v>82020</v>
      </c>
      <c r="W932" s="79" t="str">
        <f t="shared" si="43"/>
        <v>Acima de 120 dias</v>
      </c>
      <c r="X932" s="80" t="str">
        <f t="shared" si="44"/>
        <v>122020</v>
      </c>
    </row>
    <row r="933" spans="1:24" x14ac:dyDescent="0.3">
      <c r="A933" s="56">
        <v>44316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v>-174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42"/>
        <v>82020</v>
      </c>
      <c r="W933" s="79" t="str">
        <f t="shared" si="43"/>
        <v>Acima de 120 dias</v>
      </c>
      <c r="X933" s="80" t="str">
        <f t="shared" si="44"/>
        <v>112020</v>
      </c>
    </row>
    <row r="934" spans="1:24" x14ac:dyDescent="0.3">
      <c r="A934" s="56">
        <v>44316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v>-54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42"/>
        <v>92020</v>
      </c>
      <c r="W934" s="79" t="str">
        <f t="shared" si="43"/>
        <v>31 a 60 dias</v>
      </c>
      <c r="X934" s="80" t="str">
        <f t="shared" si="44"/>
        <v>42021</v>
      </c>
    </row>
    <row r="935" spans="1:24" x14ac:dyDescent="0.3">
      <c r="A935" s="56">
        <v>44316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v>-54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42"/>
        <v>52020</v>
      </c>
      <c r="W935" s="79" t="str">
        <f t="shared" si="43"/>
        <v>31 a 60 dias</v>
      </c>
      <c r="X935" s="80" t="str">
        <f t="shared" si="44"/>
        <v>42021</v>
      </c>
    </row>
    <row r="936" spans="1:24" x14ac:dyDescent="0.3">
      <c r="A936" s="56">
        <v>44316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v>-82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42"/>
        <v>102020</v>
      </c>
      <c r="W936" s="79" t="str">
        <f t="shared" si="43"/>
        <v>61 a 90 dias</v>
      </c>
      <c r="X936" s="80" t="str">
        <f t="shared" si="44"/>
        <v>22021</v>
      </c>
    </row>
    <row r="937" spans="1:24" x14ac:dyDescent="0.3">
      <c r="A937" s="56">
        <v>44316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v>-82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42"/>
        <v>82020</v>
      </c>
      <c r="W937" s="79" t="str">
        <f t="shared" si="43"/>
        <v>61 a 90 dias</v>
      </c>
      <c r="X937" s="80" t="str">
        <f t="shared" si="44"/>
        <v>22021</v>
      </c>
    </row>
    <row r="938" spans="1:24" x14ac:dyDescent="0.3">
      <c r="A938" s="56">
        <v>44316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v>-54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42"/>
        <v>82020</v>
      </c>
      <c r="W938" s="79" t="str">
        <f t="shared" si="43"/>
        <v>31 a 60 dias</v>
      </c>
      <c r="X938" s="80" t="str">
        <f t="shared" si="44"/>
        <v>42021</v>
      </c>
    </row>
    <row r="939" spans="1:24" x14ac:dyDescent="0.3">
      <c r="A939" s="56">
        <v>44316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v>7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42"/>
        <v>102020</v>
      </c>
      <c r="W939" s="79" t="str">
        <f t="shared" si="43"/>
        <v>1 a 30 dias</v>
      </c>
      <c r="X939" s="80" t="str">
        <f t="shared" si="44"/>
        <v>52021</v>
      </c>
    </row>
    <row r="940" spans="1:24" x14ac:dyDescent="0.3">
      <c r="A940" s="56">
        <v>44316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v>-205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42"/>
        <v>82020</v>
      </c>
      <c r="W940" s="79" t="str">
        <f t="shared" si="43"/>
        <v>Acima de 120 dias</v>
      </c>
      <c r="X940" s="80" t="str">
        <f t="shared" si="44"/>
        <v>102020</v>
      </c>
    </row>
    <row r="941" spans="1:24" x14ac:dyDescent="0.3">
      <c r="A941" s="56">
        <v>44316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v>-327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42"/>
        <v>52020</v>
      </c>
      <c r="W941" s="79" t="str">
        <f t="shared" si="43"/>
        <v>Acima de 120 dias</v>
      </c>
      <c r="X941" s="80" t="str">
        <f t="shared" si="44"/>
        <v>72020</v>
      </c>
    </row>
    <row r="942" spans="1:24" x14ac:dyDescent="0.3">
      <c r="A942" s="56">
        <v>44316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v>-82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42"/>
        <v>72020</v>
      </c>
      <c r="W942" s="79" t="str">
        <f t="shared" si="43"/>
        <v>61 a 90 dias</v>
      </c>
      <c r="X942" s="80" t="str">
        <f t="shared" si="44"/>
        <v>32021</v>
      </c>
    </row>
    <row r="943" spans="1:24" x14ac:dyDescent="0.3">
      <c r="A943" s="56">
        <v>44316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v>-82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42"/>
        <v>82020</v>
      </c>
      <c r="W943" s="79" t="str">
        <f t="shared" si="43"/>
        <v>61 a 90 dias</v>
      </c>
      <c r="X943" s="80" t="str">
        <f t="shared" si="44"/>
        <v>32021</v>
      </c>
    </row>
    <row r="944" spans="1:24" x14ac:dyDescent="0.3">
      <c r="A944" s="56">
        <v>44316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v>7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42"/>
        <v>62020</v>
      </c>
      <c r="W944" s="79" t="str">
        <f t="shared" si="43"/>
        <v>1 a 30 dias</v>
      </c>
      <c r="X944" s="80" t="str">
        <f t="shared" si="44"/>
        <v>52021</v>
      </c>
    </row>
    <row r="945" spans="1:24" x14ac:dyDescent="0.3">
      <c r="A945" s="56">
        <v>44316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v>-297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42"/>
        <v>52020</v>
      </c>
      <c r="W945" s="79" t="str">
        <f t="shared" si="43"/>
        <v>Acima de 120 dias</v>
      </c>
      <c r="X945" s="80" t="str">
        <f t="shared" si="44"/>
        <v>72020</v>
      </c>
    </row>
    <row r="946" spans="1:24" x14ac:dyDescent="0.3">
      <c r="A946" s="56">
        <v>44316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v>-54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42"/>
        <v>82020</v>
      </c>
      <c r="W946" s="79" t="str">
        <f t="shared" si="43"/>
        <v>31 a 60 dias</v>
      </c>
      <c r="X946" s="80" t="str">
        <f t="shared" si="44"/>
        <v>42021</v>
      </c>
    </row>
    <row r="947" spans="1:24" x14ac:dyDescent="0.3">
      <c r="A947" s="56">
        <v>44316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v>-327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42"/>
        <v>42020</v>
      </c>
      <c r="W947" s="79" t="str">
        <f t="shared" si="43"/>
        <v>Acima de 120 dias</v>
      </c>
      <c r="X947" s="80" t="str">
        <f t="shared" si="44"/>
        <v>62020</v>
      </c>
    </row>
    <row r="948" spans="1:24" x14ac:dyDescent="0.3">
      <c r="A948" s="56">
        <v>44316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v>7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42"/>
        <v>42020</v>
      </c>
      <c r="W948" s="79" t="str">
        <f t="shared" si="43"/>
        <v>1 a 30 dias</v>
      </c>
      <c r="X948" s="80" t="str">
        <f t="shared" si="44"/>
        <v>52021</v>
      </c>
    </row>
    <row r="949" spans="1:24" x14ac:dyDescent="0.3">
      <c r="A949" s="56">
        <v>44316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v>7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42"/>
        <v>72020</v>
      </c>
      <c r="W949" s="79" t="str">
        <f t="shared" si="43"/>
        <v>1 a 30 dias</v>
      </c>
      <c r="X949" s="80" t="str">
        <f t="shared" si="44"/>
        <v>52021</v>
      </c>
    </row>
    <row r="950" spans="1:24" x14ac:dyDescent="0.3">
      <c r="A950" s="56">
        <v>44316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v>-327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42"/>
        <v>52020</v>
      </c>
      <c r="W950" s="79" t="str">
        <f t="shared" si="43"/>
        <v>Acima de 120 dias</v>
      </c>
      <c r="X950" s="80" t="str">
        <f t="shared" si="44"/>
        <v>22021</v>
      </c>
    </row>
    <row r="951" spans="1:24" x14ac:dyDescent="0.3">
      <c r="A951" s="56">
        <v>44316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v>-82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42"/>
        <v>72020</v>
      </c>
      <c r="W951" s="79" t="str">
        <f t="shared" si="43"/>
        <v>61 a 90 dias</v>
      </c>
      <c r="X951" s="80" t="str">
        <f t="shared" si="44"/>
        <v>22021</v>
      </c>
    </row>
    <row r="952" spans="1:24" x14ac:dyDescent="0.3">
      <c r="A952" s="56">
        <v>44316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v>-327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42"/>
        <v>52020</v>
      </c>
      <c r="W952" s="79" t="str">
        <f t="shared" si="43"/>
        <v>Acima de 120 dias</v>
      </c>
      <c r="X952" s="80" t="str">
        <f t="shared" si="44"/>
        <v>62020</v>
      </c>
    </row>
    <row r="953" spans="1:24" x14ac:dyDescent="0.3">
      <c r="A953" s="56">
        <v>44316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v>-54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42"/>
        <v>82020</v>
      </c>
      <c r="W953" s="79" t="str">
        <f t="shared" si="43"/>
        <v>31 a 60 dias</v>
      </c>
      <c r="X953" s="80" t="str">
        <f t="shared" si="44"/>
        <v>32021</v>
      </c>
    </row>
    <row r="954" spans="1:24" x14ac:dyDescent="0.3">
      <c r="A954" s="56">
        <v>44316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v>-82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42"/>
        <v>82020</v>
      </c>
      <c r="W954" s="79" t="str">
        <f t="shared" si="43"/>
        <v>61 a 90 dias</v>
      </c>
      <c r="X954" s="80" t="str">
        <f t="shared" si="44"/>
        <v>22021</v>
      </c>
    </row>
    <row r="955" spans="1:24" x14ac:dyDescent="0.3">
      <c r="A955" s="56">
        <v>44316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v>-144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42"/>
        <v>92020</v>
      </c>
      <c r="W955" s="79" t="str">
        <f t="shared" si="43"/>
        <v>Acima de 120 dias</v>
      </c>
      <c r="X955" s="80" t="str">
        <f t="shared" si="44"/>
        <v>12021</v>
      </c>
    </row>
    <row r="956" spans="1:24" x14ac:dyDescent="0.3">
      <c r="A956" s="56">
        <v>44316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v>-266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42"/>
        <v>42020</v>
      </c>
      <c r="W956" s="79" t="str">
        <f t="shared" si="43"/>
        <v>Acima de 120 dias</v>
      </c>
      <c r="X956" s="80" t="str">
        <f t="shared" si="44"/>
        <v>82020</v>
      </c>
    </row>
    <row r="957" spans="1:24" x14ac:dyDescent="0.3">
      <c r="A957" s="56">
        <v>44316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v>-144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42"/>
        <v>82020</v>
      </c>
      <c r="W957" s="79" t="str">
        <f t="shared" si="43"/>
        <v>Acima de 120 dias</v>
      </c>
      <c r="X957" s="80" t="str">
        <f t="shared" si="44"/>
        <v>122020</v>
      </c>
    </row>
    <row r="958" spans="1:24" x14ac:dyDescent="0.3">
      <c r="A958" s="56">
        <v>44316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v>-54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42"/>
        <v>82020</v>
      </c>
      <c r="W958" s="79" t="str">
        <f t="shared" si="43"/>
        <v>31 a 60 dias</v>
      </c>
      <c r="X958" s="80" t="str">
        <f t="shared" si="44"/>
        <v>42021</v>
      </c>
    </row>
    <row r="959" spans="1:24" x14ac:dyDescent="0.3">
      <c r="A959" s="56">
        <v>44316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v>-297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42"/>
        <v>62020</v>
      </c>
      <c r="W959" s="79" t="str">
        <f t="shared" si="43"/>
        <v>Acima de 120 dias</v>
      </c>
      <c r="X959" s="80" t="str">
        <f t="shared" si="44"/>
        <v>82020</v>
      </c>
    </row>
    <row r="960" spans="1:24" x14ac:dyDescent="0.3">
      <c r="A960" s="56">
        <v>44316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v>-144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42"/>
        <v>72020</v>
      </c>
      <c r="W960" s="79" t="str">
        <f t="shared" si="43"/>
        <v>Acima de 120 dias</v>
      </c>
      <c r="X960" s="80" t="str">
        <f t="shared" si="44"/>
        <v>12021</v>
      </c>
    </row>
    <row r="961" spans="1:24" x14ac:dyDescent="0.3">
      <c r="A961" s="56">
        <v>44316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v>-54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42"/>
        <v>82020</v>
      </c>
      <c r="W961" s="79" t="str">
        <f t="shared" si="43"/>
        <v>31 a 60 dias</v>
      </c>
      <c r="X961" s="80" t="str">
        <f t="shared" si="44"/>
        <v>42021</v>
      </c>
    </row>
    <row r="962" spans="1:24" x14ac:dyDescent="0.3">
      <c r="A962" s="56">
        <v>44316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v>-235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45">MONTH(D962)&amp;YEAR(D962)</f>
        <v>72020</v>
      </c>
      <c r="W962" s="79" t="str">
        <f t="shared" ref="W962:W1025" si="46">_xlfn.IFS(G962&lt;-120,"Acima de 120 dias",G962&lt;=-90,"91 a 120 dias",G962&lt;=-61,"61 a 90 dias",G962&lt;=-31,"31 a 60 dias",G962&gt;=-30,"1 a 30 dias")</f>
        <v>Acima de 120 dias</v>
      </c>
      <c r="X962" s="80" t="str">
        <f t="shared" si="44"/>
        <v>102020</v>
      </c>
    </row>
    <row r="963" spans="1:24" x14ac:dyDescent="0.3">
      <c r="A963" s="56">
        <v>44316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v>-174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45"/>
        <v>82020</v>
      </c>
      <c r="W963" s="79" t="str">
        <f t="shared" si="46"/>
        <v>Acima de 120 dias</v>
      </c>
      <c r="X963" s="80" t="str">
        <f t="shared" ref="X963:X1026" si="47">MONTH(U963)&amp;YEAR(U963)</f>
        <v>122020</v>
      </c>
    </row>
    <row r="964" spans="1:24" x14ac:dyDescent="0.3">
      <c r="A964" s="56">
        <v>44316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v>7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45"/>
        <v>102020</v>
      </c>
      <c r="W964" s="79" t="str">
        <f t="shared" si="46"/>
        <v>1 a 30 dias</v>
      </c>
      <c r="X964" s="80" t="str">
        <f t="shared" si="47"/>
        <v>52021</v>
      </c>
    </row>
    <row r="965" spans="1:24" x14ac:dyDescent="0.3">
      <c r="A965" s="56">
        <v>44316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v>-235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45"/>
        <v>42020</v>
      </c>
      <c r="W965" s="79" t="str">
        <f t="shared" si="46"/>
        <v>Acima de 120 dias</v>
      </c>
      <c r="X965" s="80" t="str">
        <f t="shared" si="47"/>
        <v>102020</v>
      </c>
    </row>
    <row r="966" spans="1:24" x14ac:dyDescent="0.3">
      <c r="A966" s="56">
        <v>44316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v>-174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45"/>
        <v>62020</v>
      </c>
      <c r="W966" s="79" t="str">
        <f t="shared" si="46"/>
        <v>Acima de 120 dias</v>
      </c>
      <c r="X966" s="80" t="str">
        <f t="shared" si="47"/>
        <v>112020</v>
      </c>
    </row>
    <row r="967" spans="1:24" x14ac:dyDescent="0.3">
      <c r="A967" s="56">
        <v>44316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v>-82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45"/>
        <v>102020</v>
      </c>
      <c r="W967" s="79" t="str">
        <f t="shared" si="46"/>
        <v>61 a 90 dias</v>
      </c>
      <c r="X967" s="80" t="str">
        <f t="shared" si="47"/>
        <v>32021</v>
      </c>
    </row>
    <row r="968" spans="1:24" x14ac:dyDescent="0.3">
      <c r="A968" s="56">
        <v>44316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v>-82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45"/>
        <v>92020</v>
      </c>
      <c r="W968" s="79" t="str">
        <f t="shared" si="46"/>
        <v>61 a 90 dias</v>
      </c>
      <c r="X968" s="80" t="str">
        <f t="shared" si="47"/>
        <v>22021</v>
      </c>
    </row>
    <row r="969" spans="1:24" x14ac:dyDescent="0.3">
      <c r="A969" s="56">
        <v>44316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v>-82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45"/>
        <v>52020</v>
      </c>
      <c r="W969" s="79" t="str">
        <f t="shared" si="46"/>
        <v>61 a 90 dias</v>
      </c>
      <c r="X969" s="80" t="str">
        <f t="shared" si="47"/>
        <v>22021</v>
      </c>
    </row>
    <row r="970" spans="1:24" x14ac:dyDescent="0.3">
      <c r="A970" s="56">
        <v>44316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v>-82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45"/>
        <v>102020</v>
      </c>
      <c r="W970" s="79" t="str">
        <f t="shared" si="46"/>
        <v>61 a 90 dias</v>
      </c>
      <c r="X970" s="80" t="str">
        <f t="shared" si="47"/>
        <v>22021</v>
      </c>
    </row>
    <row r="971" spans="1:24" x14ac:dyDescent="0.3">
      <c r="A971" s="56">
        <v>44316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v>7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45"/>
        <v>102020</v>
      </c>
      <c r="W971" s="79" t="str">
        <f t="shared" si="46"/>
        <v>1 a 30 dias</v>
      </c>
      <c r="X971" s="80" t="str">
        <f t="shared" si="47"/>
        <v>52021</v>
      </c>
    </row>
    <row r="972" spans="1:24" x14ac:dyDescent="0.3">
      <c r="A972" s="56">
        <v>44316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v>-82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45"/>
        <v>72020</v>
      </c>
      <c r="W972" s="79" t="str">
        <f t="shared" si="46"/>
        <v>61 a 90 dias</v>
      </c>
      <c r="X972" s="80" t="str">
        <f t="shared" si="47"/>
        <v>22021</v>
      </c>
    </row>
    <row r="973" spans="1:24" x14ac:dyDescent="0.3">
      <c r="A973" s="56">
        <v>44316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v>-23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45"/>
        <v>72020</v>
      </c>
      <c r="W973" s="79" t="str">
        <f t="shared" si="46"/>
        <v>1 a 30 dias</v>
      </c>
      <c r="X973" s="80" t="str">
        <f t="shared" si="47"/>
        <v>42021</v>
      </c>
    </row>
    <row r="974" spans="1:24" x14ac:dyDescent="0.3">
      <c r="A974" s="56">
        <v>44316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v>7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45"/>
        <v>82020</v>
      </c>
      <c r="W974" s="79" t="str">
        <f t="shared" si="46"/>
        <v>1 a 30 dias</v>
      </c>
      <c r="X974" s="80" t="str">
        <f t="shared" si="47"/>
        <v>52021</v>
      </c>
    </row>
    <row r="975" spans="1:24" x14ac:dyDescent="0.3">
      <c r="A975" s="56">
        <v>44316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v>-144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45"/>
        <v>102020</v>
      </c>
      <c r="W975" s="79" t="str">
        <f t="shared" si="46"/>
        <v>Acima de 120 dias</v>
      </c>
      <c r="X975" s="80" t="str">
        <f t="shared" si="47"/>
        <v>12021</v>
      </c>
    </row>
    <row r="976" spans="1:24" x14ac:dyDescent="0.3">
      <c r="A976" s="56">
        <v>44316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v>-144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45"/>
        <v>92020</v>
      </c>
      <c r="W976" s="79" t="str">
        <f t="shared" si="46"/>
        <v>Acima de 120 dias</v>
      </c>
      <c r="X976" s="80" t="str">
        <f t="shared" si="47"/>
        <v>122020</v>
      </c>
    </row>
    <row r="977" spans="1:24" x14ac:dyDescent="0.3">
      <c r="A977" s="56">
        <v>44316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v>-144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45"/>
        <v>82020</v>
      </c>
      <c r="W977" s="79" t="str">
        <f t="shared" si="46"/>
        <v>Acima de 120 dias</v>
      </c>
      <c r="X977" s="80" t="str">
        <f t="shared" si="47"/>
        <v>122020</v>
      </c>
    </row>
    <row r="978" spans="1:24" x14ac:dyDescent="0.3">
      <c r="A978" s="56">
        <v>44316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v>7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45"/>
        <v>82020</v>
      </c>
      <c r="W978" s="79" t="str">
        <f t="shared" si="46"/>
        <v>1 a 30 dias</v>
      </c>
      <c r="X978" s="80" t="str">
        <f t="shared" si="47"/>
        <v>52021</v>
      </c>
    </row>
    <row r="979" spans="1:24" x14ac:dyDescent="0.3">
      <c r="A979" s="56">
        <v>44316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v>-54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45"/>
        <v>82020</v>
      </c>
      <c r="W979" s="79" t="str">
        <f t="shared" si="46"/>
        <v>31 a 60 dias</v>
      </c>
      <c r="X979" s="80" t="str">
        <f t="shared" si="47"/>
        <v>32021</v>
      </c>
    </row>
    <row r="980" spans="1:24" x14ac:dyDescent="0.3">
      <c r="A980" s="56">
        <v>44316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v>-54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45"/>
        <v>102020</v>
      </c>
      <c r="W980" s="79" t="str">
        <f t="shared" si="46"/>
        <v>31 a 60 dias</v>
      </c>
      <c r="X980" s="80" t="str">
        <f t="shared" si="47"/>
        <v>32021</v>
      </c>
    </row>
    <row r="981" spans="1:24" x14ac:dyDescent="0.3">
      <c r="A981" s="56">
        <v>44316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v>-54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45"/>
        <v>62020</v>
      </c>
      <c r="W981" s="79" t="str">
        <f t="shared" si="46"/>
        <v>31 a 60 dias</v>
      </c>
      <c r="X981" s="80" t="str">
        <f t="shared" si="47"/>
        <v>42021</v>
      </c>
    </row>
    <row r="982" spans="1:24" x14ac:dyDescent="0.3">
      <c r="A982" s="56">
        <v>44316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v>-174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45"/>
        <v>82020</v>
      </c>
      <c r="W982" s="79" t="str">
        <f t="shared" si="46"/>
        <v>Acima de 120 dias</v>
      </c>
      <c r="X982" s="80" t="str">
        <f t="shared" si="47"/>
        <v>112020</v>
      </c>
    </row>
    <row r="983" spans="1:24" x14ac:dyDescent="0.3">
      <c r="A983" s="56">
        <v>44316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v>-82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45"/>
        <v>72020</v>
      </c>
      <c r="W983" s="79" t="str">
        <f t="shared" si="46"/>
        <v>61 a 90 dias</v>
      </c>
      <c r="X983" s="80" t="str">
        <f t="shared" si="47"/>
        <v>22021</v>
      </c>
    </row>
    <row r="984" spans="1:24" x14ac:dyDescent="0.3">
      <c r="A984" s="56">
        <v>44316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v>7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45"/>
        <v>82020</v>
      </c>
      <c r="W984" s="79" t="str">
        <f t="shared" si="46"/>
        <v>1 a 30 dias</v>
      </c>
      <c r="X984" s="80" t="str">
        <f t="shared" si="47"/>
        <v>52021</v>
      </c>
    </row>
    <row r="985" spans="1:24" x14ac:dyDescent="0.3">
      <c r="A985" s="56">
        <v>44316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v>7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45"/>
        <v>92020</v>
      </c>
      <c r="W985" s="79" t="str">
        <f t="shared" si="46"/>
        <v>1 a 30 dias</v>
      </c>
      <c r="X985" s="80" t="str">
        <f t="shared" si="47"/>
        <v>52021</v>
      </c>
    </row>
    <row r="986" spans="1:24" x14ac:dyDescent="0.3">
      <c r="A986" s="56">
        <v>44316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v>-327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45"/>
        <v>32020</v>
      </c>
      <c r="W986" s="79" t="str">
        <f t="shared" si="46"/>
        <v>Acima de 120 dias</v>
      </c>
      <c r="X986" s="80" t="str">
        <f t="shared" si="47"/>
        <v>62020</v>
      </c>
    </row>
    <row r="987" spans="1:24" x14ac:dyDescent="0.3">
      <c r="A987" s="56">
        <v>44316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v>-174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45"/>
        <v>52020</v>
      </c>
      <c r="W987" s="79" t="str">
        <f t="shared" si="46"/>
        <v>Acima de 120 dias</v>
      </c>
      <c r="X987" s="80" t="str">
        <f t="shared" si="47"/>
        <v>112020</v>
      </c>
    </row>
    <row r="988" spans="1:24" x14ac:dyDescent="0.3">
      <c r="A988" s="56">
        <v>44316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v>-144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45"/>
        <v>52020</v>
      </c>
      <c r="W988" s="79" t="str">
        <f t="shared" si="46"/>
        <v>Acima de 120 dias</v>
      </c>
      <c r="X988" s="80" t="str">
        <f t="shared" si="47"/>
        <v>122020</v>
      </c>
    </row>
    <row r="989" spans="1:24" x14ac:dyDescent="0.3">
      <c r="A989" s="56">
        <v>44316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v>-266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45"/>
        <v>62020</v>
      </c>
      <c r="W989" s="79" t="str">
        <f t="shared" si="46"/>
        <v>Acima de 120 dias</v>
      </c>
      <c r="X989" s="80" t="str">
        <f t="shared" si="47"/>
        <v>92020</v>
      </c>
    </row>
    <row r="990" spans="1:24" x14ac:dyDescent="0.3">
      <c r="A990" s="56">
        <v>44316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v>7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45"/>
        <v>102020</v>
      </c>
      <c r="W990" s="79" t="str">
        <f t="shared" si="46"/>
        <v>1 a 30 dias</v>
      </c>
      <c r="X990" s="80" t="str">
        <f t="shared" si="47"/>
        <v>52021</v>
      </c>
    </row>
    <row r="991" spans="1:24" x14ac:dyDescent="0.3">
      <c r="A991" s="56">
        <v>44316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v>-205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45"/>
        <v>72020</v>
      </c>
      <c r="W991" s="79" t="str">
        <f t="shared" si="46"/>
        <v>Acima de 120 dias</v>
      </c>
      <c r="X991" s="80" t="str">
        <f t="shared" si="47"/>
        <v>102020</v>
      </c>
    </row>
    <row r="992" spans="1:24" x14ac:dyDescent="0.3">
      <c r="A992" s="56">
        <v>44316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v>-54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45"/>
        <v>82020</v>
      </c>
      <c r="W992" s="79" t="str">
        <f t="shared" si="46"/>
        <v>31 a 60 dias</v>
      </c>
      <c r="X992" s="80" t="str">
        <f t="shared" si="47"/>
        <v>42021</v>
      </c>
    </row>
    <row r="993" spans="1:24" x14ac:dyDescent="0.3">
      <c r="A993" s="56">
        <v>44316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v>-174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45"/>
        <v>82020</v>
      </c>
      <c r="W993" s="79" t="str">
        <f t="shared" si="46"/>
        <v>Acima de 120 dias</v>
      </c>
      <c r="X993" s="80" t="str">
        <f t="shared" si="47"/>
        <v>112020</v>
      </c>
    </row>
    <row r="994" spans="1:24" x14ac:dyDescent="0.3">
      <c r="A994" s="56">
        <v>44316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v>-54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45"/>
        <v>82020</v>
      </c>
      <c r="W994" s="79" t="str">
        <f t="shared" si="46"/>
        <v>31 a 60 dias</v>
      </c>
      <c r="X994" s="80" t="str">
        <f t="shared" si="47"/>
        <v>42021</v>
      </c>
    </row>
    <row r="995" spans="1:24" x14ac:dyDescent="0.3">
      <c r="A995" s="56">
        <v>44316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v>-82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45"/>
        <v>82020</v>
      </c>
      <c r="W995" s="79" t="str">
        <f t="shared" si="46"/>
        <v>61 a 90 dias</v>
      </c>
      <c r="X995" s="80" t="str">
        <f t="shared" si="47"/>
        <v>22021</v>
      </c>
    </row>
    <row r="996" spans="1:24" x14ac:dyDescent="0.3">
      <c r="A996" s="56">
        <v>44316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v>-144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45"/>
        <v>92020</v>
      </c>
      <c r="W996" s="79" t="str">
        <f t="shared" si="46"/>
        <v>Acima de 120 dias</v>
      </c>
      <c r="X996" s="80" t="str">
        <f t="shared" si="47"/>
        <v>122020</v>
      </c>
    </row>
    <row r="997" spans="1:24" x14ac:dyDescent="0.3">
      <c r="A997" s="56">
        <v>44316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v>-297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45"/>
        <v>62020</v>
      </c>
      <c r="W997" s="79" t="str">
        <f t="shared" si="46"/>
        <v>Acima de 120 dias</v>
      </c>
      <c r="X997" s="80" t="str">
        <f t="shared" si="47"/>
        <v>82020</v>
      </c>
    </row>
    <row r="998" spans="1:24" x14ac:dyDescent="0.3">
      <c r="A998" s="56">
        <v>44316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v>-266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45"/>
        <v>52020</v>
      </c>
      <c r="W998" s="79" t="str">
        <f t="shared" si="46"/>
        <v>Acima de 120 dias</v>
      </c>
      <c r="X998" s="80" t="str">
        <f t="shared" si="47"/>
        <v>92020</v>
      </c>
    </row>
    <row r="999" spans="1:24" x14ac:dyDescent="0.3">
      <c r="A999" s="56">
        <v>44316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v>-297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45"/>
        <v>52020</v>
      </c>
      <c r="W999" s="79" t="str">
        <f t="shared" si="46"/>
        <v>Acima de 120 dias</v>
      </c>
      <c r="X999" s="80" t="str">
        <f t="shared" si="47"/>
        <v>82020</v>
      </c>
    </row>
    <row r="1000" spans="1:24" x14ac:dyDescent="0.3">
      <c r="A1000" s="56">
        <v>44316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v>-235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45"/>
        <v>82020</v>
      </c>
      <c r="W1000" s="79" t="str">
        <f t="shared" si="46"/>
        <v>Acima de 120 dias</v>
      </c>
      <c r="X1000" s="80" t="str">
        <f t="shared" si="47"/>
        <v>102020</v>
      </c>
    </row>
    <row r="1001" spans="1:24" x14ac:dyDescent="0.3">
      <c r="A1001" s="56">
        <v>44316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v>-144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45"/>
        <v>72020</v>
      </c>
      <c r="W1001" s="79" t="str">
        <f t="shared" si="46"/>
        <v>Acima de 120 dias</v>
      </c>
      <c r="X1001" s="80" t="str">
        <f t="shared" si="47"/>
        <v>122020</v>
      </c>
    </row>
    <row r="1002" spans="1:24" x14ac:dyDescent="0.3">
      <c r="A1002" s="56">
        <v>44316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v>-23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45"/>
        <v>72020</v>
      </c>
      <c r="W1002" s="79" t="str">
        <f t="shared" si="46"/>
        <v>1 a 30 dias</v>
      </c>
      <c r="X1002" s="80" t="str">
        <f t="shared" si="47"/>
        <v>42021</v>
      </c>
    </row>
    <row r="1003" spans="1:24" x14ac:dyDescent="0.3">
      <c r="A1003" s="56">
        <v>44316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v>-82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45"/>
        <v>82020</v>
      </c>
      <c r="W1003" s="79" t="str">
        <f t="shared" si="46"/>
        <v>61 a 90 dias</v>
      </c>
      <c r="X1003" s="80" t="str">
        <f t="shared" si="47"/>
        <v>22021</v>
      </c>
    </row>
    <row r="1004" spans="1:24" x14ac:dyDescent="0.3">
      <c r="A1004" s="56">
        <v>44316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v>-82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45"/>
        <v>82020</v>
      </c>
      <c r="W1004" s="79" t="str">
        <f t="shared" si="46"/>
        <v>61 a 90 dias</v>
      </c>
      <c r="X1004" s="80" t="str">
        <f t="shared" si="47"/>
        <v>22021</v>
      </c>
    </row>
    <row r="1005" spans="1:24" x14ac:dyDescent="0.3">
      <c r="A1005" s="56">
        <v>44316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v>-144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45"/>
        <v>82020</v>
      </c>
      <c r="W1005" s="79" t="str">
        <f t="shared" si="46"/>
        <v>Acima de 120 dias</v>
      </c>
      <c r="X1005" s="80" t="str">
        <f t="shared" si="47"/>
        <v>122020</v>
      </c>
    </row>
    <row r="1006" spans="1:24" x14ac:dyDescent="0.3">
      <c r="A1006" s="56">
        <v>44316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v>-144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45"/>
        <v>92020</v>
      </c>
      <c r="W1006" s="79" t="str">
        <f t="shared" si="46"/>
        <v>Acima de 120 dias</v>
      </c>
      <c r="X1006" s="80" t="str">
        <f t="shared" si="47"/>
        <v>12021</v>
      </c>
    </row>
    <row r="1007" spans="1:24" x14ac:dyDescent="0.3">
      <c r="A1007" s="56">
        <v>44316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v>7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45"/>
        <v>82020</v>
      </c>
      <c r="W1007" s="79" t="str">
        <f t="shared" si="46"/>
        <v>1 a 30 dias</v>
      </c>
      <c r="X1007" s="80" t="str">
        <f t="shared" si="47"/>
        <v>52021</v>
      </c>
    </row>
    <row r="1008" spans="1:24" x14ac:dyDescent="0.3">
      <c r="A1008" s="56">
        <v>44316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v>-82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45"/>
        <v>52020</v>
      </c>
      <c r="W1008" s="79" t="str">
        <f t="shared" si="46"/>
        <v>61 a 90 dias</v>
      </c>
      <c r="X1008" s="80" t="str">
        <f t="shared" si="47"/>
        <v>22021</v>
      </c>
    </row>
    <row r="1009" spans="1:24" x14ac:dyDescent="0.3">
      <c r="A1009" s="56">
        <v>44316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v>-54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45"/>
        <v>102020</v>
      </c>
      <c r="W1009" s="79" t="str">
        <f t="shared" si="46"/>
        <v>31 a 60 dias</v>
      </c>
      <c r="X1009" s="80" t="str">
        <f t="shared" si="47"/>
        <v>32021</v>
      </c>
    </row>
    <row r="1010" spans="1:24" x14ac:dyDescent="0.3">
      <c r="A1010" s="56">
        <v>44316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v>-82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45"/>
        <v>92020</v>
      </c>
      <c r="W1010" s="79" t="str">
        <f t="shared" si="46"/>
        <v>61 a 90 dias</v>
      </c>
      <c r="X1010" s="80" t="str">
        <f t="shared" si="47"/>
        <v>22021</v>
      </c>
    </row>
    <row r="1011" spans="1:24" x14ac:dyDescent="0.3">
      <c r="A1011" s="56">
        <v>44316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v>-82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45"/>
        <v>92020</v>
      </c>
      <c r="W1011" s="79" t="str">
        <f t="shared" si="46"/>
        <v>61 a 90 dias</v>
      </c>
      <c r="X1011" s="80" t="str">
        <f t="shared" si="47"/>
        <v>22021</v>
      </c>
    </row>
    <row r="1012" spans="1:24" x14ac:dyDescent="0.3">
      <c r="A1012" s="56">
        <v>44316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v>-235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45"/>
        <v>32020</v>
      </c>
      <c r="W1012" s="79" t="str">
        <f t="shared" si="46"/>
        <v>Acima de 120 dias</v>
      </c>
      <c r="X1012" s="80" t="str">
        <f t="shared" si="47"/>
        <v>92020</v>
      </c>
    </row>
    <row r="1013" spans="1:24" x14ac:dyDescent="0.3">
      <c r="A1013" s="56">
        <v>44316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v>7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45"/>
        <v>42020</v>
      </c>
      <c r="W1013" s="79" t="str">
        <f t="shared" si="46"/>
        <v>1 a 30 dias</v>
      </c>
      <c r="X1013" s="80" t="str">
        <f t="shared" si="47"/>
        <v>52021</v>
      </c>
    </row>
    <row r="1014" spans="1:24" x14ac:dyDescent="0.3">
      <c r="A1014" s="56">
        <v>44316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v>-174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45"/>
        <v>72020</v>
      </c>
      <c r="W1014" s="79" t="str">
        <f t="shared" si="46"/>
        <v>Acima de 120 dias</v>
      </c>
      <c r="X1014" s="80" t="str">
        <f t="shared" si="47"/>
        <v>122020</v>
      </c>
    </row>
    <row r="1015" spans="1:24" x14ac:dyDescent="0.3">
      <c r="A1015" s="56">
        <v>44316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v>-297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45"/>
        <v>52020</v>
      </c>
      <c r="W1015" s="79" t="str">
        <f t="shared" si="46"/>
        <v>Acima de 120 dias</v>
      </c>
      <c r="X1015" s="80" t="str">
        <f t="shared" si="47"/>
        <v>72020</v>
      </c>
    </row>
    <row r="1016" spans="1:24" x14ac:dyDescent="0.3">
      <c r="A1016" s="56">
        <v>44316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v>-54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45"/>
        <v>72020</v>
      </c>
      <c r="W1016" s="79" t="str">
        <f t="shared" si="46"/>
        <v>31 a 60 dias</v>
      </c>
      <c r="X1016" s="80" t="str">
        <f t="shared" si="47"/>
        <v>42021</v>
      </c>
    </row>
    <row r="1017" spans="1:24" x14ac:dyDescent="0.3">
      <c r="A1017" s="56">
        <v>44316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v>7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45"/>
        <v>102020</v>
      </c>
      <c r="W1017" s="79" t="str">
        <f t="shared" si="46"/>
        <v>1 a 30 dias</v>
      </c>
      <c r="X1017" s="80" t="str">
        <f t="shared" si="47"/>
        <v>52021</v>
      </c>
    </row>
    <row r="1018" spans="1:24" x14ac:dyDescent="0.3">
      <c r="A1018" s="56">
        <v>44316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v>-54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45"/>
        <v>82020</v>
      </c>
      <c r="W1018" s="79" t="str">
        <f t="shared" si="46"/>
        <v>31 a 60 dias</v>
      </c>
      <c r="X1018" s="80" t="str">
        <f t="shared" si="47"/>
        <v>42021</v>
      </c>
    </row>
    <row r="1019" spans="1:24" x14ac:dyDescent="0.3">
      <c r="A1019" s="56">
        <v>44316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v>-174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45"/>
        <v>52020</v>
      </c>
      <c r="W1019" s="79" t="str">
        <f t="shared" si="46"/>
        <v>Acima de 120 dias</v>
      </c>
      <c r="X1019" s="80" t="str">
        <f t="shared" si="47"/>
        <v>112020</v>
      </c>
    </row>
    <row r="1020" spans="1:24" x14ac:dyDescent="0.3">
      <c r="A1020" s="56">
        <v>44316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v>-54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45"/>
        <v>62020</v>
      </c>
      <c r="W1020" s="79" t="str">
        <f t="shared" si="46"/>
        <v>31 a 60 dias</v>
      </c>
      <c r="X1020" s="80" t="str">
        <f t="shared" si="47"/>
        <v>32021</v>
      </c>
    </row>
    <row r="1021" spans="1:24" x14ac:dyDescent="0.3">
      <c r="A1021" s="56">
        <v>44316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v>-266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45"/>
        <v>72020</v>
      </c>
      <c r="W1021" s="79" t="str">
        <f t="shared" si="46"/>
        <v>Acima de 120 dias</v>
      </c>
      <c r="X1021" s="80" t="str">
        <f t="shared" si="47"/>
        <v>92020</v>
      </c>
    </row>
    <row r="1022" spans="1:24" x14ac:dyDescent="0.3">
      <c r="A1022" s="56">
        <v>44316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v>-82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45"/>
        <v>82020</v>
      </c>
      <c r="W1022" s="79" t="str">
        <f t="shared" si="46"/>
        <v>61 a 90 dias</v>
      </c>
      <c r="X1022" s="80" t="str">
        <f t="shared" si="47"/>
        <v>22021</v>
      </c>
    </row>
    <row r="1023" spans="1:24" x14ac:dyDescent="0.3">
      <c r="A1023" s="56">
        <v>44316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v>-54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45"/>
        <v>92020</v>
      </c>
      <c r="W1023" s="79" t="str">
        <f t="shared" si="46"/>
        <v>31 a 60 dias</v>
      </c>
      <c r="X1023" s="80" t="str">
        <f t="shared" si="47"/>
        <v>42021</v>
      </c>
    </row>
    <row r="1024" spans="1:24" x14ac:dyDescent="0.3">
      <c r="A1024" s="56">
        <v>44316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v>-174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45"/>
        <v>82020</v>
      </c>
      <c r="W1024" s="79" t="str">
        <f t="shared" si="46"/>
        <v>Acima de 120 dias</v>
      </c>
      <c r="X1024" s="80" t="str">
        <f t="shared" si="47"/>
        <v>112020</v>
      </c>
    </row>
    <row r="1025" spans="1:24" x14ac:dyDescent="0.3">
      <c r="A1025" s="56">
        <v>44316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v>-174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45"/>
        <v>62020</v>
      </c>
      <c r="W1025" s="79" t="str">
        <f t="shared" si="46"/>
        <v>Acima de 120 dias</v>
      </c>
      <c r="X1025" s="80" t="str">
        <f t="shared" si="47"/>
        <v>112020</v>
      </c>
    </row>
    <row r="1026" spans="1:24" x14ac:dyDescent="0.3">
      <c r="A1026" s="56">
        <v>44316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v>-297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48">MONTH(D1026)&amp;YEAR(D1026)</f>
        <v>52020</v>
      </c>
      <c r="W1026" s="79" t="str">
        <f t="shared" ref="W1026:W1089" si="49">_xlfn.IFS(G1026&lt;-120,"Acima de 120 dias",G1026&lt;=-90,"91 a 120 dias",G1026&lt;=-61,"61 a 90 dias",G1026&lt;=-31,"31 a 60 dias",G1026&gt;=-30,"1 a 30 dias")</f>
        <v>Acima de 120 dias</v>
      </c>
      <c r="X1026" s="80" t="str">
        <f t="shared" si="47"/>
        <v>72020</v>
      </c>
    </row>
    <row r="1027" spans="1:24" x14ac:dyDescent="0.3">
      <c r="A1027" s="56">
        <v>44316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v>-144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48"/>
        <v>62020</v>
      </c>
      <c r="W1027" s="79" t="str">
        <f t="shared" si="49"/>
        <v>Acima de 120 dias</v>
      </c>
      <c r="X1027" s="80" t="str">
        <f t="shared" ref="X1027:X1090" si="50">MONTH(U1027)&amp;YEAR(U1027)</f>
        <v>122020</v>
      </c>
    </row>
    <row r="1028" spans="1:24" x14ac:dyDescent="0.3">
      <c r="A1028" s="56">
        <v>44316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v>7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48"/>
        <v>102020</v>
      </c>
      <c r="W1028" s="79" t="str">
        <f t="shared" si="49"/>
        <v>1 a 30 dias</v>
      </c>
      <c r="X1028" s="80" t="str">
        <f t="shared" si="50"/>
        <v>52021</v>
      </c>
    </row>
    <row r="1029" spans="1:24" x14ac:dyDescent="0.3">
      <c r="A1029" s="56">
        <v>44316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v>-144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48"/>
        <v>82020</v>
      </c>
      <c r="W1029" s="79" t="str">
        <f t="shared" si="49"/>
        <v>Acima de 120 dias</v>
      </c>
      <c r="X1029" s="80" t="str">
        <f t="shared" si="50"/>
        <v>122020</v>
      </c>
    </row>
    <row r="1030" spans="1:24" x14ac:dyDescent="0.3">
      <c r="A1030" s="56">
        <v>44316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v>7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48"/>
        <v>82020</v>
      </c>
      <c r="W1030" s="79" t="str">
        <f t="shared" si="49"/>
        <v>1 a 30 dias</v>
      </c>
      <c r="X1030" s="80" t="str">
        <f t="shared" si="50"/>
        <v>52021</v>
      </c>
    </row>
    <row r="1031" spans="1:24" x14ac:dyDescent="0.3">
      <c r="A1031" s="56">
        <v>44316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v>-54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48"/>
        <v>112020</v>
      </c>
      <c r="W1031" s="79" t="str">
        <f t="shared" si="49"/>
        <v>31 a 60 dias</v>
      </c>
      <c r="X1031" s="80" t="str">
        <f t="shared" si="50"/>
        <v>32021</v>
      </c>
    </row>
    <row r="1032" spans="1:24" x14ac:dyDescent="0.3">
      <c r="A1032" s="56">
        <v>44316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v>-235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48"/>
        <v>82020</v>
      </c>
      <c r="W1032" s="79" t="str">
        <f t="shared" si="49"/>
        <v>Acima de 120 dias</v>
      </c>
      <c r="X1032" s="80" t="str">
        <f t="shared" si="50"/>
        <v>102020</v>
      </c>
    </row>
    <row r="1033" spans="1:24" x14ac:dyDescent="0.3">
      <c r="A1033" s="56">
        <v>44316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v>-113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48"/>
        <v>72020</v>
      </c>
      <c r="W1033" s="79" t="str">
        <f t="shared" si="49"/>
        <v>91 a 120 dias</v>
      </c>
      <c r="X1033" s="80" t="str">
        <f t="shared" si="50"/>
        <v>12021</v>
      </c>
    </row>
    <row r="1034" spans="1:24" x14ac:dyDescent="0.3">
      <c r="A1034" s="56">
        <v>44316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v>-266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48"/>
        <v>42020</v>
      </c>
      <c r="W1034" s="79" t="str">
        <f t="shared" si="49"/>
        <v>Acima de 120 dias</v>
      </c>
      <c r="X1034" s="80" t="str">
        <f t="shared" si="50"/>
        <v>82020</v>
      </c>
    </row>
    <row r="1035" spans="1:24" x14ac:dyDescent="0.3">
      <c r="A1035" s="56">
        <v>44316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v>-113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48"/>
        <v>52020</v>
      </c>
      <c r="W1035" s="79" t="str">
        <f t="shared" si="49"/>
        <v>91 a 120 dias</v>
      </c>
      <c r="X1035" s="80" t="str">
        <f t="shared" si="50"/>
        <v>12021</v>
      </c>
    </row>
    <row r="1036" spans="1:24" x14ac:dyDescent="0.3">
      <c r="A1036" s="56">
        <v>44316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v>-113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48"/>
        <v>52020</v>
      </c>
      <c r="W1036" s="79" t="str">
        <f t="shared" si="49"/>
        <v>91 a 120 dias</v>
      </c>
      <c r="X1036" s="80" t="str">
        <f t="shared" si="50"/>
        <v>12021</v>
      </c>
    </row>
    <row r="1037" spans="1:24" x14ac:dyDescent="0.3">
      <c r="A1037" s="56">
        <v>44316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v>-235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48"/>
        <v>52020</v>
      </c>
      <c r="W1037" s="79" t="str">
        <f t="shared" si="49"/>
        <v>Acima de 120 dias</v>
      </c>
      <c r="X1037" s="80" t="str">
        <f t="shared" si="50"/>
        <v>102020</v>
      </c>
    </row>
    <row r="1038" spans="1:24" x14ac:dyDescent="0.3">
      <c r="A1038" s="56">
        <v>44316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v>-174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48"/>
        <v>52020</v>
      </c>
      <c r="W1038" s="79" t="str">
        <f t="shared" si="49"/>
        <v>Acima de 120 dias</v>
      </c>
      <c r="X1038" s="80" t="str">
        <f t="shared" si="50"/>
        <v>112020</v>
      </c>
    </row>
    <row r="1039" spans="1:24" x14ac:dyDescent="0.3">
      <c r="A1039" s="56">
        <v>44316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v>-54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48"/>
        <v>62020</v>
      </c>
      <c r="W1039" s="79" t="str">
        <f t="shared" si="49"/>
        <v>31 a 60 dias</v>
      </c>
      <c r="X1039" s="80" t="str">
        <f t="shared" si="50"/>
        <v>42021</v>
      </c>
    </row>
    <row r="1040" spans="1:24" x14ac:dyDescent="0.3">
      <c r="A1040" s="56">
        <v>44316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v>7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48"/>
        <v>72020</v>
      </c>
      <c r="W1040" s="79" t="str">
        <f t="shared" si="49"/>
        <v>1 a 30 dias</v>
      </c>
      <c r="X1040" s="80" t="str">
        <f t="shared" si="50"/>
        <v>52021</v>
      </c>
    </row>
    <row r="1041" spans="1:24" x14ac:dyDescent="0.3">
      <c r="A1041" s="56">
        <v>44316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v>-82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48"/>
        <v>52020</v>
      </c>
      <c r="W1041" s="79" t="str">
        <f t="shared" si="49"/>
        <v>61 a 90 dias</v>
      </c>
      <c r="X1041" s="80" t="str">
        <f t="shared" si="50"/>
        <v>22021</v>
      </c>
    </row>
    <row r="1042" spans="1:24" x14ac:dyDescent="0.3">
      <c r="A1042" s="56">
        <v>44316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v>-144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48"/>
        <v>52020</v>
      </c>
      <c r="W1042" s="79" t="str">
        <f t="shared" si="49"/>
        <v>Acima de 120 dias</v>
      </c>
      <c r="X1042" s="80" t="str">
        <f t="shared" si="50"/>
        <v>122020</v>
      </c>
    </row>
    <row r="1043" spans="1:24" x14ac:dyDescent="0.3">
      <c r="A1043" s="56">
        <v>44316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v>-297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48"/>
        <v>62020</v>
      </c>
      <c r="W1043" s="79" t="str">
        <f t="shared" si="49"/>
        <v>Acima de 120 dias</v>
      </c>
      <c r="X1043" s="80" t="str">
        <f t="shared" si="50"/>
        <v>82020</v>
      </c>
    </row>
    <row r="1044" spans="1:24" x14ac:dyDescent="0.3">
      <c r="A1044" s="56">
        <v>44316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v>-82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48"/>
        <v>62020</v>
      </c>
      <c r="W1044" s="79" t="str">
        <f t="shared" si="49"/>
        <v>61 a 90 dias</v>
      </c>
      <c r="X1044" s="80" t="str">
        <f t="shared" si="50"/>
        <v>22021</v>
      </c>
    </row>
    <row r="1045" spans="1:24" x14ac:dyDescent="0.3">
      <c r="A1045" s="56">
        <v>44316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v>7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48"/>
        <v>62020</v>
      </c>
      <c r="W1045" s="79" t="str">
        <f t="shared" si="49"/>
        <v>1 a 30 dias</v>
      </c>
      <c r="X1045" s="80" t="str">
        <f t="shared" si="50"/>
        <v>52021</v>
      </c>
    </row>
    <row r="1046" spans="1:24" x14ac:dyDescent="0.3">
      <c r="A1046" s="56">
        <v>44316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v>-113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48"/>
        <v>82020</v>
      </c>
      <c r="W1046" s="79" t="str">
        <f t="shared" si="49"/>
        <v>91 a 120 dias</v>
      </c>
      <c r="X1046" s="80" t="str">
        <f t="shared" si="50"/>
        <v>12021</v>
      </c>
    </row>
    <row r="1047" spans="1:24" x14ac:dyDescent="0.3">
      <c r="A1047" s="56">
        <v>44316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v>-144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48"/>
        <v>82020</v>
      </c>
      <c r="W1047" s="79" t="str">
        <f t="shared" si="49"/>
        <v>Acima de 120 dias</v>
      </c>
      <c r="X1047" s="80" t="str">
        <f t="shared" si="50"/>
        <v>12021</v>
      </c>
    </row>
    <row r="1048" spans="1:24" x14ac:dyDescent="0.3">
      <c r="A1048" s="56">
        <v>44316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v>-235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48"/>
        <v>42020</v>
      </c>
      <c r="W1048" s="79" t="str">
        <f t="shared" si="49"/>
        <v>Acima de 120 dias</v>
      </c>
      <c r="X1048" s="80" t="str">
        <f t="shared" si="50"/>
        <v>92020</v>
      </c>
    </row>
    <row r="1049" spans="1:24" x14ac:dyDescent="0.3">
      <c r="A1049" s="56">
        <v>44316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v>-54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48"/>
        <v>52020</v>
      </c>
      <c r="W1049" s="79" t="str">
        <f t="shared" si="49"/>
        <v>31 a 60 dias</v>
      </c>
      <c r="X1049" s="80" t="str">
        <f t="shared" si="50"/>
        <v>42021</v>
      </c>
    </row>
    <row r="1050" spans="1:24" x14ac:dyDescent="0.3">
      <c r="A1050" s="56">
        <v>44316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v>-327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48"/>
        <v>52020</v>
      </c>
      <c r="W1050" s="79" t="str">
        <f t="shared" si="49"/>
        <v>Acima de 120 dias</v>
      </c>
      <c r="X1050" s="80" t="str">
        <f t="shared" si="50"/>
        <v>72020</v>
      </c>
    </row>
    <row r="1051" spans="1:24" x14ac:dyDescent="0.3">
      <c r="A1051" s="56">
        <v>44316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v>-82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48"/>
        <v>82020</v>
      </c>
      <c r="W1051" s="79" t="str">
        <f t="shared" si="49"/>
        <v>61 a 90 dias</v>
      </c>
      <c r="X1051" s="80" t="str">
        <f t="shared" si="50"/>
        <v>42021</v>
      </c>
    </row>
    <row r="1052" spans="1:24" x14ac:dyDescent="0.3">
      <c r="A1052" s="56">
        <v>44316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v>-54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48"/>
        <v>72020</v>
      </c>
      <c r="W1052" s="79" t="str">
        <f t="shared" si="49"/>
        <v>31 a 60 dias</v>
      </c>
      <c r="X1052" s="80" t="str">
        <f t="shared" si="50"/>
        <v>32021</v>
      </c>
    </row>
    <row r="1053" spans="1:24" x14ac:dyDescent="0.3">
      <c r="A1053" s="56">
        <v>44316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v>7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48"/>
        <v>92020</v>
      </c>
      <c r="W1053" s="79" t="str">
        <f t="shared" si="49"/>
        <v>1 a 30 dias</v>
      </c>
      <c r="X1053" s="80" t="str">
        <f t="shared" si="50"/>
        <v>42021</v>
      </c>
    </row>
    <row r="1054" spans="1:24" x14ac:dyDescent="0.3">
      <c r="A1054" s="56">
        <v>44316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v>7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48"/>
        <v>82020</v>
      </c>
      <c r="W1054" s="79" t="str">
        <f t="shared" si="49"/>
        <v>1 a 30 dias</v>
      </c>
      <c r="X1054" s="80" t="str">
        <f t="shared" si="50"/>
        <v>52021</v>
      </c>
    </row>
    <row r="1055" spans="1:24" x14ac:dyDescent="0.3">
      <c r="A1055" s="56">
        <v>44316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v>-54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48"/>
        <v>92020</v>
      </c>
      <c r="W1055" s="79" t="str">
        <f t="shared" si="49"/>
        <v>31 a 60 dias</v>
      </c>
      <c r="X1055" s="80" t="str">
        <f t="shared" si="50"/>
        <v>42021</v>
      </c>
    </row>
    <row r="1056" spans="1:24" x14ac:dyDescent="0.3">
      <c r="A1056" s="56">
        <v>44316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v>-82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48"/>
        <v>82020</v>
      </c>
      <c r="W1056" s="79" t="str">
        <f t="shared" si="49"/>
        <v>61 a 90 dias</v>
      </c>
      <c r="X1056" s="80" t="str">
        <f t="shared" si="50"/>
        <v>22021</v>
      </c>
    </row>
    <row r="1057" spans="1:24" x14ac:dyDescent="0.3">
      <c r="A1057" s="56">
        <v>44316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v>-54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48"/>
        <v>82020</v>
      </c>
      <c r="W1057" s="79" t="str">
        <f t="shared" si="49"/>
        <v>31 a 60 dias</v>
      </c>
      <c r="X1057" s="80" t="str">
        <f t="shared" si="50"/>
        <v>32021</v>
      </c>
    </row>
    <row r="1058" spans="1:24" x14ac:dyDescent="0.3">
      <c r="A1058" s="56">
        <v>44316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v>-144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48"/>
        <v>82020</v>
      </c>
      <c r="W1058" s="79" t="str">
        <f t="shared" si="49"/>
        <v>Acima de 120 dias</v>
      </c>
      <c r="X1058" s="80" t="str">
        <f t="shared" si="50"/>
        <v>122020</v>
      </c>
    </row>
    <row r="1059" spans="1:24" x14ac:dyDescent="0.3">
      <c r="A1059" s="56">
        <v>44316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v>-174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48"/>
        <v>62020</v>
      </c>
      <c r="W1059" s="79" t="str">
        <f t="shared" si="49"/>
        <v>Acima de 120 dias</v>
      </c>
      <c r="X1059" s="80" t="str">
        <f t="shared" si="50"/>
        <v>112020</v>
      </c>
    </row>
    <row r="1060" spans="1:24" x14ac:dyDescent="0.3">
      <c r="A1060" s="56">
        <v>44316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v>-144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48"/>
        <v>82020</v>
      </c>
      <c r="W1060" s="79" t="str">
        <f t="shared" si="49"/>
        <v>Acima de 120 dias</v>
      </c>
      <c r="X1060" s="80" t="str">
        <f t="shared" si="50"/>
        <v>12021</v>
      </c>
    </row>
    <row r="1061" spans="1:24" x14ac:dyDescent="0.3">
      <c r="A1061" s="56">
        <v>44316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v>-297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48"/>
        <v>52020</v>
      </c>
      <c r="W1061" s="79" t="str">
        <f t="shared" si="49"/>
        <v>Acima de 120 dias</v>
      </c>
      <c r="X1061" s="80" t="str">
        <f t="shared" si="50"/>
        <v>82020</v>
      </c>
    </row>
    <row r="1062" spans="1:24" x14ac:dyDescent="0.3">
      <c r="A1062" s="56">
        <v>44316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v>-144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48"/>
        <v>72020</v>
      </c>
      <c r="W1062" s="79" t="str">
        <f t="shared" si="49"/>
        <v>Acima de 120 dias</v>
      </c>
      <c r="X1062" s="80" t="str">
        <f t="shared" si="50"/>
        <v>12021</v>
      </c>
    </row>
    <row r="1063" spans="1:24" x14ac:dyDescent="0.3">
      <c r="A1063" s="56">
        <v>44316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v>-23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48"/>
        <v>82020</v>
      </c>
      <c r="W1063" s="79" t="str">
        <f t="shared" si="49"/>
        <v>1 a 30 dias</v>
      </c>
      <c r="X1063" s="80" t="str">
        <f t="shared" si="50"/>
        <v>42021</v>
      </c>
    </row>
    <row r="1064" spans="1:24" x14ac:dyDescent="0.3">
      <c r="A1064" s="56">
        <v>44316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v>-144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48"/>
        <v>82020</v>
      </c>
      <c r="W1064" s="79" t="str">
        <f t="shared" si="49"/>
        <v>Acima de 120 dias</v>
      </c>
      <c r="X1064" s="80" t="str">
        <f t="shared" si="50"/>
        <v>122020</v>
      </c>
    </row>
    <row r="1065" spans="1:24" x14ac:dyDescent="0.3">
      <c r="A1065" s="56">
        <v>44316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v>-54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48"/>
        <v>72020</v>
      </c>
      <c r="W1065" s="79" t="str">
        <f t="shared" si="49"/>
        <v>31 a 60 dias</v>
      </c>
      <c r="X1065" s="80" t="str">
        <f t="shared" si="50"/>
        <v>42021</v>
      </c>
    </row>
    <row r="1066" spans="1:24" x14ac:dyDescent="0.3">
      <c r="A1066" s="56">
        <v>44316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v>-174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48"/>
        <v>52020</v>
      </c>
      <c r="W1066" s="79" t="str">
        <f t="shared" si="49"/>
        <v>Acima de 120 dias</v>
      </c>
      <c r="X1066" s="80" t="str">
        <f t="shared" si="50"/>
        <v>112020</v>
      </c>
    </row>
    <row r="1067" spans="1:24" x14ac:dyDescent="0.3">
      <c r="A1067" s="56">
        <v>44316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v>-54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48"/>
        <v>92020</v>
      </c>
      <c r="W1067" s="79" t="str">
        <f t="shared" si="49"/>
        <v>31 a 60 dias</v>
      </c>
      <c r="X1067" s="80" t="str">
        <f t="shared" si="50"/>
        <v>42021</v>
      </c>
    </row>
    <row r="1068" spans="1:24" x14ac:dyDescent="0.3">
      <c r="A1068" s="56">
        <v>44316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v>-82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48"/>
        <v>82020</v>
      </c>
      <c r="W1068" s="79" t="str">
        <f t="shared" si="49"/>
        <v>61 a 90 dias</v>
      </c>
      <c r="X1068" s="80" t="str">
        <f t="shared" si="50"/>
        <v>22021</v>
      </c>
    </row>
    <row r="1069" spans="1:24" x14ac:dyDescent="0.3">
      <c r="A1069" s="56">
        <v>44316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v>-144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48"/>
        <v>102020</v>
      </c>
      <c r="W1069" s="79" t="str">
        <f t="shared" si="49"/>
        <v>Acima de 120 dias</v>
      </c>
      <c r="X1069" s="80" t="str">
        <f t="shared" si="50"/>
        <v>122020</v>
      </c>
    </row>
    <row r="1070" spans="1:24" x14ac:dyDescent="0.3">
      <c r="A1070" s="56">
        <v>44316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v>-144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48"/>
        <v>52020</v>
      </c>
      <c r="W1070" s="79" t="str">
        <f t="shared" si="49"/>
        <v>Acima de 120 dias</v>
      </c>
      <c r="X1070" s="80" t="str">
        <f t="shared" si="50"/>
        <v>122020</v>
      </c>
    </row>
    <row r="1071" spans="1:24" x14ac:dyDescent="0.3">
      <c r="A1071" s="56">
        <v>44316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v>-82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48"/>
        <v>92020</v>
      </c>
      <c r="W1071" s="79" t="str">
        <f t="shared" si="49"/>
        <v>61 a 90 dias</v>
      </c>
      <c r="X1071" s="80" t="str">
        <f t="shared" si="50"/>
        <v>22021</v>
      </c>
    </row>
    <row r="1072" spans="1:24" x14ac:dyDescent="0.3">
      <c r="A1072" s="56">
        <v>44316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v>-82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48"/>
        <v>72020</v>
      </c>
      <c r="W1072" s="79" t="str">
        <f t="shared" si="49"/>
        <v>61 a 90 dias</v>
      </c>
      <c r="X1072" s="80" t="str">
        <f t="shared" si="50"/>
        <v>22021</v>
      </c>
    </row>
    <row r="1073" spans="1:24" x14ac:dyDescent="0.3">
      <c r="A1073" s="56">
        <v>44316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v>-205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48"/>
        <v>82020</v>
      </c>
      <c r="W1073" s="79" t="str">
        <f t="shared" si="49"/>
        <v>Acima de 120 dias</v>
      </c>
      <c r="X1073" s="80" t="str">
        <f t="shared" si="50"/>
        <v>112020</v>
      </c>
    </row>
    <row r="1074" spans="1:24" x14ac:dyDescent="0.3">
      <c r="A1074" s="56">
        <v>44316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v>7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48"/>
        <v>82020</v>
      </c>
      <c r="W1074" s="79" t="str">
        <f t="shared" si="49"/>
        <v>1 a 30 dias</v>
      </c>
      <c r="X1074" s="80" t="str">
        <f t="shared" si="50"/>
        <v>52021</v>
      </c>
    </row>
    <row r="1075" spans="1:24" x14ac:dyDescent="0.3">
      <c r="A1075" s="56">
        <v>44316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v>-144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48"/>
        <v>82020</v>
      </c>
      <c r="W1075" s="79" t="str">
        <f t="shared" si="49"/>
        <v>Acima de 120 dias</v>
      </c>
      <c r="X1075" s="80" t="str">
        <f t="shared" si="50"/>
        <v>122020</v>
      </c>
    </row>
    <row r="1076" spans="1:24" x14ac:dyDescent="0.3">
      <c r="A1076" s="56">
        <v>44316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v>-82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48"/>
        <v>92020</v>
      </c>
      <c r="W1076" s="79" t="str">
        <f t="shared" si="49"/>
        <v>61 a 90 dias</v>
      </c>
      <c r="X1076" s="80" t="str">
        <f t="shared" si="50"/>
        <v>22021</v>
      </c>
    </row>
    <row r="1077" spans="1:24" x14ac:dyDescent="0.3">
      <c r="A1077" s="56">
        <v>44316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v>-82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48"/>
        <v>92020</v>
      </c>
      <c r="W1077" s="79" t="str">
        <f t="shared" si="49"/>
        <v>61 a 90 dias</v>
      </c>
      <c r="X1077" s="80" t="str">
        <f t="shared" si="50"/>
        <v>22021</v>
      </c>
    </row>
    <row r="1078" spans="1:24" x14ac:dyDescent="0.3">
      <c r="A1078" s="56">
        <v>44316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v>-174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48"/>
        <v>72020</v>
      </c>
      <c r="W1078" s="79" t="str">
        <f t="shared" si="49"/>
        <v>Acima de 120 dias</v>
      </c>
      <c r="X1078" s="80" t="str">
        <f t="shared" si="50"/>
        <v>112020</v>
      </c>
    </row>
    <row r="1079" spans="1:24" x14ac:dyDescent="0.3">
      <c r="A1079" s="56">
        <v>44316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v>-82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48"/>
        <v>82020</v>
      </c>
      <c r="W1079" s="79" t="str">
        <f t="shared" si="49"/>
        <v>61 a 90 dias</v>
      </c>
      <c r="X1079" s="80" t="str">
        <f t="shared" si="50"/>
        <v>22021</v>
      </c>
    </row>
    <row r="1080" spans="1:24" x14ac:dyDescent="0.3">
      <c r="A1080" s="56">
        <v>44316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v>7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48"/>
        <v>92020</v>
      </c>
      <c r="W1080" s="79" t="str">
        <f t="shared" si="49"/>
        <v>1 a 30 dias</v>
      </c>
      <c r="X1080" s="80" t="str">
        <f t="shared" si="50"/>
        <v>52021</v>
      </c>
    </row>
    <row r="1081" spans="1:24" x14ac:dyDescent="0.3">
      <c r="A1081" s="56">
        <v>44316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v>-82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48"/>
        <v>92020</v>
      </c>
      <c r="W1081" s="79" t="str">
        <f t="shared" si="49"/>
        <v>61 a 90 dias</v>
      </c>
      <c r="X1081" s="80" t="str">
        <f t="shared" si="50"/>
        <v>22021</v>
      </c>
    </row>
    <row r="1082" spans="1:24" x14ac:dyDescent="0.3">
      <c r="A1082" s="56">
        <v>44316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v>-174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48"/>
        <v>92020</v>
      </c>
      <c r="W1082" s="79" t="str">
        <f t="shared" si="49"/>
        <v>Acima de 120 dias</v>
      </c>
      <c r="X1082" s="80" t="str">
        <f t="shared" si="50"/>
        <v>112020</v>
      </c>
    </row>
    <row r="1083" spans="1:24" x14ac:dyDescent="0.3">
      <c r="A1083" s="56">
        <v>44316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v>-144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48"/>
        <v>112020</v>
      </c>
      <c r="W1083" s="79" t="str">
        <f t="shared" si="49"/>
        <v>Acima de 120 dias</v>
      </c>
      <c r="X1083" s="80" t="str">
        <f t="shared" si="50"/>
        <v>12021</v>
      </c>
    </row>
    <row r="1084" spans="1:24" x14ac:dyDescent="0.3">
      <c r="A1084" s="56">
        <v>44316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v>-388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48"/>
        <v>32020</v>
      </c>
      <c r="W1084" s="79" t="str">
        <f t="shared" si="49"/>
        <v>Acima de 120 dias</v>
      </c>
      <c r="X1084" s="80" t="str">
        <f t="shared" si="50"/>
        <v>42020</v>
      </c>
    </row>
    <row r="1085" spans="1:24" x14ac:dyDescent="0.3">
      <c r="A1085" s="56">
        <v>44316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v>-266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48"/>
        <v>52020</v>
      </c>
      <c r="W1085" s="79" t="str">
        <f t="shared" si="49"/>
        <v>Acima de 120 dias</v>
      </c>
      <c r="X1085" s="80" t="str">
        <f t="shared" si="50"/>
        <v>82020</v>
      </c>
    </row>
    <row r="1086" spans="1:24" x14ac:dyDescent="0.3">
      <c r="A1086" s="56">
        <v>44316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v>-144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48"/>
        <v>52020</v>
      </c>
      <c r="W1086" s="79" t="str">
        <f t="shared" si="49"/>
        <v>Acima de 120 dias</v>
      </c>
      <c r="X1086" s="80" t="str">
        <f t="shared" si="50"/>
        <v>12021</v>
      </c>
    </row>
    <row r="1087" spans="1:24" x14ac:dyDescent="0.3">
      <c r="A1087" s="56">
        <v>44316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v>-235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48"/>
        <v>52020</v>
      </c>
      <c r="W1087" s="79" t="str">
        <f t="shared" si="49"/>
        <v>Acima de 120 dias</v>
      </c>
      <c r="X1087" s="80" t="str">
        <f t="shared" si="50"/>
        <v>92020</v>
      </c>
    </row>
    <row r="1088" spans="1:24" x14ac:dyDescent="0.3">
      <c r="A1088" s="56">
        <v>44316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v>-82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48"/>
        <v>62020</v>
      </c>
      <c r="W1088" s="79" t="str">
        <f t="shared" si="49"/>
        <v>61 a 90 dias</v>
      </c>
      <c r="X1088" s="80" t="str">
        <f t="shared" si="50"/>
        <v>22021</v>
      </c>
    </row>
    <row r="1089" spans="1:24" x14ac:dyDescent="0.3">
      <c r="A1089" s="56">
        <v>44316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v>-54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48"/>
        <v>102020</v>
      </c>
      <c r="W1089" s="79" t="str">
        <f t="shared" si="49"/>
        <v>31 a 60 dias</v>
      </c>
      <c r="X1089" s="80" t="str">
        <f t="shared" si="50"/>
        <v>42021</v>
      </c>
    </row>
    <row r="1090" spans="1:24" x14ac:dyDescent="0.3">
      <c r="A1090" s="56">
        <v>44316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v>-266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51">MONTH(D1090)&amp;YEAR(D1090)</f>
        <v>72020</v>
      </c>
      <c r="W1090" s="79" t="str">
        <f t="shared" ref="W1090:W1117" si="52">_xlfn.IFS(G1090&lt;-120,"Acima de 120 dias",G1090&lt;=-90,"91 a 120 dias",G1090&lt;=-61,"61 a 90 dias",G1090&lt;=-31,"31 a 60 dias",G1090&gt;=-30,"1 a 30 dias")</f>
        <v>Acima de 120 dias</v>
      </c>
      <c r="X1090" s="80" t="str">
        <f t="shared" si="50"/>
        <v>92020</v>
      </c>
    </row>
    <row r="1091" spans="1:24" x14ac:dyDescent="0.3">
      <c r="A1091" s="56">
        <v>44316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v>-144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51"/>
        <v>92020</v>
      </c>
      <c r="W1091" s="79" t="str">
        <f t="shared" si="52"/>
        <v>Acima de 120 dias</v>
      </c>
      <c r="X1091" s="80" t="str">
        <f t="shared" ref="X1091:X1117" si="53">MONTH(U1091)&amp;YEAR(U1091)</f>
        <v>122020</v>
      </c>
    </row>
    <row r="1092" spans="1:24" x14ac:dyDescent="0.3">
      <c r="A1092" s="56">
        <v>44316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v>7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51"/>
        <v>82020</v>
      </c>
      <c r="W1092" s="79" t="str">
        <f t="shared" si="52"/>
        <v>1 a 30 dias</v>
      </c>
      <c r="X1092" s="80" t="str">
        <f t="shared" si="53"/>
        <v>52021</v>
      </c>
    </row>
    <row r="1093" spans="1:24" x14ac:dyDescent="0.3">
      <c r="A1093" s="56">
        <v>44316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v>7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51"/>
        <v>72020</v>
      </c>
      <c r="W1093" s="79" t="str">
        <f t="shared" si="52"/>
        <v>1 a 30 dias</v>
      </c>
      <c r="X1093" s="80" t="str">
        <f t="shared" si="53"/>
        <v>52021</v>
      </c>
    </row>
    <row r="1094" spans="1:24" x14ac:dyDescent="0.3">
      <c r="A1094" s="56">
        <v>44316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v>-54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51"/>
        <v>72020</v>
      </c>
      <c r="W1094" s="79" t="str">
        <f t="shared" si="52"/>
        <v>31 a 60 dias</v>
      </c>
      <c r="X1094" s="80" t="str">
        <f t="shared" si="53"/>
        <v>42021</v>
      </c>
    </row>
    <row r="1095" spans="1:24" x14ac:dyDescent="0.3">
      <c r="A1095" s="56">
        <v>44316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v>-82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51"/>
        <v>82020</v>
      </c>
      <c r="W1095" s="79" t="str">
        <f t="shared" si="52"/>
        <v>61 a 90 dias</v>
      </c>
      <c r="X1095" s="80" t="str">
        <f t="shared" si="53"/>
        <v>22021</v>
      </c>
    </row>
    <row r="1096" spans="1:24" x14ac:dyDescent="0.3">
      <c r="A1096" s="56">
        <v>44316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v>-82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51"/>
        <v>92020</v>
      </c>
      <c r="W1096" s="79" t="str">
        <f t="shared" si="52"/>
        <v>61 a 90 dias</v>
      </c>
      <c r="X1096" s="80" t="str">
        <f t="shared" si="53"/>
        <v>22021</v>
      </c>
    </row>
    <row r="1097" spans="1:24" x14ac:dyDescent="0.3">
      <c r="A1097" s="56">
        <v>44316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v>-54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51"/>
        <v>32020</v>
      </c>
      <c r="W1097" s="79" t="str">
        <f t="shared" si="52"/>
        <v>31 a 60 dias</v>
      </c>
      <c r="X1097" s="80" t="str">
        <f t="shared" si="53"/>
        <v>32021</v>
      </c>
    </row>
    <row r="1098" spans="1:24" x14ac:dyDescent="0.3">
      <c r="A1098" s="56">
        <v>44316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v>-54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51"/>
        <v>102020</v>
      </c>
      <c r="W1098" s="79" t="str">
        <f t="shared" si="52"/>
        <v>31 a 60 dias</v>
      </c>
      <c r="X1098" s="80" t="str">
        <f t="shared" si="53"/>
        <v>32021</v>
      </c>
    </row>
    <row r="1099" spans="1:24" x14ac:dyDescent="0.3">
      <c r="A1099" s="56">
        <v>44316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v>-82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51"/>
        <v>102020</v>
      </c>
      <c r="W1099" s="79" t="str">
        <f t="shared" si="52"/>
        <v>61 a 90 dias</v>
      </c>
      <c r="X1099" s="80" t="str">
        <f t="shared" si="53"/>
        <v>22021</v>
      </c>
    </row>
    <row r="1100" spans="1:24" x14ac:dyDescent="0.3">
      <c r="A1100" s="56">
        <v>44316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v>-266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51"/>
        <v>52020</v>
      </c>
      <c r="W1100" s="79" t="str">
        <f t="shared" si="52"/>
        <v>Acima de 120 dias</v>
      </c>
      <c r="X1100" s="80" t="str">
        <f t="shared" si="53"/>
        <v>92020</v>
      </c>
    </row>
    <row r="1101" spans="1:24" x14ac:dyDescent="0.3">
      <c r="A1101" s="56">
        <v>44316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v>7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51"/>
        <v>82020</v>
      </c>
      <c r="W1101" s="79" t="str">
        <f t="shared" si="52"/>
        <v>1 a 30 dias</v>
      </c>
      <c r="X1101" s="80" t="str">
        <f t="shared" si="53"/>
        <v>52021</v>
      </c>
    </row>
    <row r="1102" spans="1:24" x14ac:dyDescent="0.3">
      <c r="A1102" s="56">
        <v>44316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v>7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51"/>
        <v>82020</v>
      </c>
      <c r="W1102" s="79" t="str">
        <f t="shared" si="52"/>
        <v>1 a 30 dias</v>
      </c>
      <c r="X1102" s="80" t="str">
        <f t="shared" si="53"/>
        <v>52021</v>
      </c>
    </row>
    <row r="1103" spans="1:24" x14ac:dyDescent="0.3">
      <c r="A1103" s="56">
        <v>44316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v>-266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51"/>
        <v>42020</v>
      </c>
      <c r="W1103" s="79" t="str">
        <f t="shared" si="52"/>
        <v>Acima de 120 dias</v>
      </c>
      <c r="X1103" s="80" t="str">
        <f t="shared" si="53"/>
        <v>92020</v>
      </c>
    </row>
    <row r="1104" spans="1:24" x14ac:dyDescent="0.3">
      <c r="A1104" s="56">
        <v>44316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v>-54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51"/>
        <v>102020</v>
      </c>
      <c r="W1104" s="79" t="str">
        <f t="shared" si="52"/>
        <v>31 a 60 dias</v>
      </c>
      <c r="X1104" s="80" t="str">
        <f t="shared" si="53"/>
        <v>42021</v>
      </c>
    </row>
    <row r="1105" spans="1:24" x14ac:dyDescent="0.3">
      <c r="A1105" s="56">
        <v>44316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v>-266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51"/>
        <v>62020</v>
      </c>
      <c r="W1105" s="79" t="str">
        <f t="shared" si="52"/>
        <v>Acima de 120 dias</v>
      </c>
      <c r="X1105" s="80" t="str">
        <f t="shared" si="53"/>
        <v>92020</v>
      </c>
    </row>
    <row r="1106" spans="1:24" x14ac:dyDescent="0.3">
      <c r="A1106" s="56">
        <v>44316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v>-144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51"/>
        <v>82020</v>
      </c>
      <c r="W1106" s="79" t="str">
        <f t="shared" si="52"/>
        <v>Acima de 120 dias</v>
      </c>
      <c r="X1106" s="80" t="str">
        <f t="shared" si="53"/>
        <v>42021</v>
      </c>
    </row>
    <row r="1107" spans="1:24" x14ac:dyDescent="0.3">
      <c r="A1107" s="56">
        <v>44316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v>-82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51"/>
        <v>82020</v>
      </c>
      <c r="W1107" s="79" t="str">
        <f t="shared" si="52"/>
        <v>61 a 90 dias</v>
      </c>
      <c r="X1107" s="80" t="str">
        <f t="shared" si="53"/>
        <v>22021</v>
      </c>
    </row>
    <row r="1108" spans="1:24" x14ac:dyDescent="0.3">
      <c r="A1108" s="56">
        <v>44316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v>-144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51"/>
        <v>82020</v>
      </c>
      <c r="W1108" s="79" t="str">
        <f t="shared" si="52"/>
        <v>Acima de 120 dias</v>
      </c>
      <c r="X1108" s="80" t="str">
        <f t="shared" si="53"/>
        <v>122020</v>
      </c>
    </row>
    <row r="1109" spans="1:24" x14ac:dyDescent="0.3">
      <c r="A1109" s="56">
        <v>44316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v>-82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51"/>
        <v>82020</v>
      </c>
      <c r="W1109" s="79" t="str">
        <f t="shared" si="52"/>
        <v>61 a 90 dias</v>
      </c>
      <c r="X1109" s="80" t="str">
        <f t="shared" si="53"/>
        <v>22021</v>
      </c>
    </row>
    <row r="1110" spans="1:24" x14ac:dyDescent="0.3">
      <c r="A1110" s="56">
        <v>44316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v>-82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51"/>
        <v>82020</v>
      </c>
      <c r="W1110" s="79" t="str">
        <f t="shared" si="52"/>
        <v>61 a 90 dias</v>
      </c>
      <c r="X1110" s="80" t="str">
        <f t="shared" si="53"/>
        <v>22021</v>
      </c>
    </row>
    <row r="1111" spans="1:24" x14ac:dyDescent="0.3">
      <c r="A1111" s="56">
        <v>44316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v>7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51"/>
        <v>92020</v>
      </c>
      <c r="W1111" s="79" t="str">
        <f t="shared" si="52"/>
        <v>1 a 30 dias</v>
      </c>
      <c r="X1111" s="80" t="str">
        <f t="shared" si="53"/>
        <v>52021</v>
      </c>
    </row>
    <row r="1112" spans="1:24" x14ac:dyDescent="0.3">
      <c r="A1112" s="56">
        <v>44316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v>7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51"/>
        <v>102020</v>
      </c>
      <c r="W1112" s="79" t="str">
        <f t="shared" si="52"/>
        <v>1 a 30 dias</v>
      </c>
      <c r="X1112" s="80" t="str">
        <f t="shared" si="53"/>
        <v>52021</v>
      </c>
    </row>
    <row r="1113" spans="1:24" x14ac:dyDescent="0.3">
      <c r="A1113" s="56">
        <v>44316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v>-23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51"/>
        <v>102020</v>
      </c>
      <c r="W1113" s="79" t="str">
        <f t="shared" si="52"/>
        <v>1 a 30 dias</v>
      </c>
      <c r="X1113" s="80" t="str">
        <f t="shared" si="53"/>
        <v>42021</v>
      </c>
    </row>
    <row r="1114" spans="1:24" x14ac:dyDescent="0.3">
      <c r="A1114" s="56">
        <v>44316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v>-113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51"/>
        <v>102020</v>
      </c>
      <c r="W1114" s="79" t="str">
        <f t="shared" si="52"/>
        <v>91 a 120 dias</v>
      </c>
      <c r="X1114" s="80" t="str">
        <f t="shared" si="53"/>
        <v>12021</v>
      </c>
    </row>
    <row r="1115" spans="1:24" x14ac:dyDescent="0.3">
      <c r="A1115" s="56">
        <v>44316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v>-82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51"/>
        <v>102020</v>
      </c>
      <c r="W1115" s="79" t="str">
        <f t="shared" si="52"/>
        <v>61 a 90 dias</v>
      </c>
      <c r="X1115" s="80" t="str">
        <f t="shared" si="53"/>
        <v>42021</v>
      </c>
    </row>
    <row r="1116" spans="1:24" x14ac:dyDescent="0.3">
      <c r="A1116" s="56">
        <v>44316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v>-113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51"/>
        <v>102020</v>
      </c>
      <c r="W1116" s="79" t="str">
        <f t="shared" si="52"/>
        <v>91 a 120 dias</v>
      </c>
      <c r="X1116" s="80" t="str">
        <f t="shared" si="53"/>
        <v>12021</v>
      </c>
    </row>
    <row r="1117" spans="1:24" x14ac:dyDescent="0.3">
      <c r="A1117" s="56">
        <v>44316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v>-113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51"/>
        <v>102020</v>
      </c>
      <c r="W1117" s="79" t="str">
        <f t="shared" si="52"/>
        <v>91 a 120 dias</v>
      </c>
      <c r="X1117" s="80" t="str">
        <f t="shared" si="53"/>
        <v>12021</v>
      </c>
    </row>
  </sheetData>
  <autoFilter ref="A1:X1117" xr:uid="{7A79E946-CF2C-408C-A203-0B69C0F34519}"/>
  <sortState xmlns:xlrd2="http://schemas.microsoft.com/office/spreadsheetml/2017/richdata2" ref="AD3:AD15">
    <sortCondition ref="AD3:AD15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A507-2188-4F4C-9233-02DEE49A0E55}">
  <dimension ref="A2:N238"/>
  <sheetViews>
    <sheetView showGridLines="0" zoomScaleNormal="100" workbookViewId="0">
      <selection activeCell="A13" sqref="A13:A29"/>
    </sheetView>
  </sheetViews>
  <sheetFormatPr defaultRowHeight="14.4" x14ac:dyDescent="0.3"/>
  <cols>
    <col min="1" max="1" width="39.33203125" style="13" customWidth="1"/>
    <col min="2" max="2" width="10.6640625" style="13" bestFit="1" customWidth="1"/>
    <col min="3" max="3" width="13.88671875" style="13" bestFit="1" customWidth="1"/>
    <col min="4" max="4" width="13.44140625" style="13" bestFit="1" customWidth="1"/>
    <col min="5" max="5" width="11.5546875" style="13" bestFit="1" customWidth="1"/>
    <col min="6" max="6" width="13.44140625" style="13" bestFit="1" customWidth="1"/>
    <col min="7" max="7" width="10.6640625" style="13" bestFit="1" customWidth="1"/>
    <col min="8" max="8" width="13.88671875" style="13" bestFit="1" customWidth="1"/>
    <col min="9" max="9" width="12.44140625" style="13" bestFit="1" customWidth="1"/>
    <col min="10" max="10" width="8.6640625" style="13"/>
    <col min="11" max="11" width="10.44140625" style="13" bestFit="1" customWidth="1"/>
    <col min="12" max="12" width="10.6640625" style="13" bestFit="1" customWidth="1"/>
    <col min="13" max="13" width="13.88671875" style="13" bestFit="1" customWidth="1"/>
    <col min="14" max="14" width="9.88671875" style="13" bestFit="1" customWidth="1"/>
  </cols>
  <sheetData>
    <row r="2" spans="1:14" x14ac:dyDescent="0.3">
      <c r="A2" s="2" t="s">
        <v>72</v>
      </c>
      <c r="B2" s="15"/>
    </row>
    <row r="3" spans="1:14" ht="43.2" x14ac:dyDescent="0.3">
      <c r="A3" s="28" t="s">
        <v>73</v>
      </c>
      <c r="B3" s="28" t="s">
        <v>74</v>
      </c>
      <c r="C3" s="28" t="s">
        <v>75</v>
      </c>
      <c r="D3" s="29" t="s">
        <v>76</v>
      </c>
      <c r="E3" s="29" t="s">
        <v>77</v>
      </c>
      <c r="F3" s="30" t="s">
        <v>81</v>
      </c>
    </row>
    <row r="4" spans="1:14" x14ac:dyDescent="0.3">
      <c r="A4" s="31" t="s">
        <v>78</v>
      </c>
      <c r="B4" s="31">
        <v>1</v>
      </c>
      <c r="C4" s="32">
        <v>1260000</v>
      </c>
      <c r="D4" s="32">
        <f>SUM(B13:B25)</f>
        <v>1019649</v>
      </c>
      <c r="E4" s="32">
        <f>C4-D4</f>
        <v>240351</v>
      </c>
      <c r="F4" s="33">
        <f>SUM(D13:D25)</f>
        <v>989257486.67991197</v>
      </c>
    </row>
    <row r="5" spans="1:14" x14ac:dyDescent="0.3">
      <c r="A5" s="31" t="s">
        <v>79</v>
      </c>
      <c r="B5" s="31">
        <v>2</v>
      </c>
      <c r="C5" s="32">
        <v>238800</v>
      </c>
      <c r="D5" s="32">
        <f>SUM(G13:G25)</f>
        <v>187910</v>
      </c>
      <c r="E5" s="32">
        <f>C5-D5</f>
        <v>50890</v>
      </c>
      <c r="F5" s="33">
        <f>SUM(I13:I25)</f>
        <v>187234954.68177146</v>
      </c>
    </row>
    <row r="6" spans="1:14" x14ac:dyDescent="0.3">
      <c r="A6" s="31" t="s">
        <v>80</v>
      </c>
      <c r="B6" s="31">
        <v>3</v>
      </c>
      <c r="C6" s="32">
        <v>1200</v>
      </c>
      <c r="D6" s="32">
        <f>SUM(L13:L14)</f>
        <v>1200</v>
      </c>
      <c r="E6" s="32">
        <f>C6-D6</f>
        <v>0</v>
      </c>
      <c r="F6" s="33">
        <f>SUM(N13:N14)</f>
        <v>1200000</v>
      </c>
    </row>
    <row r="7" spans="1:14" x14ac:dyDescent="0.3">
      <c r="A7" s="26"/>
      <c r="B7" s="15"/>
    </row>
    <row r="10" spans="1:14" ht="15" thickBot="1" x14ac:dyDescent="0.35"/>
    <row r="11" spans="1:14" ht="15" thickBot="1" x14ac:dyDescent="0.35">
      <c r="A11" s="106" t="s">
        <v>89</v>
      </c>
      <c r="B11" s="107"/>
      <c r="C11" s="107"/>
      <c r="D11" s="108"/>
      <c r="E11" s="1"/>
      <c r="F11" s="106" t="s">
        <v>87</v>
      </c>
      <c r="G11" s="107"/>
      <c r="H11" s="107"/>
      <c r="I11" s="108"/>
      <c r="J11" s="1"/>
      <c r="K11" s="106" t="s">
        <v>88</v>
      </c>
      <c r="L11" s="107"/>
      <c r="M11" s="107"/>
      <c r="N11" s="108"/>
    </row>
    <row r="12" spans="1:14" ht="15" thickBot="1" x14ac:dyDescent="0.35">
      <c r="A12" s="22" t="s">
        <v>86</v>
      </c>
      <c r="B12" s="23" t="s">
        <v>82</v>
      </c>
      <c r="C12" s="24" t="s">
        <v>83</v>
      </c>
      <c r="D12" s="25" t="s">
        <v>84</v>
      </c>
      <c r="E12" s="1"/>
      <c r="F12" s="22" t="s">
        <v>86</v>
      </c>
      <c r="G12" s="23" t="s">
        <v>82</v>
      </c>
      <c r="H12" s="24" t="s">
        <v>83</v>
      </c>
      <c r="I12" s="25" t="s">
        <v>84</v>
      </c>
      <c r="J12" s="1"/>
      <c r="K12" s="22" t="s">
        <v>86</v>
      </c>
      <c r="L12" s="23" t="s">
        <v>82</v>
      </c>
      <c r="M12" s="24" t="s">
        <v>83</v>
      </c>
      <c r="N12" s="25" t="s">
        <v>84</v>
      </c>
    </row>
    <row r="13" spans="1:14" x14ac:dyDescent="0.3">
      <c r="A13" s="17">
        <v>43790</v>
      </c>
      <c r="B13" s="18">
        <v>45191</v>
      </c>
      <c r="C13" s="19">
        <v>1000</v>
      </c>
      <c r="D13" s="20">
        <f t="shared" ref="D13:D22" si="0">B13*C13</f>
        <v>45191000</v>
      </c>
      <c r="E13" s="1"/>
      <c r="F13" s="17">
        <v>43790</v>
      </c>
      <c r="G13" s="18">
        <v>8308</v>
      </c>
      <c r="H13" s="19">
        <v>1000</v>
      </c>
      <c r="I13" s="20">
        <f t="shared" ref="I13:I22" si="1">G13*H13</f>
        <v>8308000</v>
      </c>
      <c r="J13" s="1"/>
      <c r="K13" s="17">
        <v>43790</v>
      </c>
      <c r="L13" s="18">
        <v>300</v>
      </c>
      <c r="M13" s="19">
        <v>1000</v>
      </c>
      <c r="N13" s="20">
        <f>L13*M13</f>
        <v>300000</v>
      </c>
    </row>
    <row r="14" spans="1:14" x14ac:dyDescent="0.3">
      <c r="A14" s="17">
        <v>43811</v>
      </c>
      <c r="B14" s="18">
        <v>110408</v>
      </c>
      <c r="C14" s="19">
        <v>1004.034326</v>
      </c>
      <c r="D14" s="20">
        <f t="shared" si="0"/>
        <v>110853421.865008</v>
      </c>
      <c r="E14" s="1"/>
      <c r="F14" s="17">
        <v>43811</v>
      </c>
      <c r="G14" s="18">
        <v>20044</v>
      </c>
      <c r="H14" s="19">
        <v>1008.557111</v>
      </c>
      <c r="I14" s="20">
        <f t="shared" si="1"/>
        <v>20215518.732884001</v>
      </c>
      <c r="J14" s="1"/>
      <c r="K14" s="17">
        <v>43811</v>
      </c>
      <c r="L14" s="18">
        <v>900</v>
      </c>
      <c r="M14" s="19">
        <v>1000</v>
      </c>
      <c r="N14" s="20">
        <f>L14*M14</f>
        <v>900000</v>
      </c>
    </row>
    <row r="15" spans="1:14" x14ac:dyDescent="0.3">
      <c r="A15" s="17">
        <v>43837</v>
      </c>
      <c r="B15" s="1">
        <v>0</v>
      </c>
      <c r="C15" s="19">
        <v>0</v>
      </c>
      <c r="D15" s="20">
        <f t="shared" si="0"/>
        <v>0</v>
      </c>
      <c r="E15" s="1"/>
      <c r="F15" s="17">
        <v>43837</v>
      </c>
      <c r="G15" s="18">
        <v>11000</v>
      </c>
      <c r="H15" s="19">
        <v>1017.476053</v>
      </c>
      <c r="I15" s="20">
        <f t="shared" si="1"/>
        <v>11192236.583000001</v>
      </c>
      <c r="J15" s="1"/>
      <c r="K15" s="109" t="s">
        <v>85</v>
      </c>
      <c r="L15" s="109"/>
      <c r="M15" s="109"/>
      <c r="N15" s="109"/>
    </row>
    <row r="16" spans="1:14" x14ac:dyDescent="0.3">
      <c r="A16" s="17">
        <v>43840</v>
      </c>
      <c r="B16" s="18">
        <v>82301</v>
      </c>
      <c r="C16" s="19">
        <v>1008.82355</v>
      </c>
      <c r="D16" s="20">
        <f t="shared" si="0"/>
        <v>83027186.988549992</v>
      </c>
      <c r="E16" s="1"/>
      <c r="F16" s="17">
        <v>43840</v>
      </c>
      <c r="G16" s="18">
        <v>4536</v>
      </c>
      <c r="H16" s="19">
        <v>1019.153496</v>
      </c>
      <c r="I16" s="20">
        <f t="shared" si="1"/>
        <v>4622880.2578560002</v>
      </c>
      <c r="J16" s="1"/>
      <c r="K16" s="21"/>
      <c r="L16" s="1"/>
      <c r="M16" s="1"/>
      <c r="N16" s="1"/>
    </row>
    <row r="17" spans="1:14" x14ac:dyDescent="0.3">
      <c r="A17" s="17">
        <v>43872</v>
      </c>
      <c r="B17" s="18">
        <v>79399</v>
      </c>
      <c r="C17" s="19">
        <v>1014.355942</v>
      </c>
      <c r="D17" s="20">
        <f t="shared" si="0"/>
        <v>80538847.438858002</v>
      </c>
      <c r="E17" s="1"/>
      <c r="F17" s="17">
        <v>43872</v>
      </c>
      <c r="G17" s="18">
        <v>14872</v>
      </c>
      <c r="H17" s="19">
        <v>1031.5198800000001</v>
      </c>
      <c r="I17" s="20">
        <f t="shared" si="1"/>
        <v>15340763.65536</v>
      </c>
      <c r="J17" s="1"/>
      <c r="K17" s="1"/>
      <c r="L17" s="1"/>
      <c r="M17" s="1"/>
      <c r="N17" s="1"/>
    </row>
    <row r="18" spans="1:14" x14ac:dyDescent="0.3">
      <c r="A18" s="17">
        <v>43902</v>
      </c>
      <c r="B18" s="18">
        <v>42883</v>
      </c>
      <c r="C18" s="19">
        <v>1019.235308</v>
      </c>
      <c r="D18" s="20">
        <f t="shared" si="0"/>
        <v>43707867.712963998</v>
      </c>
      <c r="E18" s="1"/>
      <c r="F18" s="17">
        <v>43902</v>
      </c>
      <c r="G18" s="18">
        <v>7985</v>
      </c>
      <c r="H18" s="19">
        <v>1042.7117450000001</v>
      </c>
      <c r="I18" s="20">
        <f t="shared" si="1"/>
        <v>8326053.2838250007</v>
      </c>
      <c r="J18" s="1"/>
      <c r="K18" s="1"/>
      <c r="L18" s="1"/>
      <c r="M18" s="1"/>
      <c r="N18" s="1"/>
    </row>
    <row r="19" spans="1:14" x14ac:dyDescent="0.3">
      <c r="A19" s="17">
        <v>43935</v>
      </c>
      <c r="B19" s="18">
        <v>22014</v>
      </c>
      <c r="C19" s="19">
        <v>1024.316699</v>
      </c>
      <c r="D19" s="20">
        <f t="shared" si="0"/>
        <v>22549307.811786</v>
      </c>
      <c r="E19" s="1"/>
      <c r="F19" s="17">
        <v>43935</v>
      </c>
      <c r="G19" s="18">
        <v>4072</v>
      </c>
      <c r="H19" s="19">
        <v>1054.8407460000001</v>
      </c>
      <c r="I19" s="20">
        <f t="shared" si="1"/>
        <v>4295311.5177120008</v>
      </c>
      <c r="J19" s="1"/>
      <c r="K19" s="1"/>
      <c r="L19" s="1"/>
      <c r="M19" s="1"/>
      <c r="N19" s="1"/>
    </row>
    <row r="20" spans="1:14" x14ac:dyDescent="0.3">
      <c r="A20" s="17">
        <v>43977</v>
      </c>
      <c r="B20" s="18">
        <v>17815</v>
      </c>
      <c r="C20" s="19">
        <v>1030.3475073499999</v>
      </c>
      <c r="D20" s="20">
        <f t="shared" si="0"/>
        <v>18355640.84344025</v>
      </c>
      <c r="E20" s="1"/>
      <c r="F20" s="17">
        <v>43977</v>
      </c>
      <c r="G20" s="18">
        <v>3268</v>
      </c>
      <c r="H20" s="19">
        <v>1069.9557609999999</v>
      </c>
      <c r="I20" s="20">
        <f t="shared" si="1"/>
        <v>3496615.4269479997</v>
      </c>
      <c r="J20" s="1"/>
      <c r="K20" s="1"/>
      <c r="L20" s="1"/>
      <c r="M20" s="1"/>
      <c r="N20" s="1"/>
    </row>
    <row r="21" spans="1:14" x14ac:dyDescent="0.3">
      <c r="A21" s="17">
        <v>44000</v>
      </c>
      <c r="B21" s="18">
        <v>33599</v>
      </c>
      <c r="C21" s="19">
        <v>1033.78770635</v>
      </c>
      <c r="D21" s="20">
        <f t="shared" si="0"/>
        <v>34734233.14565365</v>
      </c>
      <c r="E21" s="1"/>
      <c r="F21" s="17">
        <v>44000</v>
      </c>
      <c r="G21" s="18">
        <v>6136</v>
      </c>
      <c r="H21" s="19">
        <v>1078.4057929999999</v>
      </c>
      <c r="I21" s="20">
        <f t="shared" si="1"/>
        <v>6617097.9458479993</v>
      </c>
      <c r="J21" s="1"/>
      <c r="K21" s="1"/>
      <c r="L21" s="1"/>
      <c r="M21" s="1"/>
      <c r="N21" s="1"/>
    </row>
    <row r="22" spans="1:14" x14ac:dyDescent="0.3">
      <c r="A22" s="17">
        <v>44039</v>
      </c>
      <c r="B22" s="18">
        <v>62790</v>
      </c>
      <c r="C22" s="19">
        <v>1038.8347921</v>
      </c>
      <c r="D22" s="20">
        <f t="shared" si="0"/>
        <v>65228436.595959</v>
      </c>
      <c r="E22" s="1"/>
      <c r="F22" s="17">
        <v>44039</v>
      </c>
      <c r="G22" s="18">
        <v>11378</v>
      </c>
      <c r="H22" s="19">
        <v>1091.992397</v>
      </c>
      <c r="I22" s="20">
        <f t="shared" si="1"/>
        <v>12424689.493066</v>
      </c>
      <c r="J22" s="1"/>
      <c r="K22" s="1"/>
      <c r="L22" s="1"/>
      <c r="M22" s="1"/>
      <c r="N22" s="1"/>
    </row>
    <row r="23" spans="1:14" x14ac:dyDescent="0.3">
      <c r="A23" s="17">
        <v>44071</v>
      </c>
      <c r="B23" s="18">
        <v>264867</v>
      </c>
      <c r="C23" s="19">
        <v>968.04406328000005</v>
      </c>
      <c r="D23" s="20">
        <v>256402926.90878376</v>
      </c>
      <c r="E23" s="1"/>
      <c r="F23" s="17">
        <v>44071</v>
      </c>
      <c r="G23" s="18">
        <v>50586</v>
      </c>
      <c r="H23" s="19">
        <v>965.47488111999996</v>
      </c>
      <c r="I23" s="20">
        <v>48839512.336336315</v>
      </c>
      <c r="J23" s="1"/>
      <c r="K23" s="1"/>
      <c r="L23" s="1"/>
      <c r="M23" s="1"/>
      <c r="N23" s="1"/>
    </row>
    <row r="24" spans="1:14" x14ac:dyDescent="0.3">
      <c r="A24" s="17">
        <v>44098</v>
      </c>
      <c r="B24" s="18">
        <v>109965</v>
      </c>
      <c r="C24" s="19">
        <v>921.84210943000005</v>
      </c>
      <c r="D24" s="20">
        <v>101370367.56346996</v>
      </c>
      <c r="E24" s="1"/>
      <c r="F24" s="17">
        <v>44098</v>
      </c>
      <c r="G24" s="18">
        <v>20393</v>
      </c>
      <c r="H24" s="19">
        <v>946.83743686000003</v>
      </c>
      <c r="I24" s="20">
        <v>19308855.849885982</v>
      </c>
      <c r="J24" s="1"/>
      <c r="K24" s="1"/>
      <c r="L24" s="1"/>
      <c r="M24" s="1"/>
      <c r="N24" s="1"/>
    </row>
    <row r="25" spans="1:14" x14ac:dyDescent="0.3">
      <c r="A25" s="17">
        <v>44133</v>
      </c>
      <c r="B25" s="18">
        <v>148417</v>
      </c>
      <c r="C25" s="19">
        <v>857.70666301999995</v>
      </c>
      <c r="D25" s="20">
        <v>127298249.80543934</v>
      </c>
      <c r="E25" s="1"/>
      <c r="F25" s="17">
        <v>44133</v>
      </c>
      <c r="G25" s="18">
        <v>25332</v>
      </c>
      <c r="H25" s="19">
        <v>957.18536234999999</v>
      </c>
      <c r="I25" s="20">
        <v>24247419.599050201</v>
      </c>
      <c r="J25" s="1"/>
      <c r="K25" s="1"/>
      <c r="L25" s="1"/>
      <c r="M25" s="1"/>
      <c r="N25" s="1"/>
    </row>
    <row r="26" spans="1:14" x14ac:dyDescent="0.3">
      <c r="A26" s="17">
        <v>44000</v>
      </c>
      <c r="B26" s="18">
        <v>33599</v>
      </c>
      <c r="C26" s="19">
        <v>1033.78770635</v>
      </c>
      <c r="D26" s="20">
        <f>B26*C26</f>
        <v>34734233.14565365</v>
      </c>
      <c r="E26" s="1"/>
      <c r="F26" s="17">
        <v>44000</v>
      </c>
      <c r="G26" s="18">
        <v>6136</v>
      </c>
      <c r="H26" s="19">
        <v>1078.4057929999999</v>
      </c>
      <c r="I26" s="20">
        <f>G26*H26</f>
        <v>6617097.9458479993</v>
      </c>
      <c r="J26" s="1"/>
      <c r="K26" s="1"/>
      <c r="L26" s="1"/>
      <c r="M26" s="1"/>
      <c r="N26" s="1"/>
    </row>
    <row r="27" spans="1:14" x14ac:dyDescent="0.3">
      <c r="A27" s="17">
        <v>44039</v>
      </c>
      <c r="B27" s="18">
        <v>62790</v>
      </c>
      <c r="C27" s="19">
        <v>1038.8347921</v>
      </c>
      <c r="D27" s="20">
        <f>B27*C27</f>
        <v>65228436.595959</v>
      </c>
      <c r="E27" s="1"/>
      <c r="F27" s="17">
        <v>44039</v>
      </c>
      <c r="G27" s="18">
        <v>11378</v>
      </c>
      <c r="H27" s="19">
        <v>1091.992397</v>
      </c>
      <c r="I27" s="20">
        <f>G27*H27</f>
        <v>12424689.493066</v>
      </c>
      <c r="J27" s="1"/>
      <c r="K27" s="1"/>
      <c r="L27" s="1"/>
      <c r="M27" s="1"/>
      <c r="N27" s="1"/>
    </row>
    <row r="28" spans="1:14" x14ac:dyDescent="0.3">
      <c r="A28" s="17">
        <v>44071</v>
      </c>
      <c r="B28" s="18">
        <v>264867</v>
      </c>
      <c r="C28" s="19">
        <v>968.04406328000005</v>
      </c>
      <c r="D28" s="20">
        <v>256402926.90878376</v>
      </c>
      <c r="E28" s="1"/>
      <c r="F28" s="17">
        <v>44071</v>
      </c>
      <c r="G28" s="18">
        <v>50586</v>
      </c>
      <c r="H28" s="19">
        <v>965.47488111999996</v>
      </c>
      <c r="I28" s="20">
        <v>48839512.336336315</v>
      </c>
      <c r="J28" s="1"/>
      <c r="K28" s="1"/>
      <c r="L28" s="1"/>
      <c r="M28" s="1"/>
      <c r="N28" s="1"/>
    </row>
    <row r="29" spans="1:14" x14ac:dyDescent="0.3">
      <c r="A29" s="17">
        <v>44098</v>
      </c>
      <c r="B29" s="18">
        <v>109965</v>
      </c>
      <c r="C29" s="19">
        <v>921.84210943000005</v>
      </c>
      <c r="D29" s="20">
        <v>101370367.56346996</v>
      </c>
      <c r="E29" s="1"/>
      <c r="F29" s="17">
        <v>44098</v>
      </c>
      <c r="G29" s="18">
        <v>20393</v>
      </c>
      <c r="H29" s="19">
        <v>946.83743686000003</v>
      </c>
      <c r="I29" s="20">
        <v>19308855.849885982</v>
      </c>
      <c r="J29" s="1"/>
      <c r="K29" s="1"/>
      <c r="L29" s="1"/>
      <c r="M29" s="1"/>
      <c r="N29" s="1"/>
    </row>
    <row r="30" spans="1:14" x14ac:dyDescent="0.3">
      <c r="A30" s="17">
        <v>44133</v>
      </c>
      <c r="B30" s="18">
        <v>148417</v>
      </c>
      <c r="C30" s="19">
        <v>857.70666301999995</v>
      </c>
      <c r="D30" s="20">
        <v>127298249.80543934</v>
      </c>
      <c r="E30" s="1"/>
      <c r="F30" s="17">
        <v>44133</v>
      </c>
      <c r="G30" s="18">
        <v>25332</v>
      </c>
      <c r="H30" s="19">
        <v>957.18536234999999</v>
      </c>
      <c r="I30" s="20">
        <v>24247419.599050201</v>
      </c>
      <c r="J30" s="1"/>
      <c r="K30" s="1"/>
      <c r="L30" s="1"/>
      <c r="M30" s="1"/>
      <c r="N30" s="1"/>
    </row>
    <row r="31" spans="1:14" x14ac:dyDescent="0.3">
      <c r="A31" s="17"/>
      <c r="B31" s="18"/>
      <c r="C31" s="19"/>
      <c r="D31" s="20"/>
      <c r="E31" s="1"/>
      <c r="F31" s="17"/>
      <c r="G31" s="18"/>
      <c r="H31" s="19"/>
      <c r="I31" s="20"/>
      <c r="J31" s="1"/>
      <c r="K31" s="1"/>
      <c r="L31" s="1"/>
      <c r="M31" s="1"/>
      <c r="N31" s="1"/>
    </row>
    <row r="32" spans="1:14" x14ac:dyDescent="0.3">
      <c r="A32" s="17"/>
      <c r="B32" s="18"/>
      <c r="C32" s="19"/>
      <c r="D32" s="20"/>
      <c r="E32" s="1"/>
      <c r="F32" s="17"/>
      <c r="G32" s="18"/>
      <c r="H32" s="19"/>
      <c r="I32" s="20"/>
      <c r="J32" s="1"/>
      <c r="K32" s="1"/>
      <c r="L32" s="1"/>
      <c r="M32" s="1"/>
      <c r="N32" s="1"/>
    </row>
    <row r="33" spans="1:14" x14ac:dyDescent="0.3">
      <c r="A33"/>
    </row>
    <row r="34" spans="1:14" x14ac:dyDescent="0.3">
      <c r="A34"/>
    </row>
    <row r="35" spans="1:14" x14ac:dyDescent="0.3">
      <c r="A35"/>
    </row>
    <row r="36" spans="1:14" x14ac:dyDescent="0.3">
      <c r="J36" s="1"/>
      <c r="K36" s="1"/>
      <c r="L36" s="1"/>
      <c r="M36" s="1"/>
      <c r="N36" s="1"/>
    </row>
    <row r="37" spans="1:14" x14ac:dyDescent="0.3">
      <c r="J37" s="1"/>
      <c r="K37" s="1"/>
      <c r="L37" s="1"/>
      <c r="M37" s="1"/>
      <c r="N37" s="1"/>
    </row>
    <row r="38" spans="1:14" x14ac:dyDescent="0.3">
      <c r="J38" s="1"/>
      <c r="K38" s="1"/>
      <c r="L38" s="1"/>
      <c r="M38" s="1"/>
      <c r="N38" s="1"/>
    </row>
    <row r="39" spans="1:14" x14ac:dyDescent="0.3">
      <c r="J39" s="1"/>
      <c r="K39" s="1"/>
      <c r="L39" s="1"/>
      <c r="M39" s="1"/>
      <c r="N39" s="1"/>
    </row>
    <row r="40" spans="1:14" x14ac:dyDescent="0.3">
      <c r="J40" s="1"/>
      <c r="K40" s="1"/>
      <c r="L40" s="1"/>
      <c r="M40" s="1"/>
      <c r="N40" s="1"/>
    </row>
    <row r="41" spans="1:14" x14ac:dyDescent="0.3">
      <c r="A41" s="17"/>
      <c r="B41" s="18"/>
      <c r="C41" s="19"/>
      <c r="D41" s="20"/>
      <c r="E41" s="1"/>
      <c r="F41" s="17"/>
      <c r="G41" s="18"/>
      <c r="H41" s="19"/>
      <c r="I41" s="20"/>
      <c r="J41" s="1"/>
      <c r="K41" s="1"/>
      <c r="L41" s="1"/>
      <c r="M41" s="1"/>
      <c r="N41" s="1"/>
    </row>
    <row r="42" spans="1:14" x14ac:dyDescent="0.3">
      <c r="A42" s="17"/>
      <c r="B42" s="18"/>
      <c r="C42" s="19"/>
      <c r="D42" s="20"/>
      <c r="E42" s="1"/>
      <c r="F42" s="17"/>
      <c r="G42" s="18"/>
      <c r="H42" s="19"/>
      <c r="I42" s="20"/>
      <c r="J42" s="1"/>
      <c r="K42" s="1"/>
      <c r="L42" s="1"/>
      <c r="M42" s="1"/>
      <c r="N42" s="1"/>
    </row>
    <row r="43" spans="1:14" x14ac:dyDescent="0.3">
      <c r="A43" s="17"/>
      <c r="B43" s="18"/>
      <c r="C43" s="19"/>
      <c r="D43" s="20"/>
      <c r="E43" s="1"/>
      <c r="F43" s="17"/>
      <c r="G43" s="18"/>
      <c r="H43" s="19"/>
      <c r="I43" s="20"/>
      <c r="J43" s="1"/>
      <c r="K43" s="1"/>
      <c r="L43" s="1"/>
      <c r="M43" s="1"/>
      <c r="N43" s="1"/>
    </row>
    <row r="44" spans="1:14" x14ac:dyDescent="0.3">
      <c r="A44" s="17"/>
      <c r="B44" s="18"/>
      <c r="C44" s="19"/>
      <c r="D44" s="20"/>
      <c r="E44" s="1"/>
      <c r="F44" s="17"/>
      <c r="G44" s="18"/>
      <c r="H44" s="19"/>
      <c r="I44" s="20"/>
      <c r="J44" s="1"/>
      <c r="K44" s="1"/>
      <c r="L44" s="1"/>
      <c r="M44" s="1"/>
      <c r="N44" s="1"/>
    </row>
    <row r="45" spans="1:14" x14ac:dyDescent="0.3">
      <c r="A45" s="17"/>
      <c r="B45" s="18"/>
      <c r="C45" s="19"/>
      <c r="D45" s="20"/>
      <c r="E45" s="1"/>
      <c r="F45" s="17"/>
      <c r="G45" s="18"/>
      <c r="H45" s="19"/>
      <c r="I45" s="20"/>
      <c r="J45" s="1"/>
      <c r="K45" s="1"/>
      <c r="L45" s="1"/>
      <c r="M45" s="1"/>
      <c r="N45" s="1"/>
    </row>
    <row r="46" spans="1:14" x14ac:dyDescent="0.3">
      <c r="A46" s="17"/>
      <c r="B46" s="18"/>
      <c r="C46" s="19"/>
      <c r="D46" s="20"/>
      <c r="E46" s="1"/>
      <c r="F46" s="17"/>
      <c r="G46" s="18"/>
      <c r="H46" s="19"/>
      <c r="I46" s="20"/>
      <c r="J46" s="1"/>
      <c r="K46" s="1"/>
      <c r="L46" s="1"/>
      <c r="M46" s="1"/>
      <c r="N46" s="1"/>
    </row>
    <row r="47" spans="1:14" x14ac:dyDescent="0.3">
      <c r="A47" s="17"/>
      <c r="B47" s="18"/>
      <c r="C47" s="19"/>
      <c r="D47" s="20"/>
      <c r="E47" s="1"/>
      <c r="F47" s="17"/>
      <c r="G47" s="18"/>
      <c r="H47" s="19"/>
      <c r="I47" s="20"/>
      <c r="J47" s="1"/>
      <c r="K47" s="1"/>
      <c r="L47" s="1"/>
      <c r="M47" s="1"/>
      <c r="N47" s="1"/>
    </row>
    <row r="48" spans="1:14" x14ac:dyDescent="0.3">
      <c r="A48"/>
    </row>
    <row r="49" spans="1:1" x14ac:dyDescent="0.3">
      <c r="A49"/>
    </row>
    <row r="50" spans="1:1" x14ac:dyDescent="0.3">
      <c r="A50"/>
    </row>
    <row r="51" spans="1:1" x14ac:dyDescent="0.3">
      <c r="A51"/>
    </row>
    <row r="52" spans="1:1" x14ac:dyDescent="0.3">
      <c r="A52"/>
    </row>
    <row r="53" spans="1:1" x14ac:dyDescent="0.3">
      <c r="A53"/>
    </row>
    <row r="54" spans="1:1" x14ac:dyDescent="0.3">
      <c r="A54"/>
    </row>
    <row r="61" spans="1:1" x14ac:dyDescent="0.3">
      <c r="A61"/>
    </row>
    <row r="62" spans="1:1" x14ac:dyDescent="0.3">
      <c r="A62"/>
    </row>
    <row r="63" spans="1:1" x14ac:dyDescent="0.3">
      <c r="A63"/>
    </row>
    <row r="64" spans="1:1" x14ac:dyDescent="0.3">
      <c r="A64"/>
    </row>
    <row r="68" spans="1:1" x14ac:dyDescent="0.3">
      <c r="A68"/>
    </row>
    <row r="69" spans="1:1" x14ac:dyDescent="0.3">
      <c r="A69"/>
    </row>
    <row r="70" spans="1:1" x14ac:dyDescent="0.3">
      <c r="A70"/>
    </row>
    <row r="71" spans="1:1" x14ac:dyDescent="0.3">
      <c r="A71"/>
    </row>
    <row r="72" spans="1:1" x14ac:dyDescent="0.3">
      <c r="A72"/>
    </row>
    <row r="73" spans="1:1" x14ac:dyDescent="0.3">
      <c r="A73"/>
    </row>
    <row r="74" spans="1:1" x14ac:dyDescent="0.3">
      <c r="A74"/>
    </row>
    <row r="75" spans="1:1" x14ac:dyDescent="0.3">
      <c r="A75"/>
    </row>
    <row r="76" spans="1:1" x14ac:dyDescent="0.3">
      <c r="A76"/>
    </row>
    <row r="77" spans="1:1" x14ac:dyDescent="0.3">
      <c r="A77"/>
    </row>
    <row r="78" spans="1:1" x14ac:dyDescent="0.3">
      <c r="A78"/>
    </row>
    <row r="79" spans="1:1" x14ac:dyDescent="0.3">
      <c r="A79"/>
    </row>
    <row r="80" spans="1:1" x14ac:dyDescent="0.3">
      <c r="A80"/>
    </row>
    <row r="81" spans="1:1" x14ac:dyDescent="0.3">
      <c r="A81"/>
    </row>
    <row r="82" spans="1:1" x14ac:dyDescent="0.3">
      <c r="A82"/>
    </row>
    <row r="83" spans="1:1" x14ac:dyDescent="0.3">
      <c r="A83"/>
    </row>
    <row r="84" spans="1:1" x14ac:dyDescent="0.3">
      <c r="A84"/>
    </row>
    <row r="85" spans="1:1" x14ac:dyDescent="0.3">
      <c r="A85"/>
    </row>
    <row r="86" spans="1:1" x14ac:dyDescent="0.3">
      <c r="A86"/>
    </row>
    <row r="87" spans="1:1" x14ac:dyDescent="0.3">
      <c r="A87"/>
    </row>
    <row r="88" spans="1:1" x14ac:dyDescent="0.3">
      <c r="A88"/>
    </row>
    <row r="89" spans="1:1" x14ac:dyDescent="0.3">
      <c r="A89"/>
    </row>
    <row r="90" spans="1:1" x14ac:dyDescent="0.3">
      <c r="A90"/>
    </row>
    <row r="91" spans="1:1" x14ac:dyDescent="0.3">
      <c r="A91"/>
    </row>
    <row r="92" spans="1:1" x14ac:dyDescent="0.3">
      <c r="A92"/>
    </row>
    <row r="93" spans="1:1" x14ac:dyDescent="0.3">
      <c r="A93"/>
    </row>
    <row r="94" spans="1:1" x14ac:dyDescent="0.3">
      <c r="A94"/>
    </row>
    <row r="95" spans="1:1" x14ac:dyDescent="0.3">
      <c r="A95"/>
    </row>
    <row r="96" spans="1:1" x14ac:dyDescent="0.3">
      <c r="A96"/>
    </row>
    <row r="97" spans="1:1" x14ac:dyDescent="0.3">
      <c r="A97"/>
    </row>
    <row r="98" spans="1:1" x14ac:dyDescent="0.3">
      <c r="A98"/>
    </row>
    <row r="99" spans="1:1" x14ac:dyDescent="0.3">
      <c r="A99"/>
    </row>
    <row r="100" spans="1:1" x14ac:dyDescent="0.3">
      <c r="A100"/>
    </row>
    <row r="101" spans="1:1" x14ac:dyDescent="0.3">
      <c r="A101"/>
    </row>
    <row r="102" spans="1:1" x14ac:dyDescent="0.3">
      <c r="A102"/>
    </row>
    <row r="103" spans="1:1" x14ac:dyDescent="0.3">
      <c r="A103"/>
    </row>
    <row r="104" spans="1:1" x14ac:dyDescent="0.3">
      <c r="A104"/>
    </row>
    <row r="105" spans="1:1" x14ac:dyDescent="0.3">
      <c r="A105"/>
    </row>
    <row r="106" spans="1:1" x14ac:dyDescent="0.3">
      <c r="A106"/>
    </row>
    <row r="107" spans="1:1" x14ac:dyDescent="0.3">
      <c r="A107"/>
    </row>
    <row r="108" spans="1:1" x14ac:dyDescent="0.3">
      <c r="A108"/>
    </row>
    <row r="109" spans="1:1" x14ac:dyDescent="0.3">
      <c r="A109"/>
    </row>
    <row r="110" spans="1:1" x14ac:dyDescent="0.3">
      <c r="A110"/>
    </row>
    <row r="111" spans="1:1" x14ac:dyDescent="0.3">
      <c r="A111"/>
    </row>
    <row r="112" spans="1:1" x14ac:dyDescent="0.3">
      <c r="A112"/>
    </row>
    <row r="113" spans="1:1" x14ac:dyDescent="0.3">
      <c r="A113"/>
    </row>
    <row r="114" spans="1:1" x14ac:dyDescent="0.3">
      <c r="A114"/>
    </row>
    <row r="115" spans="1:1" x14ac:dyDescent="0.3">
      <c r="A115"/>
    </row>
    <row r="116" spans="1:1" x14ac:dyDescent="0.3">
      <c r="A116"/>
    </row>
    <row r="117" spans="1:1" x14ac:dyDescent="0.3">
      <c r="A117"/>
    </row>
    <row r="121" spans="1:1" x14ac:dyDescent="0.3">
      <c r="A121"/>
    </row>
    <row r="122" spans="1:1" x14ac:dyDescent="0.3">
      <c r="A122"/>
    </row>
    <row r="123" spans="1:1" x14ac:dyDescent="0.3">
      <c r="A123"/>
    </row>
    <row r="124" spans="1:1" x14ac:dyDescent="0.3">
      <c r="A124"/>
    </row>
    <row r="125" spans="1:1" x14ac:dyDescent="0.3">
      <c r="A125"/>
    </row>
    <row r="126" spans="1:1" x14ac:dyDescent="0.3">
      <c r="A126"/>
    </row>
    <row r="127" spans="1:1" x14ac:dyDescent="0.3">
      <c r="A127"/>
    </row>
    <row r="128" spans="1:1" x14ac:dyDescent="0.3">
      <c r="A128"/>
    </row>
    <row r="129" spans="1:1" x14ac:dyDescent="0.3">
      <c r="A129"/>
    </row>
    <row r="130" spans="1:1" x14ac:dyDescent="0.3">
      <c r="A130"/>
    </row>
    <row r="131" spans="1:1" x14ac:dyDescent="0.3">
      <c r="A131"/>
    </row>
    <row r="132" spans="1:1" x14ac:dyDescent="0.3">
      <c r="A132"/>
    </row>
    <row r="133" spans="1:1" x14ac:dyDescent="0.3">
      <c r="A133"/>
    </row>
    <row r="134" spans="1:1" x14ac:dyDescent="0.3">
      <c r="A134"/>
    </row>
    <row r="135" spans="1:1" x14ac:dyDescent="0.3">
      <c r="A135"/>
    </row>
    <row r="136" spans="1:1" x14ac:dyDescent="0.3">
      <c r="A136"/>
    </row>
    <row r="137" spans="1:1" x14ac:dyDescent="0.3">
      <c r="A137"/>
    </row>
    <row r="138" spans="1:1" x14ac:dyDescent="0.3">
      <c r="A138"/>
    </row>
    <row r="160" spans="1:1" x14ac:dyDescent="0.3">
      <c r="A160"/>
    </row>
    <row r="161" spans="1:1" x14ac:dyDescent="0.3">
      <c r="A161"/>
    </row>
    <row r="162" spans="1:1" x14ac:dyDescent="0.3">
      <c r="A162"/>
    </row>
    <row r="163" spans="1:1" x14ac:dyDescent="0.3">
      <c r="A163"/>
    </row>
    <row r="164" spans="1:1" x14ac:dyDescent="0.3">
      <c r="A164"/>
    </row>
    <row r="165" spans="1:1" x14ac:dyDescent="0.3">
      <c r="A165"/>
    </row>
    <row r="166" spans="1:1" x14ac:dyDescent="0.3">
      <c r="A166"/>
    </row>
    <row r="167" spans="1:1" x14ac:dyDescent="0.3">
      <c r="A167"/>
    </row>
    <row r="168" spans="1:1" x14ac:dyDescent="0.3">
      <c r="A168"/>
    </row>
    <row r="169" spans="1:1" x14ac:dyDescent="0.3">
      <c r="A169"/>
    </row>
    <row r="170" spans="1:1" x14ac:dyDescent="0.3">
      <c r="A170"/>
    </row>
    <row r="171" spans="1:1" x14ac:dyDescent="0.3">
      <c r="A171"/>
    </row>
    <row r="212" spans="1:1" x14ac:dyDescent="0.3">
      <c r="A212" s="6"/>
    </row>
    <row r="213" spans="1:1" x14ac:dyDescent="0.3">
      <c r="A213" s="6"/>
    </row>
    <row r="214" spans="1:1" x14ac:dyDescent="0.3">
      <c r="A214" s="6"/>
    </row>
    <row r="215" spans="1:1" x14ac:dyDescent="0.3">
      <c r="A215" s="6"/>
    </row>
    <row r="216" spans="1:1" x14ac:dyDescent="0.3">
      <c r="A216" s="6"/>
    </row>
    <row r="217" spans="1:1" x14ac:dyDescent="0.3">
      <c r="A217" s="6"/>
    </row>
    <row r="218" spans="1:1" x14ac:dyDescent="0.3">
      <c r="A218" s="6"/>
    </row>
    <row r="219" spans="1:1" x14ac:dyDescent="0.3">
      <c r="A219" s="6"/>
    </row>
    <row r="220" spans="1:1" x14ac:dyDescent="0.3">
      <c r="A220" s="6"/>
    </row>
    <row r="221" spans="1:1" x14ac:dyDescent="0.3">
      <c r="A221" s="6"/>
    </row>
    <row r="222" spans="1:1" x14ac:dyDescent="0.3">
      <c r="A222" s="6"/>
    </row>
    <row r="223" spans="1:1" x14ac:dyDescent="0.3">
      <c r="A223" s="6"/>
    </row>
    <row r="224" spans="1:1" x14ac:dyDescent="0.3">
      <c r="A224" s="6"/>
    </row>
    <row r="225" spans="1:1" x14ac:dyDescent="0.3">
      <c r="A225" s="6"/>
    </row>
    <row r="226" spans="1:1" x14ac:dyDescent="0.3">
      <c r="A226" s="6"/>
    </row>
    <row r="227" spans="1:1" x14ac:dyDescent="0.3">
      <c r="A227" s="6"/>
    </row>
    <row r="228" spans="1:1" x14ac:dyDescent="0.3">
      <c r="A228" s="6"/>
    </row>
    <row r="229" spans="1:1" x14ac:dyDescent="0.3">
      <c r="A229" s="6"/>
    </row>
    <row r="230" spans="1:1" x14ac:dyDescent="0.3">
      <c r="A230" s="6"/>
    </row>
    <row r="231" spans="1:1" x14ac:dyDescent="0.3">
      <c r="A231" s="6"/>
    </row>
    <row r="232" spans="1:1" x14ac:dyDescent="0.3">
      <c r="A232" s="6"/>
    </row>
    <row r="233" spans="1:1" x14ac:dyDescent="0.3">
      <c r="A233" s="6"/>
    </row>
    <row r="234" spans="1:1" x14ac:dyDescent="0.3">
      <c r="A234" s="6"/>
    </row>
    <row r="235" spans="1:1" x14ac:dyDescent="0.3">
      <c r="A235" s="6"/>
    </row>
    <row r="236" spans="1:1" x14ac:dyDescent="0.3">
      <c r="A236" s="6"/>
    </row>
    <row r="237" spans="1:1" x14ac:dyDescent="0.3">
      <c r="A237" s="6"/>
    </row>
    <row r="238" spans="1:1" x14ac:dyDescent="0.3">
      <c r="A238" s="6"/>
    </row>
  </sheetData>
  <mergeCells count="4">
    <mergeCell ref="A11:D11"/>
    <mergeCell ref="F11:I11"/>
    <mergeCell ref="K11:N11"/>
    <mergeCell ref="K15:N1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54142C129A3144D95BE9DD05939BC3A" ma:contentTypeVersion="18" ma:contentTypeDescription="Crie um novo documento." ma:contentTypeScope="" ma:versionID="84e85bb748dc3ce0d5899a3ae5857f14">
  <xsd:schema xmlns:xsd="http://www.w3.org/2001/XMLSchema" xmlns:xs="http://www.w3.org/2001/XMLSchema" xmlns:p="http://schemas.microsoft.com/office/2006/metadata/properties" xmlns:ns2="85359e72-e261-4750-a791-914f2016d7e0" xmlns:ns3="a9b44a8d-672c-4fa6-a764-7fe666b4d7c2" xmlns:ns4="6aea6d87-2ebc-48f1-993b-9d428a675762" targetNamespace="http://schemas.microsoft.com/office/2006/metadata/properties" ma:root="true" ma:fieldsID="7332f161733f8bfe2bb91c6c26d17bab" ns2:_="" ns3:_="" ns4:_="">
    <xsd:import namespace="85359e72-e261-4750-a791-914f2016d7e0"/>
    <xsd:import namespace="a9b44a8d-672c-4fa6-a764-7fe666b4d7c2"/>
    <xsd:import namespace="6aea6d87-2ebc-48f1-993b-9d428a6757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59e72-e261-4750-a791-914f2016d7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d734d913-4e74-4bf3-afa4-6cd618595d4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44a8d-672c-4fa6-a764-7fe666b4d7c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6d87-2ebc-48f1-993b-9d428a67576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dbbcd4e4-023b-4981-b9dc-5f1d86355802}" ma:internalName="TaxCatchAll" ma:showField="CatchAllData" ma:web="6aea6d87-2ebc-48f1-993b-9d428a6757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9b44a8d-672c-4fa6-a764-7fe666b4d7c2">
      <UserInfo>
        <DisplayName/>
        <AccountId xsi:nil="true"/>
        <AccountType/>
      </UserInfo>
    </SharedWithUsers>
    <MediaLengthInSeconds xmlns="85359e72-e261-4750-a791-914f2016d7e0" xsi:nil="true"/>
    <lcf76f155ced4ddcb4097134ff3c332f xmlns="85359e72-e261-4750-a791-914f2016d7e0">
      <Terms xmlns="http://schemas.microsoft.com/office/infopath/2007/PartnerControls"/>
    </lcf76f155ced4ddcb4097134ff3c332f>
    <TaxCatchAll xmlns="6aea6d87-2ebc-48f1-993b-9d428a675762" xsi:nil="true"/>
  </documentManagement>
</p:properties>
</file>

<file path=customXml/itemProps1.xml><?xml version="1.0" encoding="utf-8"?>
<ds:datastoreItem xmlns:ds="http://schemas.openxmlformats.org/officeDocument/2006/customXml" ds:itemID="{68FCA51A-9DB5-47C7-B77E-4E3EB3F354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359e72-e261-4750-a791-914f2016d7e0"/>
    <ds:schemaRef ds:uri="a9b44a8d-672c-4fa6-a764-7fe666b4d7c2"/>
    <ds:schemaRef ds:uri="6aea6d87-2ebc-48f1-993b-9d428a6757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464C00C-800A-4EDB-8CB8-8C793B4B37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D4AA8B0-4D03-48F2-B5BA-0521B57203E9}">
  <ds:schemaRefs>
    <ds:schemaRef ds:uri="85359e72-e261-4750-a791-914f2016d7e0"/>
    <ds:schemaRef ds:uri="http://purl.org/dc/dcmitype/"/>
    <ds:schemaRef ds:uri="6aea6d87-2ebc-48f1-993b-9d428a675762"/>
    <ds:schemaRef ds:uri="http://purl.org/dc/elements/1.1/"/>
    <ds:schemaRef ds:uri="http://schemas.microsoft.com/office/infopath/2007/PartnerControls"/>
    <ds:schemaRef ds:uri="a9b44a8d-672c-4fa6-a764-7fe666b4d7c2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Capa Antigo</vt:lpstr>
      <vt:lpstr>Capa Final</vt:lpstr>
      <vt:lpstr>Ordem de Aplicação dos Recursos</vt:lpstr>
      <vt:lpstr>Razões de Garantia</vt:lpstr>
      <vt:lpstr>Óbitos 10.02.21</vt:lpstr>
      <vt:lpstr>Óbitos 09.03.21</vt:lpstr>
      <vt:lpstr>Óbitos 12.04.21</vt:lpstr>
      <vt:lpstr>Óbitos Histórico</vt:lpstr>
      <vt:lpstr>Histórico Integralizações</vt:lpstr>
      <vt:lpstr>Óbitos 11.05.21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Goulart</dc:creator>
  <cp:lastModifiedBy>Rodrigo Floriano</cp:lastModifiedBy>
  <cp:lastPrinted>2020-05-20T13:58:08Z</cp:lastPrinted>
  <dcterms:created xsi:type="dcterms:W3CDTF">2020-03-09T16:38:45Z</dcterms:created>
  <dcterms:modified xsi:type="dcterms:W3CDTF">2024-08-16T12:31:00Z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lpwstr>20316600.0000000</vt:lpwstr>
  </property>
  <property fmtid="{D5CDD505-2E9C-101B-9397-08002B2CF9AE}" pid="3" name="ContentTypeId">
    <vt:lpwstr>0x010100A54142C129A3144D95BE9DD05939BC3A</vt:lpwstr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Link">
    <vt:lpwstr>, </vt:lpwstr>
  </property>
  <property fmtid="{D5CDD505-2E9C-101B-9397-08002B2CF9AE}" pid="10" name="xd_Signature">
    <vt:lpwstr/>
  </property>
  <property fmtid="{D5CDD505-2E9C-101B-9397-08002B2CF9AE}" pid="11" name="MediaServiceImageTags">
    <vt:lpwstr/>
  </property>
</Properties>
</file>