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4/07/"/>
    </mc:Choice>
  </mc:AlternateContent>
  <xr:revisionPtr revIDLastSave="171" documentId="13_ncr:1_{B95414F9-F522-47D4-8213-8377A0EFF00C}" xr6:coauthVersionLast="47" xr6:coauthVersionMax="47" xr10:uidLastSave="{70C84426-29BD-43ED-9893-4D6F8735A1F2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Razões de Garantia" sheetId="15" r:id="rId3"/>
    <sheet name="Ordem de Aplicação dos Recursos" sheetId="17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17" l="1"/>
  <c r="C6" i="17"/>
  <c r="DB6" i="15" l="1"/>
  <c r="CZ5" i="15" l="1"/>
  <c r="C11" i="17"/>
  <c r="C9" i="17"/>
  <c r="C8" i="17"/>
  <c r="F18" i="12"/>
  <c r="C11" i="12" s="1"/>
  <c r="P28" i="12" l="1"/>
  <c r="CZ7" i="15" l="1"/>
  <c r="P7" i="17" l="1"/>
  <c r="E6" i="12" l="1"/>
  <c r="C10" i="17" s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M5" i="15"/>
  <c r="BM7" i="15" s="1"/>
  <c r="BN5" i="15"/>
  <c r="BN7" i="15" s="1"/>
  <c r="BO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R5" i="15"/>
  <c r="BR7" i="15" s="1"/>
  <c r="BQ5" i="15"/>
  <c r="BQ7" i="15" s="1"/>
  <c r="Y45" i="15"/>
  <c r="Y44" i="15"/>
  <c r="Y35" i="15"/>
  <c r="Y36" i="15"/>
  <c r="BP5" i="15"/>
  <c r="BP7" i="15" s="1"/>
  <c r="BO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R8" i="15" l="1"/>
  <c r="BR11" i="15" s="1"/>
  <c r="BP8" i="15"/>
  <c r="BP10" i="15" s="1"/>
  <c r="BQ8" i="15"/>
  <c r="BR9" i="15" l="1"/>
  <c r="BR10" i="15"/>
  <c r="BP9" i="15"/>
  <c r="BP11" i="15"/>
  <c r="BQ10" i="15"/>
  <c r="BQ11" i="15"/>
  <c r="BQ9" i="15"/>
  <c r="D4" i="17" l="1"/>
  <c r="D5" i="17" s="1"/>
  <c r="D7" i="17" s="1"/>
  <c r="D8" i="17" l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D9" i="17" l="1"/>
  <c r="D10" i="17" s="1"/>
  <c r="D11" i="17" s="1"/>
  <c r="C12" i="17" s="1"/>
  <c r="D12" i="17" s="1"/>
  <c r="BS5" i="15"/>
  <c r="BS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S8" i="15" l="1"/>
  <c r="BS11" i="15" s="1"/>
  <c r="BS9" i="15" l="1"/>
  <c r="BS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U5" i="15"/>
  <c r="BU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T5" i="15"/>
  <c r="BT7" i="15" s="1"/>
  <c r="AB89" i="15"/>
  <c r="AB90" i="15"/>
  <c r="AB116" i="15"/>
  <c r="AB117" i="15"/>
  <c r="BT8" i="15" l="1"/>
  <c r="BT11" i="15" s="1"/>
  <c r="BU8" i="15"/>
  <c r="BT10" i="15" l="1"/>
  <c r="BT9" i="15"/>
  <c r="BU10" i="15"/>
  <c r="BU9" i="15"/>
  <c r="BU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X5" i="15"/>
  <c r="BX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W5" i="15"/>
  <c r="BW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V5" i="15"/>
  <c r="BV7" i="15" s="1"/>
  <c r="AD81" i="15"/>
  <c r="AD80" i="15"/>
  <c r="AD63" i="15"/>
  <c r="AD62" i="15"/>
  <c r="BX8" i="15" l="1"/>
  <c r="BX11" i="15" s="1"/>
  <c r="BV8" i="15"/>
  <c r="BV11" i="15" s="1"/>
  <c r="BW8" i="15"/>
  <c r="BX9" i="15" l="1"/>
  <c r="BX10" i="15"/>
  <c r="BV9" i="15"/>
  <c r="BV10" i="15"/>
  <c r="BW10" i="15"/>
  <c r="BW9" i="15"/>
  <c r="BW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A5" i="15" l="1"/>
  <c r="CA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Z5" i="15"/>
  <c r="BZ7" i="15" s="1"/>
  <c r="AH90" i="15"/>
  <c r="AH89" i="15"/>
  <c r="BY5" i="15"/>
  <c r="BY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A8" i="15" l="1"/>
  <c r="BY8" i="15"/>
  <c r="BY11" i="15" s="1"/>
  <c r="BZ8" i="15"/>
  <c r="BY9" i="15" l="1"/>
  <c r="BY10" i="15"/>
  <c r="CA11" i="15"/>
  <c r="CA10" i="15"/>
  <c r="CA9" i="15"/>
  <c r="BZ11" i="15"/>
  <c r="BZ10" i="15"/>
  <c r="BZ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B5" i="15" l="1"/>
  <c r="CB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B8" i="15" l="1"/>
  <c r="CB11" i="15" s="1"/>
  <c r="CB10" i="15" l="1"/>
  <c r="CB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C5" i="15" l="1"/>
  <c r="CC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C8" i="15" l="1"/>
  <c r="CC10" i="15" s="1"/>
  <c r="CC9" i="15" l="1"/>
  <c r="CC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E5" i="15"/>
  <c r="CE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D5" i="15"/>
  <c r="CD7" i="15" s="1"/>
  <c r="CD8" i="15" l="1"/>
  <c r="CD10" i="15" s="1"/>
  <c r="CE8" i="15"/>
  <c r="CD9" i="15" l="1"/>
  <c r="CD11" i="15"/>
  <c r="CE9" i="15"/>
  <c r="CE11" i="15"/>
  <c r="CE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F5" i="15" l="1"/>
  <c r="CF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F8" i="15" l="1"/>
  <c r="CF10" i="15" s="1"/>
  <c r="AO43" i="15" l="1"/>
  <c r="AO45" i="15" s="1"/>
  <c r="CF11" i="15"/>
  <c r="CF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J5" i="15"/>
  <c r="CJ7" i="15" s="1"/>
  <c r="AQ88" i="15"/>
  <c r="AQ79" i="15"/>
  <c r="AQ25" i="15"/>
  <c r="CI5" i="15"/>
  <c r="CI7" i="15" s="1"/>
  <c r="AP25" i="15"/>
  <c r="AP88" i="15"/>
  <c r="AP79" i="15"/>
  <c r="AO88" i="15"/>
  <c r="AO79" i="15"/>
  <c r="CG5" i="15"/>
  <c r="CG7" i="15" s="1"/>
  <c r="AO25" i="15"/>
  <c r="AS89" i="15" l="1"/>
  <c r="AS90" i="15"/>
  <c r="AS80" i="15"/>
  <c r="AS81" i="15"/>
  <c r="AS27" i="15"/>
  <c r="AS26" i="15"/>
  <c r="CK5" i="15"/>
  <c r="CK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H5" i="15"/>
  <c r="CH7" i="15" s="1"/>
  <c r="CG8" i="15"/>
  <c r="CG11" i="15" s="1"/>
  <c r="AO27" i="15"/>
  <c r="AO26" i="15"/>
  <c r="AO89" i="15"/>
  <c r="AO90" i="15"/>
  <c r="AO81" i="15"/>
  <c r="AO80" i="15"/>
  <c r="CK8" i="15" l="1"/>
  <c r="CK10" i="15" s="1"/>
  <c r="CH8" i="15"/>
  <c r="CH11" i="15" s="1"/>
  <c r="CJ8" i="15"/>
  <c r="CI8" i="15"/>
  <c r="CG9" i="15"/>
  <c r="CG10" i="15"/>
  <c r="CK9" i="15" l="1"/>
  <c r="CK11" i="15"/>
  <c r="CH9" i="15"/>
  <c r="CH10" i="15"/>
  <c r="CJ11" i="15"/>
  <c r="CJ10" i="15"/>
  <c r="CJ9" i="15"/>
  <c r="CI11" i="15"/>
  <c r="CI10" i="15"/>
  <c r="CI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L5" i="15"/>
  <c r="CL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L8" i="15" l="1"/>
  <c r="CL11" i="15" s="1"/>
  <c r="CL9" i="15" l="1"/>
  <c r="CL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S5" i="15"/>
  <c r="CS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R5" i="15"/>
  <c r="CR7" i="15" s="1"/>
  <c r="AZ63" i="15"/>
  <c r="AZ62" i="15"/>
  <c r="AZ53" i="15"/>
  <c r="AZ54" i="15"/>
  <c r="CQ5" i="15"/>
  <c r="CQ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P5" i="15"/>
  <c r="CP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O5" i="15"/>
  <c r="CO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N5" i="15"/>
  <c r="CN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M5" i="15"/>
  <c r="CM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Q8" i="15"/>
  <c r="CQ10" i="15" s="1"/>
  <c r="CS8" i="15"/>
  <c r="CS11" i="15" s="1"/>
  <c r="CR8" i="15"/>
  <c r="CR11" i="15" s="1"/>
  <c r="CQ9" i="15"/>
  <c r="CP8" i="15"/>
  <c r="CP11" i="15" s="1"/>
  <c r="CO8" i="15"/>
  <c r="CO11" i="15" s="1"/>
  <c r="CM8" i="15"/>
  <c r="CM9" i="15" s="1"/>
  <c r="CN8" i="15"/>
  <c r="CQ11" i="15" l="1"/>
  <c r="AP17" i="15"/>
  <c r="AP18" i="15"/>
  <c r="CS9" i="15"/>
  <c r="CS10" i="15"/>
  <c r="CR9" i="15"/>
  <c r="CR10" i="15"/>
  <c r="CP9" i="15"/>
  <c r="CP10" i="15"/>
  <c r="CO10" i="15"/>
  <c r="CO9" i="15"/>
  <c r="CM11" i="15"/>
  <c r="CM10" i="15"/>
  <c r="CN11" i="15"/>
  <c r="CN10" i="15"/>
  <c r="CN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V5" i="15"/>
  <c r="CV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U5" i="15"/>
  <c r="CU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T5" i="15"/>
  <c r="CT7" i="15" s="1"/>
  <c r="BB44" i="15"/>
  <c r="BB45" i="15"/>
  <c r="BB17" i="15"/>
  <c r="BB18" i="15"/>
  <c r="BB63" i="15"/>
  <c r="BB62" i="15"/>
  <c r="BB71" i="15"/>
  <c r="BB72" i="15"/>
  <c r="BB89" i="15"/>
  <c r="BB90" i="15"/>
  <c r="CU8" i="15" l="1"/>
  <c r="CV8" i="15"/>
  <c r="CV11" i="15" s="1"/>
  <c r="CT8" i="15"/>
  <c r="CT11" i="15" s="1"/>
  <c r="CT10" i="15" l="1"/>
  <c r="CT9" i="15"/>
  <c r="CV9" i="15"/>
  <c r="CV10" i="15"/>
  <c r="CU11" i="15"/>
  <c r="CU10" i="15"/>
  <c r="CU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CW5" i="15"/>
  <c r="CW7" i="15" s="1"/>
  <c r="BE36" i="15"/>
  <c r="BE35" i="15"/>
  <c r="BE17" i="15"/>
  <c r="BE18" i="15"/>
  <c r="BE72" i="15"/>
  <c r="BE71" i="15"/>
  <c r="CW8" i="15" l="1"/>
  <c r="CW10" i="15" s="1"/>
  <c r="CW9" i="15" l="1"/>
  <c r="CW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CY5" i="15"/>
  <c r="CY7" i="15" s="1"/>
  <c r="BG17" i="15"/>
  <c r="BG18" i="15"/>
  <c r="BG26" i="15"/>
  <c r="BG27" i="15"/>
  <c r="BG108" i="15"/>
  <c r="BG107" i="15"/>
  <c r="BF98" i="15"/>
  <c r="BF99" i="15"/>
  <c r="BF44" i="15"/>
  <c r="BF45" i="15"/>
  <c r="CX5" i="15"/>
  <c r="CX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CZ8" i="15" l="1"/>
  <c r="CZ10" i="15" s="1"/>
  <c r="CX8" i="15"/>
  <c r="CX11" i="15" s="1"/>
  <c r="CY8" i="15"/>
  <c r="CX9" i="15" l="1"/>
  <c r="CX10" i="15"/>
  <c r="CZ9" i="15"/>
  <c r="CZ11" i="15"/>
  <c r="CY11" i="15"/>
  <c r="CY10" i="15"/>
  <c r="CY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AS54" i="15" l="1"/>
  <c r="AS53" i="15"/>
  <c r="BI52" i="15"/>
  <c r="BI7" i="15" l="1"/>
  <c r="BI54" i="15"/>
  <c r="BI53" i="15"/>
  <c r="BI8" i="15" l="1"/>
  <c r="BI9" i="15"/>
  <c r="AS52" i="15" l="1"/>
  <c r="H48" i="12"/>
  <c r="BJ51" i="15"/>
  <c r="BJ50" i="15" l="1"/>
  <c r="BJ52" i="15" s="1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AT34" i="15" l="1"/>
  <c r="BI115" i="15"/>
  <c r="BJ33" i="15" l="1"/>
  <c r="BJ32" i="15"/>
  <c r="BJ34" i="15" s="1"/>
  <c r="AT36" i="15"/>
  <c r="AT35" i="15"/>
  <c r="BI116" i="15"/>
  <c r="BI117" i="15"/>
  <c r="BI34" i="15"/>
  <c r="F48" i="12"/>
  <c r="BJ36" i="15" l="1"/>
  <c r="BJ35" i="15"/>
  <c r="BI36" i="15"/>
  <c r="BI35" i="15"/>
  <c r="BH88" i="15" l="1"/>
  <c r="BH90" i="15" l="1"/>
  <c r="BH89" i="15"/>
  <c r="BI25" i="15" l="1"/>
  <c r="BI27" i="15" l="1"/>
  <c r="BI26" i="15"/>
  <c r="AT43" i="15" l="1"/>
  <c r="BJ41" i="15" l="1"/>
  <c r="BJ43" i="15" s="1"/>
  <c r="BJ42" i="15"/>
  <c r="AT45" i="15"/>
  <c r="AT44" i="15"/>
  <c r="G48" i="12"/>
  <c r="BI43" i="15"/>
  <c r="BJ44" i="15" l="1"/>
  <c r="BJ45" i="15"/>
  <c r="BI45" i="15"/>
  <c r="BI44" i="15"/>
  <c r="BJ14" i="15" l="1"/>
  <c r="BJ16" i="15" s="1"/>
  <c r="BJ15" i="15"/>
  <c r="D48" i="12"/>
  <c r="BI16" i="15"/>
  <c r="BJ17" i="15" l="1"/>
  <c r="BJ18" i="15"/>
  <c r="BI18" i="15"/>
  <c r="BI17" i="15"/>
  <c r="BI61" i="15" l="1"/>
  <c r="BI62" i="15" l="1"/>
  <c r="BI63" i="15"/>
  <c r="AQ98" i="15" l="1"/>
  <c r="AQ99" i="15"/>
  <c r="BI106" i="15"/>
  <c r="BI70" i="15"/>
  <c r="BI79" i="15"/>
  <c r="BI97" i="15"/>
  <c r="BI88" i="15"/>
  <c r="O48" i="12" l="1"/>
  <c r="BJ114" i="15"/>
  <c r="BJ113" i="15"/>
  <c r="BJ115" i="15" s="1"/>
  <c r="BI81" i="15"/>
  <c r="BI80" i="15"/>
  <c r="BI90" i="15"/>
  <c r="BI89" i="15"/>
  <c r="BI108" i="15"/>
  <c r="BI107" i="15"/>
  <c r="DA5" i="15"/>
  <c r="DA7" i="15" s="1"/>
  <c r="BI71" i="15"/>
  <c r="BI72" i="15"/>
  <c r="BI98" i="15"/>
  <c r="BI99" i="15"/>
  <c r="BJ116" i="15" l="1"/>
  <c r="BJ117" i="15"/>
  <c r="DA8" i="15"/>
  <c r="DA10" i="15"/>
  <c r="DA11" i="15"/>
  <c r="DA9" i="15"/>
  <c r="E48" i="12" l="1"/>
  <c r="BJ23" i="15" l="1"/>
  <c r="BJ25" i="15" s="1"/>
  <c r="BJ24" i="15"/>
  <c r="BJ27" i="15" l="1"/>
  <c r="BJ26" i="15"/>
  <c r="J48" i="12"/>
  <c r="BJ68" i="15"/>
  <c r="BJ70" i="15" s="1"/>
  <c r="BJ69" i="15"/>
  <c r="BJ71" i="15" l="1"/>
  <c r="BJ72" i="15"/>
  <c r="AQ97" i="15"/>
  <c r="C48" i="12"/>
  <c r="BJ6" i="15"/>
  <c r="BJ5" i="15"/>
  <c r="BJ7" i="15" s="1"/>
  <c r="BJ95" i="15" l="1"/>
  <c r="BJ97" i="15" s="1"/>
  <c r="BJ96" i="15"/>
  <c r="M48" i="12"/>
  <c r="BJ9" i="15"/>
  <c r="BJ8" i="15"/>
  <c r="BJ99" i="15" l="1"/>
  <c r="BJ98" i="15"/>
  <c r="K48" i="12" l="1"/>
  <c r="BJ77" i="15"/>
  <c r="BJ79" i="15" s="1"/>
  <c r="BJ78" i="15"/>
  <c r="I48" i="12" l="1"/>
  <c r="BJ60" i="15"/>
  <c r="BJ59" i="15"/>
  <c r="BJ61" i="15" s="1"/>
  <c r="BJ81" i="15"/>
  <c r="BJ80" i="15"/>
  <c r="BJ62" i="15" l="1"/>
  <c r="BJ63" i="15"/>
  <c r="N48" i="12" l="1"/>
  <c r="BJ104" i="15"/>
  <c r="BJ106" i="15" s="1"/>
  <c r="BJ105" i="15"/>
  <c r="BJ107" i="15" l="1"/>
  <c r="BJ108" i="15"/>
  <c r="P44" i="12" l="1"/>
  <c r="P47" i="12"/>
  <c r="P45" i="12"/>
  <c r="BJ87" i="15" l="1"/>
  <c r="DB5" i="15" s="1"/>
  <c r="DB7" i="15" s="1"/>
  <c r="DB8" i="15" s="1"/>
  <c r="BJ86" i="15"/>
  <c r="BJ88" i="15" s="1"/>
  <c r="P46" i="12"/>
  <c r="L48" i="12"/>
  <c r="P43" i="12"/>
  <c r="BJ90" i="15" l="1"/>
  <c r="BJ89" i="15"/>
  <c r="F7" i="12"/>
  <c r="P48" i="12"/>
  <c r="F6" i="12"/>
  <c r="DB11" i="15"/>
  <c r="DB10" i="15"/>
  <c r="DB9" i="15"/>
</calcChain>
</file>

<file path=xl/sharedStrings.xml><?xml version="1.0" encoding="utf-8"?>
<sst xmlns="http://schemas.openxmlformats.org/spreadsheetml/2006/main" count="6784" uniqueCount="216">
  <si>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</si>
  <si>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</si>
  <si>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</si>
  <si>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</si>
  <si>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</si>
  <si>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</si>
  <si>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</si>
  <si>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</si>
  <si>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</si>
  <si>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</si>
  <si>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</si>
  <si>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</si>
  <si>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</si>
  <si>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</si>
  <si>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</si>
  <si>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</si>
  <si>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</si>
  <si>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</si>
  <si>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</si>
  <si>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</si>
  <si>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</si>
  <si>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</si>
  <si>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</si>
  <si>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</si>
  <si>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</si>
  <si>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</si>
  <si>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</si>
  <si>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</si>
  <si>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</si>
  <si>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</si>
  <si>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</si>
  <si>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</si>
  <si>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</si>
  <si>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</si>
  <si>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</si>
  <si>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</si>
  <si>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</si>
  <si>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</si>
  <si>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</si>
  <si>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</si>
  <si>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</si>
  <si>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</si>
  <si>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</si>
  <si>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</si>
  <si>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</si>
  <si>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</si>
  <si>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</si>
  <si>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</si>
  <si>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</si>
  <si>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</si>
  <si>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</si>
  <si>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</si>
  <si>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</si>
  <si>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</si>
  <si>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</si>
  <si>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</si>
  <si>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</si>
  <si>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</si>
  <si>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</si>
  <si>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</si>
  <si>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</si>
  <si>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</si>
  <si>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</si>
  <si>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</si>
  <si>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</si>
  <si>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</si>
  <si>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</si>
  <si>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</si>
  <si>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</si>
  <si>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</si>
  <si>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</si>
  <si>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</si>
  <si>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</si>
  <si>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</si>
  <si>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</si>
  <si>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</si>
  <si>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</si>
  <si>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</si>
  <si>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</si>
  <si>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</si>
  <si>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</si>
  <si>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</si>
  <si>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</si>
  <si>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</si>
  <si>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</si>
  <si>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</si>
  <si>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</si>
  <si>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</si>
  <si>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</si>
  <si>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</si>
  <si>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</si>
  <si>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</si>
  <si>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</si>
  <si>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</si>
  <si>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</si>
  <si>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</si>
  <si>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</si>
  <si>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</si>
  <si>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</si>
  <si>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</si>
  <si>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</si>
  <si>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</si>
  <si>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</si>
  <si>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</si>
  <si>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</si>
  <si>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</si>
  <si>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</si>
  <si>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</si>
  <si>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</si>
  <si>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</si>
  <si>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</si>
  <si>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</si>
  <si>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</si>
  <si>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</si>
  <si>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</si>
  <si>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</si>
  <si>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</si>
  <si>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</si>
  <si>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</si>
  <si>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</si>
  <si>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</si>
  <si>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</si>
  <si>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</si>
  <si>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</si>
  <si>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</si>
  <si>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</si>
  <si>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</si>
  <si>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</si>
  <si>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</si>
  <si>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</si>
  <si>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</si>
  <si>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</si>
  <si>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</si>
  <si>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</si>
  <si>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</si>
  <si>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</si>
  <si>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</si>
  <si>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</si>
  <si>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</si>
  <si>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</si>
  <si>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</si>
  <si>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</si>
  <si>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</si>
  <si>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</si>
  <si>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</si>
  <si>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</si>
  <si>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</si>
  <si>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</si>
  <si>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</si>
  <si>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</si>
  <si>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</si>
  <si>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</si>
  <si>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</si>
  <si>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</si>
  <si>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</si>
  <si>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</si>
  <si>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</si>
  <si>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</si>
  <si>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</si>
  <si>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</si>
  <si>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</si>
  <si>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</si>
  <si>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</si>
  <si>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</si>
  <si>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</si>
  <si>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</si>
  <si>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</si>
  <si>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</si>
  <si>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</si>
  <si>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</si>
  <si>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</si>
  <si>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</si>
  <si>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</si>
  <si>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</si>
  <si>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</si>
  <si>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</si>
  <si>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</si>
  <si>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</si>
  <si>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</si>
  <si>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</si>
  <si>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</si>
  <si>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</si>
  <si>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</si>
  <si>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</si>
  <si>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</si>
  <si>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</si>
  <si>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</si>
  <si>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</si>
  <si>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</si>
  <si>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</si>
  <si>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</si>
  <si>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</si>
  <si>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</si>
  <si>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</si>
  <si>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</si>
  <si>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</si>
  <si>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</si>
  <si>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</si>
  <si>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</si>
  <si>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</si>
  <si>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</si>
  <si>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</si>
  <si>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</si>
  <si>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</si>
  <si>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</si>
  <si>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</si>
  <si>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</si>
  <si>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</si>
  <si>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</si>
  <si>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</si>
  <si>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</si>
  <si>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Fundo de Reserva (Valor Bruto 17/07/2024)</t>
  </si>
  <si>
    <t>Fundo de Litígio (Valor Bruto 17/07/2024)</t>
  </si>
  <si>
    <t>Fundo Soberano (Aplicações recebimentos até 08/07/2024) Valor Líquido 17/07/2024</t>
  </si>
  <si>
    <t>Recebíveis Conta Corrente (Créditos até 09/07/2024)</t>
  </si>
  <si>
    <t xml:space="preserve">TED 318.0000BANCO BMG S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</si>
</sst>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4" fontId="0" fillId="4" borderId="0" xfId="0" applyNumberFormat="1" applyFill="1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110</xdr:col>
      <xdr:colOff>204374</xdr:colOff>
      <xdr:row>18</xdr:row>
      <xdr:rowOff>39486</xdr:rowOff>
    </xdr:from>
    <xdr:to>
      <xdr:col>118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119</xdr:col>
      <xdr:colOff>0</xdr:colOff>
      <xdr:row>0</xdr:row>
      <xdr:rowOff>99785</xdr:rowOff>
    </xdr:from>
    <xdr:to>
      <xdr:col>126</xdr:col>
      <xdr:colOff>478425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119</xdr:col>
      <xdr:colOff>54429</xdr:colOff>
      <xdr:row>24</xdr:row>
      <xdr:rowOff>9071</xdr:rowOff>
    </xdr:from>
    <xdr:to>
      <xdr:col>126</xdr:col>
      <xdr:colOff>363309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119</xdr:col>
      <xdr:colOff>0</xdr:colOff>
      <xdr:row>31</xdr:row>
      <xdr:rowOff>0</xdr:rowOff>
    </xdr:from>
    <xdr:to>
      <xdr:col>127</xdr:col>
      <xdr:colOff>36282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128</xdr:col>
      <xdr:colOff>0</xdr:colOff>
      <xdr:row>1</xdr:row>
      <xdr:rowOff>0</xdr:rowOff>
    </xdr:from>
    <xdr:to>
      <xdr:col>136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137</xdr:col>
      <xdr:colOff>136071</xdr:colOff>
      <xdr:row>1</xdr:row>
      <xdr:rowOff>81643</xdr:rowOff>
    </xdr:from>
    <xdr:to>
      <xdr:col>147</xdr:col>
      <xdr:colOff>286924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128</xdr:col>
      <xdr:colOff>0</xdr:colOff>
      <xdr:row>15</xdr:row>
      <xdr:rowOff>0</xdr:rowOff>
    </xdr:from>
    <xdr:to>
      <xdr:col>136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110</xdr:col>
      <xdr:colOff>184300</xdr:colOff>
      <xdr:row>0</xdr:row>
      <xdr:rowOff>0</xdr:rowOff>
    </xdr:from>
    <xdr:to>
      <xdr:col>117</xdr:col>
      <xdr:colOff>207645</xdr:colOff>
      <xdr:row>16</xdr:row>
      <xdr:rowOff>174874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136</xdr:col>
      <xdr:colOff>535215</xdr:colOff>
      <xdr:row>11</xdr:row>
      <xdr:rowOff>99787</xdr:rowOff>
    </xdr:from>
    <xdr:to>
      <xdr:col>149</xdr:col>
      <xdr:colOff>134951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63</xdr:col>
      <xdr:colOff>153261</xdr:colOff>
      <xdr:row>12</xdr:row>
      <xdr:rowOff>9071</xdr:rowOff>
    </xdr:from>
    <xdr:to>
      <xdr:col>88</xdr:col>
      <xdr:colOff>130767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1" bestFit="1" customWidth="1"/>
    <col min="22" max="22" width="20.33203125" style="79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/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29.109375" style="13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7">
        <v>45473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107084028.77784966</v>
      </c>
      <c r="D6" s="2" t="s">
        <v>167</v>
      </c>
      <c r="E6" s="12">
        <f>'Ordem de Aplicação dos Recursos'!N7*'Histórico Integralizações'!D4</f>
        <v>104582992.15995291</v>
      </c>
      <c r="F6" s="64">
        <f>1-E6/(P29+P34+P35+P36+P43+P44+P45)</f>
        <v>4.5859637121817065E-2</v>
      </c>
      <c r="I6" s="12"/>
    </row>
    <row r="7" spans="2:9" x14ac:dyDescent="0.3">
      <c r="B7" s="14" t="s">
        <v>70</v>
      </c>
      <c r="C7" s="16">
        <v>15629696.1056045</v>
      </c>
      <c r="D7" s="2" t="s">
        <v>168</v>
      </c>
      <c r="E7" s="12">
        <v>101936975.41037142</v>
      </c>
      <c r="F7" s="64">
        <f>1-E7/(P29+P34+P35+P36+P43+P44+P45)</f>
        <v>7.0000000000000062E-2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4"/>
      <c r="I8" s="12"/>
    </row>
    <row r="9" spans="2:9" x14ac:dyDescent="0.3">
      <c r="B9" s="14"/>
      <c r="C9" s="16"/>
      <c r="E9" s="12"/>
      <c r="H9" s="12"/>
      <c r="I9" s="12"/>
    </row>
    <row r="10" spans="2:9" x14ac:dyDescent="0.3">
      <c r="B10" s="54" t="s">
        <v>143</v>
      </c>
      <c r="C10" s="16"/>
      <c r="D10" s="92"/>
      <c r="E10" s="92"/>
      <c r="F10" s="92"/>
    </row>
    <row r="11" spans="2:9" x14ac:dyDescent="0.3">
      <c r="B11" s="14" t="s">
        <v>214</v>
      </c>
      <c r="C11" s="16">
        <f>F18</f>
        <v>63467.3</v>
      </c>
      <c r="D11" s="93"/>
      <c r="E11" s="16"/>
      <c r="F11" s="6"/>
    </row>
    <row r="12" spans="2:9" x14ac:dyDescent="0.3">
      <c r="B12" s="14" t="s">
        <v>213</v>
      </c>
      <c r="C12" s="16">
        <v>6910905.54</v>
      </c>
      <c r="D12" s="54" t="s">
        <v>209</v>
      </c>
      <c r="E12" s="94"/>
      <c r="F12" s="16"/>
    </row>
    <row r="13" spans="2:9" x14ac:dyDescent="0.3">
      <c r="B13" s="14" t="s">
        <v>211</v>
      </c>
      <c r="C13" s="16">
        <v>260024.45</v>
      </c>
      <c r="D13" s="54" t="s">
        <v>86</v>
      </c>
      <c r="E13" s="54" t="s">
        <v>210</v>
      </c>
      <c r="F13" s="54" t="s">
        <v>40</v>
      </c>
      <c r="H13" s="12"/>
    </row>
    <row r="14" spans="2:9" x14ac:dyDescent="0.3">
      <c r="B14" s="14" t="s">
        <v>212</v>
      </c>
      <c r="C14" s="16">
        <v>139455.20000000001</v>
      </c>
      <c r="D14" s="27">
        <v>45481</v>
      </c>
      <c r="E14" s="12" t="s">
        <v>215</v>
      </c>
      <c r="F14" s="16">
        <v>63467.3</v>
      </c>
    </row>
    <row r="15" spans="2:9" x14ac:dyDescent="0.3">
      <c r="B15" s="14"/>
      <c r="C15" s="16"/>
      <c r="D15" s="27"/>
      <c r="E15" s="12"/>
      <c r="F15" s="16"/>
    </row>
    <row r="16" spans="2:9" x14ac:dyDescent="0.3">
      <c r="B16" s="14"/>
      <c r="C16" s="16"/>
      <c r="D16" s="27"/>
      <c r="E16" s="12"/>
      <c r="F16" s="12"/>
    </row>
    <row r="17" spans="1:21" x14ac:dyDescent="0.3">
      <c r="B17" s="14"/>
      <c r="C17" s="16"/>
      <c r="D17" s="89"/>
      <c r="E17" s="88"/>
      <c r="F17" s="88"/>
    </row>
    <row r="18" spans="1:21" x14ac:dyDescent="0.3">
      <c r="B18" s="14"/>
      <c r="C18" s="16"/>
      <c r="D18" s="88"/>
      <c r="E18" s="88"/>
      <c r="F18" s="93">
        <f>SUM(F14:F17)</f>
        <v>63467.3</v>
      </c>
    </row>
    <row r="19" spans="1:21" x14ac:dyDescent="0.3">
      <c r="B19" s="14"/>
      <c r="C19" s="16"/>
      <c r="D19" s="88"/>
      <c r="E19" s="91"/>
      <c r="F19" s="88"/>
      <c r="J19" s="12"/>
    </row>
    <row r="20" spans="1:21" x14ac:dyDescent="0.3">
      <c r="B20" s="16"/>
      <c r="C20" s="16"/>
      <c r="D20" s="88"/>
      <c r="E20" s="88"/>
      <c r="F20" s="88"/>
      <c r="J20" s="12"/>
    </row>
    <row r="21" spans="1:21" x14ac:dyDescent="0.3">
      <c r="B21" s="16"/>
      <c r="C21" s="16"/>
      <c r="D21" s="88"/>
      <c r="E21" s="88"/>
      <c r="J21" s="12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101" t="s">
        <v>129</v>
      </c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66"/>
    </row>
    <row r="25" spans="1:21" x14ac:dyDescent="0.3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">
      <c r="A26" s="71"/>
      <c r="B26" s="27">
        <v>45391</v>
      </c>
      <c r="C26" s="3">
        <v>1034239.0232300004</v>
      </c>
      <c r="D26" s="3">
        <v>3258514.2825730015</v>
      </c>
      <c r="E26" s="3">
        <v>3320477.6947020018</v>
      </c>
      <c r="F26" s="3">
        <v>3120043.9248019988</v>
      </c>
      <c r="G26" s="3">
        <v>2642745.6740409941</v>
      </c>
      <c r="H26" s="3">
        <v>2587071.0027339971</v>
      </c>
      <c r="I26" s="3">
        <v>6493633.2312690001</v>
      </c>
      <c r="J26" s="12">
        <v>6117891.2281859973</v>
      </c>
      <c r="K26" s="12">
        <v>14174762.632905988</v>
      </c>
      <c r="L26" s="12">
        <v>38265552.528482944</v>
      </c>
      <c r="M26" s="12">
        <v>20893816.839873064</v>
      </c>
      <c r="N26" s="12">
        <v>21959188.472811021</v>
      </c>
      <c r="O26" s="12">
        <v>2731164.1193480017</v>
      </c>
      <c r="P26" s="36">
        <f t="shared" ref="P26:P27" si="1">SUM(C26:O26)</f>
        <v>126599100.65495802</v>
      </c>
      <c r="Q26" s="3"/>
      <c r="R26" s="3"/>
      <c r="S26" s="3"/>
      <c r="T26" s="3"/>
      <c r="U26" s="3"/>
    </row>
    <row r="27" spans="1:21" x14ac:dyDescent="0.3">
      <c r="A27" s="71"/>
      <c r="B27" s="27">
        <v>45422</v>
      </c>
      <c r="C27" s="3">
        <v>964816.17742500047</v>
      </c>
      <c r="D27" s="3">
        <v>3068506.3088329998</v>
      </c>
      <c r="E27" s="3">
        <v>3119085.5112119978</v>
      </c>
      <c r="F27" s="3">
        <v>2960345.0638719969</v>
      </c>
      <c r="G27" s="3">
        <v>2485545.0608349978</v>
      </c>
      <c r="H27" s="3">
        <v>2454793.6539430032</v>
      </c>
      <c r="I27" s="3">
        <v>6167769.6290069958</v>
      </c>
      <c r="J27" s="12">
        <v>5770161.2240550015</v>
      </c>
      <c r="K27" s="12">
        <v>13548084.733468983</v>
      </c>
      <c r="L27" s="12">
        <v>36176635.457033932</v>
      </c>
      <c r="M27" s="12">
        <v>19823796.461614024</v>
      </c>
      <c r="N27" s="12">
        <v>20796579.597218014</v>
      </c>
      <c r="O27" s="12">
        <v>2588379.7988830004</v>
      </c>
      <c r="P27" s="36">
        <f t="shared" si="1"/>
        <v>119924498.67739995</v>
      </c>
      <c r="Q27" s="3"/>
      <c r="R27" s="3"/>
      <c r="S27" s="3"/>
      <c r="T27" s="3"/>
      <c r="U27" s="3"/>
    </row>
    <row r="28" spans="1:21" x14ac:dyDescent="0.3">
      <c r="A28" s="71"/>
      <c r="B28" s="27">
        <v>45454</v>
      </c>
      <c r="C28" s="3">
        <v>899371.63202399958</v>
      </c>
      <c r="D28" s="3">
        <v>2902920.1837099991</v>
      </c>
      <c r="E28" s="3">
        <v>2929867.6621490018</v>
      </c>
      <c r="F28" s="3">
        <v>2789110.2616770021</v>
      </c>
      <c r="G28" s="3">
        <v>2345831.0664950004</v>
      </c>
      <c r="H28" s="3">
        <v>2330736.1607010001</v>
      </c>
      <c r="I28" s="3">
        <v>5857638.0125160152</v>
      </c>
      <c r="J28" s="3">
        <v>5550873.8686140003</v>
      </c>
      <c r="K28" s="3">
        <v>13024711.837434018</v>
      </c>
      <c r="L28" s="3">
        <v>34700513.997340031</v>
      </c>
      <c r="M28" s="3">
        <v>19094756.155165039</v>
      </c>
      <c r="N28" s="3">
        <v>19984310.592575978</v>
      </c>
      <c r="O28" s="3">
        <v>2382525.0442689988</v>
      </c>
      <c r="P28" s="36">
        <f>SUM(C28:O28)</f>
        <v>114793166.4746701</v>
      </c>
      <c r="Q28" s="3"/>
      <c r="R28" s="3"/>
      <c r="S28" s="3"/>
      <c r="T28" s="3"/>
      <c r="U28" s="3"/>
    </row>
    <row r="29" spans="1:21" x14ac:dyDescent="0.3">
      <c r="A29" s="71"/>
      <c r="B29" s="27">
        <v>45482</v>
      </c>
      <c r="C29" s="3">
        <v>795881.25806700008</v>
      </c>
      <c r="D29" s="3">
        <v>2630176.2046980001</v>
      </c>
      <c r="E29" s="3">
        <v>2640785.3758220011</v>
      </c>
      <c r="F29" s="3">
        <v>2500896.9938729969</v>
      </c>
      <c r="G29" s="3">
        <v>2107402.2360440004</v>
      </c>
      <c r="H29" s="3">
        <v>2133470.3840709976</v>
      </c>
      <c r="I29" s="3">
        <v>5299369.6983249988</v>
      </c>
      <c r="J29" s="3">
        <v>5086548.51125299</v>
      </c>
      <c r="K29" s="3">
        <v>12012298.332324004</v>
      </c>
      <c r="L29" s="3">
        <v>31882275.238585979</v>
      </c>
      <c r="M29" s="3">
        <v>17697765.893712014</v>
      </c>
      <c r="N29" s="3">
        <v>18659812.526554037</v>
      </c>
      <c r="O29" s="3">
        <v>2222553.8018440017</v>
      </c>
      <c r="P29" s="36">
        <f>SUM(C29:O29)</f>
        <v>105669236.45517302</v>
      </c>
      <c r="Q29" s="3"/>
      <c r="R29" s="3"/>
      <c r="S29" s="3"/>
      <c r="T29" s="8"/>
      <c r="U29" s="8"/>
    </row>
    <row r="30" spans="1:21" x14ac:dyDescent="0.3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">
      <c r="A31" s="10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 x14ac:dyDescent="0.3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 x14ac:dyDescent="0.3">
      <c r="B34" s="8" t="s">
        <v>2</v>
      </c>
      <c r="C34" s="3">
        <v>19072.712543000001</v>
      </c>
      <c r="D34" s="3">
        <v>56807.495276000009</v>
      </c>
      <c r="E34" s="3">
        <v>57085.152319999987</v>
      </c>
      <c r="F34" s="3">
        <v>82591.098009000008</v>
      </c>
      <c r="G34" s="3">
        <v>61594.31431300001</v>
      </c>
      <c r="H34" s="3">
        <v>33617.109887999999</v>
      </c>
      <c r="I34" s="3">
        <v>150434.34677400001</v>
      </c>
      <c r="J34" s="3">
        <v>152645.38860800001</v>
      </c>
      <c r="K34" s="3">
        <v>244922.49070200004</v>
      </c>
      <c r="L34" s="3">
        <v>721745.26785700012</v>
      </c>
      <c r="M34" s="3">
        <v>266237.31500799995</v>
      </c>
      <c r="N34" s="3">
        <v>280806.52741399989</v>
      </c>
      <c r="O34" s="3">
        <v>84960.526799999992</v>
      </c>
      <c r="P34" s="3">
        <f>SUM(C34:O34)</f>
        <v>2212519.7455120003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12268.630571</v>
      </c>
      <c r="D35" s="3">
        <v>7195.0597589999998</v>
      </c>
      <c r="E35" s="3">
        <v>25010.623718000003</v>
      </c>
      <c r="F35" s="3">
        <v>19614.021832999999</v>
      </c>
      <c r="G35" s="3">
        <v>31880.013411</v>
      </c>
      <c r="H35" s="3">
        <v>6444.8638949999995</v>
      </c>
      <c r="I35" s="3">
        <v>88965.408062999995</v>
      </c>
      <c r="J35" s="3">
        <v>32016.134020999998</v>
      </c>
      <c r="K35" s="3">
        <v>167082.341637</v>
      </c>
      <c r="L35" s="3">
        <v>308698.73333099997</v>
      </c>
      <c r="M35" s="3">
        <v>189413.51308700006</v>
      </c>
      <c r="N35" s="3">
        <v>132278.905474</v>
      </c>
      <c r="O35" s="3">
        <v>0</v>
      </c>
      <c r="P35" s="3">
        <f>SUM(C35:O35)</f>
        <v>1020868.2488000001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9343.7281139999996</v>
      </c>
      <c r="D36" s="3">
        <v>5799.0329999999994</v>
      </c>
      <c r="E36" s="3">
        <v>12276.730372000002</v>
      </c>
      <c r="F36" s="3">
        <v>6806.5557660000004</v>
      </c>
      <c r="G36" s="3">
        <v>13095.934131</v>
      </c>
      <c r="H36" s="3">
        <v>13536.716594</v>
      </c>
      <c r="I36" s="3">
        <v>30373.164278</v>
      </c>
      <c r="J36" s="3">
        <v>39299.925317000001</v>
      </c>
      <c r="K36" s="3">
        <v>85736.331984000004</v>
      </c>
      <c r="L36" s="3">
        <v>234451.78475899997</v>
      </c>
      <c r="M36" s="3">
        <v>123369.173666</v>
      </c>
      <c r="N36" s="3">
        <v>126201.876169</v>
      </c>
      <c r="O36" s="3">
        <v>6735.5752589999993</v>
      </c>
      <c r="P36" s="3">
        <f>SUM(C36:O36)</f>
        <v>707026.52940899984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9136.9752939999998</v>
      </c>
      <c r="D37" s="3">
        <v>0</v>
      </c>
      <c r="E37" s="3">
        <v>14659.036205</v>
      </c>
      <c r="F37" s="3">
        <v>18216.212031999999</v>
      </c>
      <c r="G37" s="3">
        <v>797.71229300000005</v>
      </c>
      <c r="H37" s="3">
        <v>6246.0750289999996</v>
      </c>
      <c r="I37" s="3">
        <v>6613.8788190000005</v>
      </c>
      <c r="J37" s="3">
        <v>21300.957637</v>
      </c>
      <c r="K37" s="3">
        <v>9918.6423679999989</v>
      </c>
      <c r="L37" s="3">
        <v>46649.442018999995</v>
      </c>
      <c r="M37" s="3">
        <v>5289.9469389999995</v>
      </c>
      <c r="N37" s="3">
        <v>51884.126713999998</v>
      </c>
      <c r="O37" s="3">
        <v>0</v>
      </c>
      <c r="P37" s="3">
        <f>SUM(C37:O37)</f>
        <v>190713.00534899998</v>
      </c>
      <c r="Q37" s="3"/>
      <c r="R37" s="3"/>
      <c r="S37" s="3"/>
      <c r="T37" s="3"/>
      <c r="U37" s="3"/>
      <c r="V37" s="35"/>
    </row>
    <row r="38" spans="2:22" s="13" customFormat="1" x14ac:dyDescent="0.3">
      <c r="B38" s="8" t="s">
        <v>93</v>
      </c>
      <c r="C38" s="3">
        <v>394769.40530999989</v>
      </c>
      <c r="D38" s="3">
        <v>1105693.0577589995</v>
      </c>
      <c r="E38" s="3">
        <v>955058.18827299948</v>
      </c>
      <c r="F38" s="3">
        <v>853035.16320000007</v>
      </c>
      <c r="G38" s="3">
        <v>354368.9737989998</v>
      </c>
      <c r="H38" s="3">
        <v>505332.74296600005</v>
      </c>
      <c r="I38" s="3">
        <v>1369685.6403579996</v>
      </c>
      <c r="J38" s="3">
        <v>1245131.1814590001</v>
      </c>
      <c r="K38" s="3">
        <v>2185066.3343290002</v>
      </c>
      <c r="L38" s="3">
        <v>5316598.5794630004</v>
      </c>
      <c r="M38" s="3">
        <v>2726099.7015020004</v>
      </c>
      <c r="N38" s="3">
        <v>2760002.5987499999</v>
      </c>
      <c r="O38" s="3">
        <v>509134.51812600007</v>
      </c>
      <c r="P38" s="3">
        <f>SUM(C38:O38)</f>
        <v>20279976.085293997</v>
      </c>
      <c r="Q38" s="3"/>
      <c r="R38" s="3"/>
      <c r="S38" s="3"/>
      <c r="T38" s="36"/>
      <c r="U38" s="36"/>
      <c r="V38" s="3"/>
    </row>
    <row r="39" spans="2:22" s="13" customFormat="1" x14ac:dyDescent="0.3">
      <c r="B39" s="8"/>
      <c r="C39" s="36">
        <f t="shared" ref="C39:O39" si="3">SUM(C34:C38)</f>
        <v>444591.45183199988</v>
      </c>
      <c r="D39" s="36">
        <f t="shared" si="3"/>
        <v>1175494.6457939995</v>
      </c>
      <c r="E39" s="36">
        <f t="shared" si="3"/>
        <v>1064089.7308879995</v>
      </c>
      <c r="F39" s="36">
        <f t="shared" si="3"/>
        <v>980263.05084000004</v>
      </c>
      <c r="G39" s="36">
        <f t="shared" si="3"/>
        <v>461736.9479469998</v>
      </c>
      <c r="H39" s="36">
        <f t="shared" si="3"/>
        <v>565177.50837200007</v>
      </c>
      <c r="I39" s="36">
        <f t="shared" si="3"/>
        <v>1646072.4382919995</v>
      </c>
      <c r="J39" s="36">
        <f t="shared" si="3"/>
        <v>1490393.5870420001</v>
      </c>
      <c r="K39" s="36">
        <f t="shared" si="3"/>
        <v>2692726.1410200004</v>
      </c>
      <c r="L39" s="36">
        <f t="shared" si="3"/>
        <v>6628143.8074290007</v>
      </c>
      <c r="M39" s="36">
        <f t="shared" si="3"/>
        <v>3310409.6502020005</v>
      </c>
      <c r="N39" s="36">
        <f t="shared" si="3"/>
        <v>3351174.0345209995</v>
      </c>
      <c r="O39" s="36">
        <f t="shared" si="3"/>
        <v>600830.62018500012</v>
      </c>
      <c r="P39" s="36">
        <f>SUM(P34:P38)</f>
        <v>24411103.614363998</v>
      </c>
      <c r="Q39" s="36"/>
      <c r="R39" s="36"/>
      <c r="S39" s="36"/>
      <c r="T39" s="8"/>
      <c r="U39" s="8"/>
      <c r="V39" s="3"/>
    </row>
    <row r="40" spans="2:22" s="13" customFormat="1" x14ac:dyDescent="0.3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 x14ac:dyDescent="0.3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f>SUM(C46:O46)</f>
        <v>0</v>
      </c>
      <c r="Q46" s="36"/>
      <c r="R46" s="36"/>
      <c r="S46" s="36"/>
      <c r="T46" s="8"/>
      <c r="U46" s="8"/>
      <c r="V46" s="3"/>
    </row>
    <row r="47" spans="2:22" s="13" customFormat="1" x14ac:dyDescent="0.3">
      <c r="B47" s="8" t="s">
        <v>93</v>
      </c>
      <c r="C47" s="3">
        <v>448111.52402999997</v>
      </c>
      <c r="D47" s="3">
        <v>1109046.2997290003</v>
      </c>
      <c r="E47" s="3">
        <v>1084947.7439729997</v>
      </c>
      <c r="F47" s="3">
        <v>1128946.6368290004</v>
      </c>
      <c r="G47" s="3">
        <v>674235.14814700035</v>
      </c>
      <c r="H47" s="3">
        <v>517243.16763099987</v>
      </c>
      <c r="I47" s="3">
        <v>1863252.1822470003</v>
      </c>
      <c r="J47" s="3">
        <v>1280149.3494309993</v>
      </c>
      <c r="K47" s="3">
        <v>2400357.688678999</v>
      </c>
      <c r="L47" s="3">
        <v>5709629.3960860036</v>
      </c>
      <c r="M47" s="3">
        <v>3080132.6877540019</v>
      </c>
      <c r="N47" s="3">
        <v>2564897.0690330002</v>
      </c>
      <c r="O47" s="3">
        <v>497431.42420599994</v>
      </c>
      <c r="P47" s="3">
        <f>SUM(C47:O47)</f>
        <v>22358380.317775004</v>
      </c>
      <c r="Q47" s="36"/>
      <c r="R47" s="36"/>
      <c r="S47" s="36"/>
      <c r="T47" s="8"/>
      <c r="U47" s="8"/>
      <c r="V47" s="3"/>
    </row>
    <row r="48" spans="2:22" s="13" customFormat="1" x14ac:dyDescent="0.3">
      <c r="B48" s="8"/>
      <c r="C48" s="36">
        <f t="shared" ref="C48:O48" si="5">SUM(C43:C47)</f>
        <v>448111.52402999997</v>
      </c>
      <c r="D48" s="36">
        <f t="shared" si="5"/>
        <v>1109046.2997290003</v>
      </c>
      <c r="E48" s="36">
        <f t="shared" si="5"/>
        <v>1084947.7439729997</v>
      </c>
      <c r="F48" s="36">
        <f t="shared" si="5"/>
        <v>1128946.6368290004</v>
      </c>
      <c r="G48" s="36">
        <f t="shared" si="5"/>
        <v>674235.14814700035</v>
      </c>
      <c r="H48" s="36">
        <f t="shared" si="5"/>
        <v>517243.16763099987</v>
      </c>
      <c r="I48" s="36">
        <f t="shared" si="5"/>
        <v>1863252.1822470003</v>
      </c>
      <c r="J48" s="36">
        <f t="shared" si="5"/>
        <v>1280149.3494309993</v>
      </c>
      <c r="K48" s="36">
        <f t="shared" si="5"/>
        <v>2400357.688678999</v>
      </c>
      <c r="L48" s="36">
        <f t="shared" si="5"/>
        <v>5709629.3960860036</v>
      </c>
      <c r="M48" s="36">
        <f t="shared" si="5"/>
        <v>3080132.6877540019</v>
      </c>
      <c r="N48" s="36">
        <f t="shared" si="5"/>
        <v>2564897.0690330002</v>
      </c>
      <c r="O48" s="36">
        <f t="shared" si="5"/>
        <v>497431.42420599994</v>
      </c>
      <c r="P48" s="36">
        <f>SUM(P43:P47)</f>
        <v>22358380.317775004</v>
      </c>
      <c r="Q48" s="36"/>
      <c r="R48" s="36"/>
      <c r="S48" s="36"/>
      <c r="T48" s="8"/>
      <c r="U48" s="8"/>
      <c r="V48" s="3"/>
    </row>
    <row r="49" spans="2:36" x14ac:dyDescent="0.3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F143"/>
  <sheetViews>
    <sheetView showGridLines="0" topLeftCell="BA1" zoomScale="85" zoomScaleNormal="85" workbookViewId="0">
      <selection activeCell="BJ4" sqref="BJ4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6" bestFit="1" customWidth="1"/>
    <col min="4" max="4" width="12.6640625" style="13" bestFit="1" customWidth="1"/>
    <col min="5" max="5" width="1.88671875" style="20" customWidth="1"/>
    <col min="6" max="6" width="44.44140625" style="20" bestFit="1" customWidth="1"/>
    <col min="7" max="7" width="17" style="1" hidden="1" customWidth="1"/>
    <col min="8" max="44" width="17.88671875" style="1" hidden="1" customWidth="1"/>
    <col min="45" max="48" width="17.88671875" style="1" customWidth="1"/>
    <col min="49" max="62" width="19.5546875" style="1" bestFit="1" customWidth="1"/>
    <col min="63" max="63" width="19.5546875" style="1" customWidth="1"/>
    <col min="64" max="64" width="61.33203125" style="1" bestFit="1" customWidth="1"/>
    <col min="65" max="65" width="14.109375" style="1" hidden="1" customWidth="1"/>
    <col min="66" max="67" width="14.44140625" style="1" hidden="1" customWidth="1"/>
    <col min="68" max="87" width="18" style="1" hidden="1" customWidth="1"/>
    <col min="88" max="106" width="18" style="1" bestFit="1" customWidth="1"/>
    <col min="107" max="107" width="18" style="1" customWidth="1"/>
    <col min="108" max="108" width="18.109375" style="1" bestFit="1" customWidth="1"/>
    <col min="109" max="109" width="8" style="1" bestFit="1" customWidth="1"/>
    <col min="110" max="110" width="8.88671875" style="1" bestFit="1" customWidth="1"/>
    <col min="111" max="16384" width="8.6640625" style="1"/>
  </cols>
  <sheetData>
    <row r="1" spans="1:110" x14ac:dyDescent="0.3">
      <c r="BI1" s="99"/>
      <c r="BJ1" s="99"/>
      <c r="BW1" s="90" t="s">
        <v>205</v>
      </c>
      <c r="BX1" s="90" t="s">
        <v>205</v>
      </c>
      <c r="BY1" s="90" t="s">
        <v>205</v>
      </c>
      <c r="BZ1" s="90" t="s">
        <v>205</v>
      </c>
      <c r="CA1" s="90" t="s">
        <v>205</v>
      </c>
      <c r="CB1" s="90" t="s">
        <v>205</v>
      </c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90" t="s">
        <v>205</v>
      </c>
      <c r="CZ1" s="90" t="s">
        <v>205</v>
      </c>
      <c r="DA1" s="90" t="s">
        <v>205</v>
      </c>
      <c r="DB1" s="90" t="s">
        <v>205</v>
      </c>
      <c r="DC1" s="71"/>
    </row>
    <row r="2" spans="1:110" x14ac:dyDescent="0.3">
      <c r="B2" s="42"/>
      <c r="C2" s="77"/>
      <c r="D2" s="42"/>
      <c r="E2" s="43"/>
      <c r="F2" s="13"/>
      <c r="G2" s="103" t="s">
        <v>116</v>
      </c>
      <c r="H2" s="103"/>
      <c r="I2" s="103"/>
      <c r="J2" s="103"/>
      <c r="K2" s="103"/>
      <c r="L2" s="103"/>
      <c r="M2" s="103"/>
      <c r="N2" s="103"/>
      <c r="O2" s="103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71"/>
      <c r="BL2" s="71"/>
      <c r="BM2" s="75" t="s">
        <v>174</v>
      </c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95"/>
      <c r="DD2" s="104" t="s">
        <v>138</v>
      </c>
      <c r="DE2" s="105"/>
      <c r="DF2" s="106"/>
    </row>
    <row r="3" spans="1:110" x14ac:dyDescent="0.3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J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43"/>
      <c r="BL3" s="43"/>
      <c r="BM3" s="75" t="s">
        <v>175</v>
      </c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95"/>
      <c r="DD3" s="51" t="s">
        <v>130</v>
      </c>
      <c r="DE3" s="51" t="s">
        <v>135</v>
      </c>
      <c r="DF3" s="51" t="s">
        <v>136</v>
      </c>
    </row>
    <row r="4" spans="1:110" x14ac:dyDescent="0.3">
      <c r="A4" s="44">
        <v>43770</v>
      </c>
      <c r="B4" s="3">
        <v>38924808.920000054</v>
      </c>
      <c r="C4" s="69">
        <f>(_xlfn.DAYS('Capa Final'!$C$3,'Razões de Garantia'!A4)/30)-1</f>
        <v>55.766666666666666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J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73"/>
      <c r="BL4" s="73"/>
      <c r="BM4" s="74">
        <v>44237</v>
      </c>
      <c r="BN4" s="74">
        <v>44264</v>
      </c>
      <c r="BO4" s="74">
        <v>44298</v>
      </c>
      <c r="BP4" s="74">
        <v>44327</v>
      </c>
      <c r="BQ4" s="74">
        <v>44358</v>
      </c>
      <c r="BR4" s="74">
        <v>44389</v>
      </c>
      <c r="BS4" s="74">
        <v>44418</v>
      </c>
      <c r="BT4" s="74">
        <v>44449</v>
      </c>
      <c r="BU4" s="74">
        <v>44480</v>
      </c>
      <c r="BV4" s="74">
        <v>44511</v>
      </c>
      <c r="BW4" s="74">
        <v>44539</v>
      </c>
      <c r="BX4" s="74">
        <v>44572</v>
      </c>
      <c r="BY4" s="74">
        <v>44601</v>
      </c>
      <c r="BZ4" s="74">
        <v>44630</v>
      </c>
      <c r="CA4" s="74">
        <v>44662</v>
      </c>
      <c r="CB4" s="74">
        <v>44691</v>
      </c>
      <c r="CC4" s="74">
        <v>44721</v>
      </c>
      <c r="CD4" s="74">
        <v>44753</v>
      </c>
      <c r="CE4" s="74">
        <v>44782</v>
      </c>
      <c r="CF4" s="74">
        <v>44816</v>
      </c>
      <c r="CG4" s="74">
        <v>44845</v>
      </c>
      <c r="CH4" s="74">
        <v>44875</v>
      </c>
      <c r="CI4" s="74">
        <v>44904</v>
      </c>
      <c r="CJ4" s="74">
        <v>44936</v>
      </c>
      <c r="CK4" s="74">
        <v>44966</v>
      </c>
      <c r="CL4" s="74">
        <v>44994</v>
      </c>
      <c r="CM4" s="74">
        <v>45028</v>
      </c>
      <c r="CN4" s="74">
        <v>45056</v>
      </c>
      <c r="CO4" s="74">
        <v>45089</v>
      </c>
      <c r="CP4" s="74">
        <v>45118</v>
      </c>
      <c r="CQ4" s="74">
        <v>45147</v>
      </c>
      <c r="CR4" s="74">
        <v>45181</v>
      </c>
      <c r="CS4" s="74">
        <v>45209</v>
      </c>
      <c r="CT4" s="74">
        <v>45240</v>
      </c>
      <c r="CU4" s="74">
        <v>45271</v>
      </c>
      <c r="CV4" s="74">
        <v>45301</v>
      </c>
      <c r="CW4" s="74">
        <v>45331</v>
      </c>
      <c r="CX4" s="74">
        <v>45362</v>
      </c>
      <c r="CY4" s="74">
        <v>45391</v>
      </c>
      <c r="CZ4" s="74">
        <v>45422</v>
      </c>
      <c r="DA4" s="74">
        <v>45454</v>
      </c>
      <c r="DB4" s="74">
        <v>45488</v>
      </c>
      <c r="DC4" s="96"/>
      <c r="DD4" s="52">
        <v>1</v>
      </c>
      <c r="DE4" s="53">
        <v>7.4999999999999997E-3</v>
      </c>
      <c r="DF4" s="53">
        <v>0.01</v>
      </c>
    </row>
    <row r="5" spans="1:110" x14ac:dyDescent="0.3">
      <c r="A5" s="44">
        <v>43800</v>
      </c>
      <c r="B5" s="3">
        <v>124635322.41000016</v>
      </c>
      <c r="C5" s="69">
        <f>(_xlfn.DAYS('Capa Final'!$C$3,'Razões de Garantia'!A5)/30)-1</f>
        <v>54.766666666666666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f>SUM('Capa Final'!$C$37:$C$38)+SUM('Capa Final'!$C$46:$C$47)</f>
        <v>852017.9046339998</v>
      </c>
      <c r="BK5" s="20"/>
      <c r="BL5" s="38" t="s">
        <v>177</v>
      </c>
      <c r="BM5" s="20">
        <f>U6+U15+U24+U33+U42+U51+U60</f>
        <v>320668.64416699996</v>
      </c>
      <c r="BN5" s="20">
        <f>V6+V15+V24+V33+V42+V51+V60+V69</f>
        <v>250731.07251400003</v>
      </c>
      <c r="BO5" s="20">
        <f>W6+W15+W24+W33+W42+W51+W60+W69+W78</f>
        <v>1341038.3369740001</v>
      </c>
      <c r="BP5" s="20">
        <f>X6+X15+X24+X33+X42+X51+X60+X69+X78+X87</f>
        <v>1498867.1788479998</v>
      </c>
      <c r="BQ5" s="20">
        <f>Y6+Y15+Y24+Y33+Y42+Y51+Y60+Y69+Y78+Y87+Y96</f>
        <v>1862368.5810830002</v>
      </c>
      <c r="BR5" s="20">
        <f>Z6+Z15+Z24+Z33+Z42+Z51+Z60+Z69+Z78+Z87+Z96+Z105</f>
        <v>1661974.8797579999</v>
      </c>
      <c r="BS5" s="20">
        <f t="shared" ref="BS5:DB5" si="7">AA6+AA15+AA24+AA33+AA42+AA51+AA60+AA69+AA78+AA87+AA96+AA105+AA114</f>
        <v>3354751.1847930001</v>
      </c>
      <c r="BT5" s="20">
        <f t="shared" si="7"/>
        <v>2138008.7625599997</v>
      </c>
      <c r="BU5" s="20">
        <f t="shared" si="7"/>
        <v>1799977.3733440002</v>
      </c>
      <c r="BV5" s="20">
        <f t="shared" si="7"/>
        <v>2137182.3154779999</v>
      </c>
      <c r="BW5" s="20">
        <f t="shared" si="7"/>
        <v>1256482.1290470001</v>
      </c>
      <c r="BX5" s="20">
        <f t="shared" si="7"/>
        <v>1227886.762506</v>
      </c>
      <c r="BY5" s="20">
        <f t="shared" si="7"/>
        <v>1350405.9052700002</v>
      </c>
      <c r="BZ5" s="20">
        <f t="shared" si="7"/>
        <v>991176.22347900004</v>
      </c>
      <c r="CA5" s="20">
        <f t="shared" si="7"/>
        <v>951026.37112900009</v>
      </c>
      <c r="CB5" s="20">
        <f t="shared" si="7"/>
        <v>1247335.071767</v>
      </c>
      <c r="CC5" s="20">
        <f t="shared" si="7"/>
        <v>801214.25869599998</v>
      </c>
      <c r="CD5" s="20">
        <f t="shared" si="7"/>
        <v>799373.37436100002</v>
      </c>
      <c r="CE5" s="20">
        <f t="shared" si="7"/>
        <v>1306261.3744880001</v>
      </c>
      <c r="CF5" s="20">
        <f t="shared" si="7"/>
        <v>869096.86458100006</v>
      </c>
      <c r="CG5" s="20">
        <f t="shared" si="7"/>
        <v>911255.75852300005</v>
      </c>
      <c r="CH5" s="20">
        <f t="shared" si="7"/>
        <v>361014.90022199997</v>
      </c>
      <c r="CI5" s="20">
        <f t="shared" si="7"/>
        <v>699757.51509400003</v>
      </c>
      <c r="CJ5" s="20">
        <f t="shared" si="7"/>
        <v>925022.49587800005</v>
      </c>
      <c r="CK5" s="20">
        <f t="shared" si="7"/>
        <v>705853.20497199998</v>
      </c>
      <c r="CL5" s="20">
        <f t="shared" si="7"/>
        <v>474960.72356999997</v>
      </c>
      <c r="CM5" s="20">
        <f t="shared" si="7"/>
        <v>475957.78966500011</v>
      </c>
      <c r="CN5" s="20">
        <f t="shared" si="7"/>
        <v>377404.98641600006</v>
      </c>
      <c r="CO5" s="20">
        <f t="shared" si="7"/>
        <v>414389.81759200001</v>
      </c>
      <c r="CP5" s="20">
        <f t="shared" si="7"/>
        <v>765557.97734700004</v>
      </c>
      <c r="CQ5" s="20">
        <f t="shared" si="7"/>
        <v>432938.117753</v>
      </c>
      <c r="CR5" s="20">
        <f t="shared" si="7"/>
        <v>561132.89704200008</v>
      </c>
      <c r="CS5" s="20">
        <f t="shared" si="7"/>
        <v>451988.55549200001</v>
      </c>
      <c r="CT5" s="20">
        <f t="shared" si="7"/>
        <v>396067.75929100002</v>
      </c>
      <c r="CU5" s="20">
        <f t="shared" si="7"/>
        <v>407073.18984799995</v>
      </c>
      <c r="CV5" s="20">
        <f t="shared" si="7"/>
        <v>342938.22045900003</v>
      </c>
      <c r="CW5" s="20">
        <f t="shared" si="7"/>
        <v>276009.55703700002</v>
      </c>
      <c r="CX5" s="20">
        <f t="shared" si="7"/>
        <v>286258.52648100001</v>
      </c>
      <c r="CY5" s="20">
        <f t="shared" si="7"/>
        <v>614448.80699900002</v>
      </c>
      <c r="CZ5" s="20">
        <f t="shared" si="7"/>
        <v>330421.04815700004</v>
      </c>
      <c r="DA5" s="20">
        <f t="shared" si="7"/>
        <v>232371.28608999995</v>
      </c>
      <c r="DB5" s="20">
        <f t="shared" si="7"/>
        <v>190713.00534899998</v>
      </c>
      <c r="DC5" s="20"/>
      <c r="DD5" s="52">
        <v>2</v>
      </c>
      <c r="DE5" s="53">
        <v>7.4999999999999997E-3</v>
      </c>
      <c r="DF5" s="53">
        <v>0.01</v>
      </c>
    </row>
    <row r="6" spans="1:110" x14ac:dyDescent="0.3">
      <c r="A6" s="44">
        <v>43831</v>
      </c>
      <c r="B6" s="3">
        <v>103189240.17000008</v>
      </c>
      <c r="C6" s="69">
        <f>(_xlfn.DAYS('Capa Final'!$C$3,'Razões de Garantia'!A6)/30)-1</f>
        <v>53.733333333333334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f>'Capa Final'!$C$37+'Capa Final'!$C$46</f>
        <v>9136.9752939999998</v>
      </c>
      <c r="BK6" s="20"/>
      <c r="BL6" s="38" t="s">
        <v>178</v>
      </c>
      <c r="BM6" s="20">
        <v>258854600.16</v>
      </c>
      <c r="BN6" s="20">
        <v>276666536.63</v>
      </c>
      <c r="BO6" s="20">
        <v>340605076.26999998</v>
      </c>
      <c r="BP6" s="20">
        <v>534095993.26996452</v>
      </c>
      <c r="BQ6" s="20">
        <v>641520194.49852157</v>
      </c>
      <c r="BR6" s="20">
        <v>731957639.70347869</v>
      </c>
      <c r="BS6" s="20">
        <v>692651836.25301754</v>
      </c>
      <c r="BT6" s="20">
        <v>632286018.95792949</v>
      </c>
      <c r="BU6" s="20">
        <v>561543827.23952401</v>
      </c>
      <c r="BV6" s="20">
        <v>492625722.73133183</v>
      </c>
      <c r="BW6" s="20">
        <v>436877562.51072329</v>
      </c>
      <c r="BX6" s="20">
        <v>387724191.16031766</v>
      </c>
      <c r="BY6" s="20">
        <v>356848780.04299706</v>
      </c>
      <c r="BZ6" s="20">
        <v>333336028.03410596</v>
      </c>
      <c r="CA6" s="20">
        <v>322333213.14798307</v>
      </c>
      <c r="CB6" s="20">
        <v>314777321.35609931</v>
      </c>
      <c r="CC6" s="20">
        <v>307736343.09950012</v>
      </c>
      <c r="CD6" s="20">
        <v>300649038.51759779</v>
      </c>
      <c r="CE6" s="20">
        <v>291587057.56152797</v>
      </c>
      <c r="CF6" s="20">
        <v>281072020.94402742</v>
      </c>
      <c r="CG6" s="20">
        <v>271266015.99371743</v>
      </c>
      <c r="CH6" s="20">
        <v>261861599.64884424</v>
      </c>
      <c r="CI6" s="20">
        <v>251848174.23589024</v>
      </c>
      <c r="CJ6" s="20">
        <v>242960409.63805017</v>
      </c>
      <c r="CK6" s="20">
        <v>242960409.63805017</v>
      </c>
      <c r="CL6" s="20">
        <v>236592761.51949146</v>
      </c>
      <c r="CM6" s="20">
        <v>224156277.73652673</v>
      </c>
      <c r="CN6" s="20">
        <v>218565596.88214469</v>
      </c>
      <c r="CO6" s="20">
        <v>212810835.05893371</v>
      </c>
      <c r="CP6" s="20">
        <v>207439593.89491519</v>
      </c>
      <c r="CQ6" s="20">
        <v>201762078.57824117</v>
      </c>
      <c r="CR6" s="20">
        <v>193907383.40529197</v>
      </c>
      <c r="CS6" s="20">
        <v>179517555.31827399</v>
      </c>
      <c r="CT6" s="20">
        <v>179517555.31827399</v>
      </c>
      <c r="CU6" s="20">
        <v>172420885.36658111</v>
      </c>
      <c r="CV6" s="20">
        <v>165034493.60209578</v>
      </c>
      <c r="CW6" s="20">
        <v>155420458.88963193</v>
      </c>
      <c r="CX6" s="20">
        <v>148862503.14337689</v>
      </c>
      <c r="CY6" s="20">
        <v>143068835.97012186</v>
      </c>
      <c r="CZ6" s="20">
        <v>137291881.30868918</v>
      </c>
      <c r="DA6" s="20">
        <v>132105526.26141305</v>
      </c>
      <c r="DB6" s="20">
        <f>SUM('Capa Final'!$C$26:$O$26)</f>
        <v>126599100.65495802</v>
      </c>
      <c r="DC6" s="20"/>
      <c r="DD6" s="52">
        <v>3</v>
      </c>
      <c r="DE6" s="53">
        <v>7.4999999999999997E-3</v>
      </c>
      <c r="DF6" s="53">
        <v>0.01</v>
      </c>
    </row>
    <row r="7" spans="1:110" x14ac:dyDescent="0.3">
      <c r="A7" s="47">
        <v>43862</v>
      </c>
      <c r="B7" s="12">
        <v>94394904.259999782</v>
      </c>
      <c r="C7" s="69">
        <f>(_xlfn.DAYS('Capa Final'!$C$3,'Razões de Garantia'!A7)/30)-1</f>
        <v>52.7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/>
      <c r="BL7" s="38" t="s">
        <v>91</v>
      </c>
      <c r="BM7" s="46">
        <f t="shared" ref="BM7" si="22">(1-(1-BM5/BM6)^12)</f>
        <v>1.4764711927873653E-2</v>
      </c>
      <c r="BN7" s="46">
        <f t="shared" ref="BN7:BS7" si="23">(1-(1-BN5/BN6)^12)</f>
        <v>1.082104523660643E-2</v>
      </c>
      <c r="BO7" s="46">
        <f t="shared" si="23"/>
        <v>4.6236878011417071E-2</v>
      </c>
      <c r="BP7" s="46">
        <f t="shared" si="23"/>
        <v>3.3161392236441434E-2</v>
      </c>
      <c r="BQ7" s="46">
        <f t="shared" si="23"/>
        <v>3.428578062092591E-2</v>
      </c>
      <c r="BR7" s="46">
        <f t="shared" si="23"/>
        <v>2.6909360975854502E-2</v>
      </c>
      <c r="BS7" s="46">
        <f t="shared" si="23"/>
        <v>5.659662741787741E-2</v>
      </c>
      <c r="BT7" s="46">
        <f t="shared" ref="BT7:BU7" si="24">(1-(1-BT5/BT6)^12)</f>
        <v>3.9830548046030145E-2</v>
      </c>
      <c r="BU7" s="46">
        <f t="shared" si="24"/>
        <v>3.7793969442344255E-2</v>
      </c>
      <c r="BV7" s="46">
        <f t="shared" ref="BV7:BW7" si="25">(1-(1-BV5/BV6)^12)</f>
        <v>5.0835773711730758E-2</v>
      </c>
      <c r="BW7" s="46">
        <f t="shared" si="25"/>
        <v>3.3971881281353977E-2</v>
      </c>
      <c r="BX7" s="46">
        <f t="shared" ref="BX7:BY7" si="26">(1-(1-BX5/BX6)^12)</f>
        <v>3.7347897462907564E-2</v>
      </c>
      <c r="BY7" s="46">
        <f t="shared" si="26"/>
        <v>4.4477694615236318E-2</v>
      </c>
      <c r="BZ7" s="46">
        <f t="shared" ref="BZ7:CA7" si="27">(1-(1-BZ5/BZ6)^12)</f>
        <v>3.510424691080849E-2</v>
      </c>
      <c r="CA7" s="46">
        <f t="shared" si="27"/>
        <v>3.4836413193008009E-2</v>
      </c>
      <c r="CB7" s="46">
        <f t="shared" ref="CB7:CC7" si="28">(1-(1-CB5/CB6)^12)</f>
        <v>4.6528366076194705E-2</v>
      </c>
      <c r="CC7" s="46">
        <f t="shared" si="28"/>
        <v>3.0799357450306375E-2</v>
      </c>
      <c r="CD7" s="46">
        <f t="shared" ref="CD7:CE7" si="29">(1-(1-CD5/CD6)^12)</f>
        <v>3.1443440938323852E-2</v>
      </c>
      <c r="CE7" s="46">
        <f t="shared" si="29"/>
        <v>5.2453031607581746E-2</v>
      </c>
      <c r="CF7" s="46">
        <f t="shared" ref="CF7" si="30">(1-(1-CF5/CF6)^12)</f>
        <v>3.6480382823760316E-2</v>
      </c>
      <c r="CG7" s="46">
        <f t="shared" ref="CG7:CL7" si="31">(1-(1-CG5/CG6)^12)</f>
        <v>3.9574725948084644E-2</v>
      </c>
      <c r="CH7" s="46">
        <f t="shared" si="31"/>
        <v>1.6418903275551289E-2</v>
      </c>
      <c r="CI7" s="46">
        <f t="shared" si="31"/>
        <v>3.2837043702224289E-2</v>
      </c>
      <c r="CJ7" s="46">
        <f t="shared" si="31"/>
        <v>4.4742901155400916E-2</v>
      </c>
      <c r="CK7" s="46">
        <f t="shared" si="31"/>
        <v>3.4310928187888945E-2</v>
      </c>
      <c r="CL7" s="46">
        <f t="shared" si="31"/>
        <v>2.382582559565094E-2</v>
      </c>
      <c r="CM7" s="46">
        <f t="shared" ref="CM7:CN7" si="32">(1-(1-CM5/CM6)^12)</f>
        <v>2.5184495170583077E-2</v>
      </c>
      <c r="CN7" s="46">
        <f t="shared" si="32"/>
        <v>2.0525168254304504E-2</v>
      </c>
      <c r="CO7" s="46">
        <f t="shared" ref="CO7:CP7" si="33">(1-(1-CO5/CO6)^12)</f>
        <v>2.3118024015591931E-2</v>
      </c>
      <c r="CP7" s="46">
        <f t="shared" si="33"/>
        <v>4.339818035967824E-2</v>
      </c>
      <c r="CQ7" s="46">
        <f t="shared" ref="CQ7" si="34">(1-(1-CQ5/CQ6)^12)</f>
        <v>2.5447697607448583E-2</v>
      </c>
      <c r="CR7" s="46">
        <f t="shared" ref="CR7:CV7" si="35">(1-(1-CR5/CR6)^12)</f>
        <v>3.4178429958103496E-2</v>
      </c>
      <c r="CS7" s="46">
        <f t="shared" si="35"/>
        <v>2.9798648268083427E-2</v>
      </c>
      <c r="CT7" s="46">
        <f t="shared" si="35"/>
        <v>2.6156559979684357E-2</v>
      </c>
      <c r="CU7" s="46">
        <f t="shared" si="35"/>
        <v>2.796612587875158E-2</v>
      </c>
      <c r="CV7" s="46">
        <f t="shared" si="35"/>
        <v>2.4652725615431303E-2</v>
      </c>
      <c r="CW7" s="46">
        <f t="shared" ref="CW7:DB7" si="36">(1-(1-CW5/CW6)^12)</f>
        <v>2.1103751245951097E-2</v>
      </c>
      <c r="CX7" s="46">
        <f t="shared" si="36"/>
        <v>2.2833173401054396E-2</v>
      </c>
      <c r="CY7" s="46">
        <f t="shared" si="36"/>
        <v>5.0337212263371844E-2</v>
      </c>
      <c r="CZ7" s="46">
        <f t="shared" si="36"/>
        <v>2.8501222416248306E-2</v>
      </c>
      <c r="DA7" s="46">
        <f t="shared" si="36"/>
        <v>2.0904775276165743E-2</v>
      </c>
      <c r="DB7" s="46">
        <f t="shared" si="36"/>
        <v>1.7928163711221634E-2</v>
      </c>
      <c r="DC7" s="46"/>
      <c r="DD7" s="52">
        <v>4</v>
      </c>
      <c r="DE7" s="53">
        <v>7.4999999999999997E-3</v>
      </c>
      <c r="DF7" s="53">
        <v>0.01</v>
      </c>
    </row>
    <row r="8" spans="1:110" x14ac:dyDescent="0.3">
      <c r="A8" s="47">
        <v>43891</v>
      </c>
      <c r="B8" s="12">
        <v>58594601.409999996</v>
      </c>
      <c r="C8" s="69">
        <f>(_xlfn.DAYS('Capa Final'!$C$3,'Razões de Garantia'!A8)/30)-1</f>
        <v>51.733333333333334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37">IF(H7&gt;VLOOKUP(H4,$DD$3:$DF$75,2,0),"Gatilho atingido","Gatilho não atingido")</f>
        <v>Gatilho não atingido</v>
      </c>
      <c r="I8" s="46" t="str">
        <f t="shared" si="37"/>
        <v>Gatilho não atingido</v>
      </c>
      <c r="J8" s="46" t="str">
        <f t="shared" si="37"/>
        <v>Gatilho não atingido</v>
      </c>
      <c r="K8" s="46" t="str">
        <f t="shared" si="37"/>
        <v>Gatilho não atingido</v>
      </c>
      <c r="L8" s="46" t="str">
        <f t="shared" si="37"/>
        <v>Gatilho não atingido</v>
      </c>
      <c r="M8" s="46" t="str">
        <f t="shared" si="37"/>
        <v>Gatilho não atingido</v>
      </c>
      <c r="N8" s="46" t="str">
        <f t="shared" si="37"/>
        <v>Gatilho não atingido</v>
      </c>
      <c r="O8" s="46" t="str">
        <f t="shared" si="37"/>
        <v>Gatilho não atingido</v>
      </c>
      <c r="P8" s="46" t="str">
        <f t="shared" si="37"/>
        <v>Gatilho não atingido</v>
      </c>
      <c r="Q8" s="46" t="str">
        <f t="shared" si="37"/>
        <v>Gatilho não atingido</v>
      </c>
      <c r="R8" s="46" t="str">
        <f t="shared" si="37"/>
        <v>Gatilho não atingido</v>
      </c>
      <c r="S8" s="46" t="str">
        <f t="shared" si="37"/>
        <v>Gatilho não atingido</v>
      </c>
      <c r="T8" s="46" t="str">
        <f t="shared" si="37"/>
        <v>Gatilho não atingido</v>
      </c>
      <c r="U8" s="46" t="str">
        <f t="shared" si="37"/>
        <v>Gatilho não atingido</v>
      </c>
      <c r="V8" s="46" t="str">
        <f t="shared" si="37"/>
        <v>Gatilho não atingido</v>
      </c>
      <c r="W8" s="46" t="str">
        <f t="shared" si="37"/>
        <v>Gatilho não atingido</v>
      </c>
      <c r="X8" s="46" t="str">
        <f t="shared" si="37"/>
        <v>Gatilho não atingido</v>
      </c>
      <c r="Y8" s="46" t="str">
        <f t="shared" si="37"/>
        <v>Gatilho não atingido</v>
      </c>
      <c r="Z8" s="46" t="str">
        <f t="shared" si="37"/>
        <v>Gatilho não atingido</v>
      </c>
      <c r="AA8" s="46" t="str">
        <f t="shared" si="37"/>
        <v>Gatilho não atingido</v>
      </c>
      <c r="AB8" s="46" t="str">
        <f t="shared" si="37"/>
        <v>Gatilho não atingido</v>
      </c>
      <c r="AC8" s="46" t="str">
        <f t="shared" si="37"/>
        <v>Gatilho não atingido</v>
      </c>
      <c r="AD8" s="46" t="str">
        <f t="shared" si="37"/>
        <v>Gatilho não atingido</v>
      </c>
      <c r="AE8" s="46" t="str">
        <f t="shared" si="37"/>
        <v>Gatilho não atingido</v>
      </c>
      <c r="AF8" s="46" t="str">
        <f t="shared" si="37"/>
        <v>Gatilho não atingido</v>
      </c>
      <c r="AG8" s="46" t="str">
        <f t="shared" si="37"/>
        <v>Gatilho não atingido</v>
      </c>
      <c r="AH8" s="46" t="str">
        <f t="shared" si="37"/>
        <v>Gatilho não atingido</v>
      </c>
      <c r="AI8" s="46" t="str">
        <f t="shared" si="37"/>
        <v>Gatilho não atingido</v>
      </c>
      <c r="AJ8" s="46" t="str">
        <f t="shared" si="37"/>
        <v>Gatilho não atingido</v>
      </c>
      <c r="AK8" s="46" t="str">
        <f t="shared" si="37"/>
        <v>Gatilho não atingido</v>
      </c>
      <c r="AL8" s="46" t="str">
        <f t="shared" si="37"/>
        <v>Gatilho não atingido</v>
      </c>
      <c r="AM8" s="46" t="str">
        <f t="shared" si="37"/>
        <v>Gatilho não atingido</v>
      </c>
      <c r="AN8" s="46" t="str">
        <f t="shared" ref="AN8:BJ8" si="38">IF(AN7&gt;VLOOKUP(AN4,$DD$3:$DF$75,2,0),"Gatilho atingido","Gatilho não atingido")</f>
        <v>Gatilho não atingido</v>
      </c>
      <c r="AO8" s="46" t="str">
        <f t="shared" si="38"/>
        <v>Gatilho não atingido</v>
      </c>
      <c r="AP8" s="46" t="str">
        <f t="shared" si="38"/>
        <v>Gatilho não atingido</v>
      </c>
      <c r="AQ8" s="46" t="str">
        <f t="shared" si="38"/>
        <v>Gatilho não atingido</v>
      </c>
      <c r="AR8" s="46" t="str">
        <f t="shared" si="38"/>
        <v>Gatilho não atingido</v>
      </c>
      <c r="AS8" s="46" t="str">
        <f t="shared" si="38"/>
        <v>Gatilho não atingido</v>
      </c>
      <c r="AT8" s="46" t="str">
        <f t="shared" si="38"/>
        <v>Gatilho não atingido</v>
      </c>
      <c r="AU8" s="46" t="str">
        <f t="shared" si="38"/>
        <v>Gatilho não atingido</v>
      </c>
      <c r="AV8" s="46" t="str">
        <f t="shared" si="38"/>
        <v>Gatilho não atingido</v>
      </c>
      <c r="AW8" s="46" t="str">
        <f t="shared" si="38"/>
        <v>Gatilho não atingido</v>
      </c>
      <c r="AX8" s="46" t="str">
        <f t="shared" si="38"/>
        <v>Gatilho não atingido</v>
      </c>
      <c r="AY8" s="46" t="str">
        <f t="shared" si="38"/>
        <v>Gatilho não atingido</v>
      </c>
      <c r="AZ8" s="46" t="str">
        <f t="shared" si="38"/>
        <v>Gatilho não atingido</v>
      </c>
      <c r="BA8" s="46" t="str">
        <f t="shared" si="38"/>
        <v>Gatilho não atingido</v>
      </c>
      <c r="BB8" s="46" t="str">
        <f t="shared" si="38"/>
        <v>Gatilho não atingido</v>
      </c>
      <c r="BC8" s="46" t="str">
        <f t="shared" si="38"/>
        <v>Gatilho não atingido</v>
      </c>
      <c r="BD8" s="46" t="str">
        <f t="shared" si="38"/>
        <v>Gatilho não atingido</v>
      </c>
      <c r="BE8" s="46" t="str">
        <f t="shared" si="38"/>
        <v>Gatilho não atingido</v>
      </c>
      <c r="BF8" s="46" t="str">
        <f t="shared" si="38"/>
        <v>Gatilho não atingido</v>
      </c>
      <c r="BG8" s="46" t="str">
        <f t="shared" si="38"/>
        <v>Gatilho não atingido</v>
      </c>
      <c r="BH8" s="46" t="str">
        <f t="shared" si="38"/>
        <v>Gatilho não atingido</v>
      </c>
      <c r="BI8" s="46" t="str">
        <f t="shared" si="38"/>
        <v>Gatilho não atingido</v>
      </c>
      <c r="BJ8" s="46" t="str">
        <f t="shared" si="38"/>
        <v>Gatilho não atingido</v>
      </c>
      <c r="BK8" s="46"/>
      <c r="BL8" s="37" t="s">
        <v>120</v>
      </c>
      <c r="BM8" s="46" t="s">
        <v>122</v>
      </c>
      <c r="BN8" s="46" t="s">
        <v>122</v>
      </c>
      <c r="BO8" s="46" t="s">
        <v>122</v>
      </c>
      <c r="BP8" s="46">
        <f t="shared" ref="BP8:CJ8" si="39">AVERAGE(BN7:BP7)</f>
        <v>3.0073105161488312E-2</v>
      </c>
      <c r="BQ8" s="46">
        <f t="shared" si="39"/>
        <v>3.7894683622928138E-2</v>
      </c>
      <c r="BR8" s="46">
        <f t="shared" si="39"/>
        <v>3.1452177944407279E-2</v>
      </c>
      <c r="BS8" s="46">
        <f t="shared" si="39"/>
        <v>3.9263923004885938E-2</v>
      </c>
      <c r="BT8" s="46">
        <f t="shared" si="39"/>
        <v>4.1112178813254019E-2</v>
      </c>
      <c r="BU8" s="46">
        <f t="shared" si="39"/>
        <v>4.474038163541727E-2</v>
      </c>
      <c r="BV8" s="46">
        <f t="shared" si="39"/>
        <v>4.2820097066701722E-2</v>
      </c>
      <c r="BW8" s="46">
        <f t="shared" si="39"/>
        <v>4.0867208145142997E-2</v>
      </c>
      <c r="BX8" s="46">
        <f t="shared" si="39"/>
        <v>4.0718517485330764E-2</v>
      </c>
      <c r="BY8" s="46">
        <f t="shared" si="39"/>
        <v>3.8599157786499284E-2</v>
      </c>
      <c r="BZ8" s="46">
        <f t="shared" si="39"/>
        <v>3.897661299631746E-2</v>
      </c>
      <c r="CA8" s="46">
        <f t="shared" si="39"/>
        <v>3.8139451573017603E-2</v>
      </c>
      <c r="CB8" s="46">
        <f t="shared" si="39"/>
        <v>3.8823008726670404E-2</v>
      </c>
      <c r="CC8" s="46">
        <f t="shared" si="39"/>
        <v>3.7388045573169694E-2</v>
      </c>
      <c r="CD8" s="46">
        <f t="shared" si="39"/>
        <v>3.6257054821608313E-2</v>
      </c>
      <c r="CE8" s="46">
        <f t="shared" si="39"/>
        <v>3.823194333207066E-2</v>
      </c>
      <c r="CF8" s="46">
        <f t="shared" si="39"/>
        <v>4.0125618456555302E-2</v>
      </c>
      <c r="CG8" s="46">
        <f t="shared" si="39"/>
        <v>4.2836046793142235E-2</v>
      </c>
      <c r="CH8" s="46">
        <f t="shared" si="39"/>
        <v>3.0824670682465416E-2</v>
      </c>
      <c r="CI8" s="46">
        <f t="shared" si="39"/>
        <v>2.9610224308620075E-2</v>
      </c>
      <c r="CJ8" s="46">
        <f t="shared" si="39"/>
        <v>3.1332949377725496E-2</v>
      </c>
      <c r="CK8" s="46">
        <f t="shared" ref="CK8:CT8" si="40">AVERAGE(CI7:CK7)</f>
        <v>3.729695768183805E-2</v>
      </c>
      <c r="CL8" s="46">
        <f t="shared" si="40"/>
        <v>3.4293218312980267E-2</v>
      </c>
      <c r="CM8" s="46">
        <f t="shared" si="40"/>
        <v>2.7773749651374319E-2</v>
      </c>
      <c r="CN8" s="46">
        <f t="shared" si="40"/>
        <v>2.3178496340179506E-2</v>
      </c>
      <c r="CO8" s="46">
        <f t="shared" si="40"/>
        <v>2.2942562480159839E-2</v>
      </c>
      <c r="CP8" s="46">
        <f t="shared" si="40"/>
        <v>2.9013790876524892E-2</v>
      </c>
      <c r="CQ8" s="46">
        <f t="shared" si="40"/>
        <v>3.0654633994239584E-2</v>
      </c>
      <c r="CR8" s="46">
        <f t="shared" si="40"/>
        <v>3.4341435975076773E-2</v>
      </c>
      <c r="CS8" s="46">
        <f t="shared" si="40"/>
        <v>2.9808258611211835E-2</v>
      </c>
      <c r="CT8" s="46">
        <f t="shared" si="40"/>
        <v>3.0044546068623761E-2</v>
      </c>
      <c r="CU8" s="46">
        <f t="shared" ref="CU8:DB8" si="41">AVERAGE(CS7:CU7)</f>
        <v>2.797377804217312E-2</v>
      </c>
      <c r="CV8" s="46">
        <f t="shared" si="41"/>
        <v>2.6258470491289081E-2</v>
      </c>
      <c r="CW8" s="46">
        <f t="shared" si="41"/>
        <v>2.4574200913377992E-2</v>
      </c>
      <c r="CX8" s="46">
        <f t="shared" si="41"/>
        <v>2.2863216754145599E-2</v>
      </c>
      <c r="CY8" s="46">
        <f t="shared" si="41"/>
        <v>3.1424712303459112E-2</v>
      </c>
      <c r="CZ8" s="46">
        <f t="shared" si="41"/>
        <v>3.3890536026891516E-2</v>
      </c>
      <c r="DA8" s="46">
        <f t="shared" si="41"/>
        <v>3.3247736651928629E-2</v>
      </c>
      <c r="DB8" s="46">
        <f t="shared" si="41"/>
        <v>2.244472046787856E-2</v>
      </c>
      <c r="DC8" s="45"/>
      <c r="DD8" s="52">
        <v>5</v>
      </c>
      <c r="DE8" s="53">
        <v>9.7999999999999997E-3</v>
      </c>
      <c r="DF8" s="53">
        <v>1.2800000000000001E-2</v>
      </c>
    </row>
    <row r="9" spans="1:110" x14ac:dyDescent="0.3">
      <c r="A9" s="47">
        <v>43922</v>
      </c>
      <c r="B9" s="12">
        <v>35443379.209999986</v>
      </c>
      <c r="C9" s="69">
        <f>(_xlfn.DAYS('Capa Final'!$C$3,'Razões de Garantia'!A9)/30)-1</f>
        <v>50.7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2">IF(H7&gt;VLOOKUP(H4,$DD$3:$DF$75,3,0),"Gatilho atingido","Gatilho não atingido")</f>
        <v>Gatilho não atingido</v>
      </c>
      <c r="I9" s="46" t="str">
        <f t="shared" si="42"/>
        <v>Gatilho não atingido</v>
      </c>
      <c r="J9" s="46" t="str">
        <f t="shared" si="42"/>
        <v>Gatilho não atingido</v>
      </c>
      <c r="K9" s="46" t="str">
        <f t="shared" si="42"/>
        <v>Gatilho não atingido</v>
      </c>
      <c r="L9" s="46" t="str">
        <f t="shared" si="42"/>
        <v>Gatilho não atingido</v>
      </c>
      <c r="M9" s="46" t="str">
        <f t="shared" si="42"/>
        <v>Gatilho não atingido</v>
      </c>
      <c r="N9" s="46" t="str">
        <f t="shared" si="42"/>
        <v>Gatilho não atingido</v>
      </c>
      <c r="O9" s="46" t="str">
        <f t="shared" si="42"/>
        <v>Gatilho não atingido</v>
      </c>
      <c r="P9" s="46" t="str">
        <f t="shared" si="42"/>
        <v>Gatilho não atingido</v>
      </c>
      <c r="Q9" s="46" t="str">
        <f t="shared" si="42"/>
        <v>Gatilho não atingido</v>
      </c>
      <c r="R9" s="46" t="str">
        <f t="shared" si="42"/>
        <v>Gatilho não atingido</v>
      </c>
      <c r="S9" s="46" t="str">
        <f t="shared" si="42"/>
        <v>Gatilho não atingido</v>
      </c>
      <c r="T9" s="46" t="str">
        <f t="shared" si="42"/>
        <v>Gatilho não atingido</v>
      </c>
      <c r="U9" s="46" t="str">
        <f t="shared" si="42"/>
        <v>Gatilho não atingido</v>
      </c>
      <c r="V9" s="46" t="str">
        <f t="shared" si="42"/>
        <v>Gatilho não atingido</v>
      </c>
      <c r="W9" s="46" t="str">
        <f t="shared" si="42"/>
        <v>Gatilho não atingido</v>
      </c>
      <c r="X9" s="46" t="str">
        <f t="shared" si="42"/>
        <v>Gatilho não atingido</v>
      </c>
      <c r="Y9" s="46" t="str">
        <f t="shared" si="42"/>
        <v>Gatilho não atingido</v>
      </c>
      <c r="Z9" s="46" t="str">
        <f t="shared" si="42"/>
        <v>Gatilho não atingido</v>
      </c>
      <c r="AA9" s="46" t="str">
        <f t="shared" si="42"/>
        <v>Gatilho não atingido</v>
      </c>
      <c r="AB9" s="46" t="str">
        <f t="shared" si="42"/>
        <v>Gatilho não atingido</v>
      </c>
      <c r="AC9" s="46" t="str">
        <f t="shared" si="42"/>
        <v>Gatilho não atingido</v>
      </c>
      <c r="AD9" s="46" t="str">
        <f t="shared" si="42"/>
        <v>Gatilho não atingido</v>
      </c>
      <c r="AE9" s="46" t="str">
        <f t="shared" si="42"/>
        <v>Gatilho não atingido</v>
      </c>
      <c r="AF9" s="46" t="str">
        <f t="shared" si="42"/>
        <v>Gatilho não atingido</v>
      </c>
      <c r="AG9" s="46" t="str">
        <f t="shared" si="42"/>
        <v>Gatilho não atingido</v>
      </c>
      <c r="AH9" s="46" t="str">
        <f t="shared" si="42"/>
        <v>Gatilho não atingido</v>
      </c>
      <c r="AI9" s="46" t="str">
        <f t="shared" si="42"/>
        <v>Gatilho não atingido</v>
      </c>
      <c r="AJ9" s="46" t="str">
        <f t="shared" si="42"/>
        <v>Gatilho não atingido</v>
      </c>
      <c r="AK9" s="46" t="str">
        <f t="shared" si="42"/>
        <v>Gatilho não atingido</v>
      </c>
      <c r="AL9" s="46" t="str">
        <f t="shared" si="42"/>
        <v>Gatilho não atingido</v>
      </c>
      <c r="AM9" s="46" t="str">
        <f t="shared" si="42"/>
        <v>Gatilho não atingido</v>
      </c>
      <c r="AN9" s="46" t="str">
        <f t="shared" ref="AN9:BJ9" si="43">IF(AN7&gt;VLOOKUP(AN4,$DD$3:$DF$75,3,0),"Gatilho atingido","Gatilho não atingido")</f>
        <v>Gatilho não atingido</v>
      </c>
      <c r="AO9" s="46" t="str">
        <f t="shared" si="43"/>
        <v>Gatilho não atingido</v>
      </c>
      <c r="AP9" s="46" t="str">
        <f t="shared" si="43"/>
        <v>Gatilho não atingido</v>
      </c>
      <c r="AQ9" s="46" t="str">
        <f t="shared" si="43"/>
        <v>Gatilho não atingido</v>
      </c>
      <c r="AR9" s="46" t="str">
        <f t="shared" si="43"/>
        <v>Gatilho não atingido</v>
      </c>
      <c r="AS9" s="46" t="str">
        <f t="shared" si="43"/>
        <v>Gatilho não atingido</v>
      </c>
      <c r="AT9" s="46" t="str">
        <f t="shared" si="43"/>
        <v>Gatilho não atingido</v>
      </c>
      <c r="AU9" s="46" t="str">
        <f t="shared" si="43"/>
        <v>Gatilho não atingido</v>
      </c>
      <c r="AV9" s="46" t="str">
        <f t="shared" si="43"/>
        <v>Gatilho não atingido</v>
      </c>
      <c r="AW9" s="46" t="str">
        <f t="shared" si="43"/>
        <v>Gatilho não atingido</v>
      </c>
      <c r="AX9" s="46" t="str">
        <f t="shared" si="43"/>
        <v>Gatilho não atingido</v>
      </c>
      <c r="AY9" s="46" t="str">
        <f t="shared" si="43"/>
        <v>Gatilho não atingido</v>
      </c>
      <c r="AZ9" s="46" t="str">
        <f t="shared" si="43"/>
        <v>Gatilho não atingido</v>
      </c>
      <c r="BA9" s="46" t="str">
        <f t="shared" si="43"/>
        <v>Gatilho não atingido</v>
      </c>
      <c r="BB9" s="46" t="str">
        <f t="shared" si="43"/>
        <v>Gatilho não atingido</v>
      </c>
      <c r="BC9" s="46" t="str">
        <f t="shared" si="43"/>
        <v>Gatilho não atingido</v>
      </c>
      <c r="BD9" s="46" t="str">
        <f t="shared" si="43"/>
        <v>Gatilho não atingido</v>
      </c>
      <c r="BE9" s="46" t="str">
        <f t="shared" si="43"/>
        <v>Gatilho não atingido</v>
      </c>
      <c r="BF9" s="46" t="str">
        <f t="shared" si="43"/>
        <v>Gatilho não atingido</v>
      </c>
      <c r="BG9" s="46" t="str">
        <f t="shared" si="43"/>
        <v>Gatilho não atingido</v>
      </c>
      <c r="BH9" s="46" t="str">
        <f t="shared" si="43"/>
        <v>Gatilho não atingido</v>
      </c>
      <c r="BI9" s="46" t="str">
        <f t="shared" si="43"/>
        <v>Gatilho não atingido</v>
      </c>
      <c r="BJ9" s="46" t="str">
        <f t="shared" si="43"/>
        <v>Gatilho não atingido</v>
      </c>
      <c r="BK9" s="46"/>
      <c r="BL9" s="37" t="s">
        <v>131</v>
      </c>
      <c r="BM9" s="46" t="s">
        <v>122</v>
      </c>
      <c r="BN9" s="46" t="s">
        <v>122</v>
      </c>
      <c r="BO9" s="46" t="s">
        <v>122</v>
      </c>
      <c r="BP9" s="46" t="str">
        <f>IF('Razões de Garantia'!BP8&gt;=5.25%,"Gatilho atingido","Gatilho não atingido")</f>
        <v>Gatilho não atingido</v>
      </c>
      <c r="BQ9" s="46" t="str">
        <f>IF('Razões de Garantia'!BQ8&gt;=5.25%,"Gatilho atingido","Gatilho não atingido")</f>
        <v>Gatilho não atingido</v>
      </c>
      <c r="BR9" s="46" t="str">
        <f>IF('Razões de Garantia'!BR8&gt;=5.25%,"Gatilho atingido","Gatilho não atingido")</f>
        <v>Gatilho não atingido</v>
      </c>
      <c r="BS9" s="46" t="str">
        <f>IF('Razões de Garantia'!BS8&gt;=5.25%,"Gatilho atingido","Gatilho não atingido")</f>
        <v>Gatilho não atingido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5"/>
      <c r="DD9" s="52">
        <v>6</v>
      </c>
      <c r="DE9" s="53">
        <v>1.2E-2</v>
      </c>
      <c r="DF9" s="53">
        <v>1.5599999999999999E-2</v>
      </c>
    </row>
    <row r="10" spans="1:110" x14ac:dyDescent="0.3">
      <c r="A10" s="47">
        <v>43952</v>
      </c>
      <c r="B10" s="12">
        <v>114959987.07000007</v>
      </c>
      <c r="C10" s="69">
        <f>(_xlfn.DAYS('Capa Final'!$C$3,'Razões de Garantia'!A10)/30)-1</f>
        <v>49.7</v>
      </c>
      <c r="D10" s="69" t="str">
        <f t="shared" si="6"/>
        <v>Sim</v>
      </c>
      <c r="E10" s="43"/>
      <c r="F10" s="13"/>
      <c r="G10" s="20"/>
      <c r="H10" s="20"/>
      <c r="BL10" s="37" t="s">
        <v>132</v>
      </c>
      <c r="BM10" s="46" t="s">
        <v>122</v>
      </c>
      <c r="BN10" s="46" t="s">
        <v>122</v>
      </c>
      <c r="BO10" s="46" t="s">
        <v>122</v>
      </c>
      <c r="BP10" s="46" t="str">
        <f>IF('Razões de Garantia'!BP8&gt;=6.5%,"Gatilho atingido","Gatilho não atingido")</f>
        <v>Gatilho não atingido</v>
      </c>
      <c r="BQ10" s="46" t="str">
        <f>IF('Razões de Garantia'!BQ8&gt;=6.5%,"Gatilho atingido","Gatilho não atingido")</f>
        <v>Gatilho não atingido</v>
      </c>
      <c r="BR10" s="46" t="str">
        <f>IF('Razões de Garantia'!BR8&gt;=6.5%,"Gatilho atingido","Gatilho não atingido")</f>
        <v>Gatilho não atingido</v>
      </c>
      <c r="BS10" s="46" t="str">
        <f>IF('Razões de Garantia'!BS8&gt;=6.5%,"Gatilho atingido","Gatilho não atingido")</f>
        <v>Gatilho não atingido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5"/>
      <c r="DD10" s="52">
        <v>7</v>
      </c>
      <c r="DE10" s="53">
        <v>1.43E-2</v>
      </c>
      <c r="DF10" s="53">
        <v>1.84E-2</v>
      </c>
    </row>
    <row r="11" spans="1:110" x14ac:dyDescent="0.3">
      <c r="A11" s="47">
        <v>43983</v>
      </c>
      <c r="B11" s="12">
        <v>77416359.170000106</v>
      </c>
      <c r="C11" s="69">
        <f>(_xlfn.DAYS('Capa Final'!$C$3,'Razões de Garantia'!A11)/30)-1</f>
        <v>48.666666666666664</v>
      </c>
      <c r="D11" s="69" t="str">
        <f t="shared" si="6"/>
        <v>Sim</v>
      </c>
      <c r="E11" s="43"/>
      <c r="F11" s="13"/>
      <c r="G11" s="103" t="s">
        <v>116</v>
      </c>
      <c r="H11" s="103"/>
      <c r="I11" s="103"/>
      <c r="J11" s="103"/>
      <c r="K11" s="103"/>
      <c r="L11" s="103"/>
      <c r="M11" s="103"/>
      <c r="N11" s="103"/>
      <c r="O11" s="103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71"/>
      <c r="BL11" s="37" t="s">
        <v>133</v>
      </c>
      <c r="BM11" s="46" t="s">
        <v>122</v>
      </c>
      <c r="BN11" s="46" t="s">
        <v>122</v>
      </c>
      <c r="BO11" s="46" t="s">
        <v>122</v>
      </c>
      <c r="BP11" s="46" t="str">
        <f>IF('Razões de Garantia'!BP8&gt;=8%,"Gatilho atingido","Gatilho não atingido")</f>
        <v>Gatilho não atingido</v>
      </c>
      <c r="BQ11" s="46" t="str">
        <f>IF('Razões de Garantia'!BQ8&gt;=8%,"Gatilho atingido","Gatilho não atingido")</f>
        <v>Gatilho não atingido</v>
      </c>
      <c r="BR11" s="46" t="str">
        <f>IF('Razões de Garantia'!BR8&gt;=8%,"Gatilho atingido","Gatilho não atingido")</f>
        <v>Gatilho não atingido</v>
      </c>
      <c r="BS11" s="46" t="str">
        <f>IF('Razões de Garantia'!BS8&gt;=8%,"Gatilho atingido","Gatilho não atingido")</f>
        <v>Gatilho não atingido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5"/>
      <c r="DD11" s="52">
        <v>8</v>
      </c>
      <c r="DE11" s="53">
        <v>1.6500000000000001E-2</v>
      </c>
      <c r="DF11" s="53">
        <v>2.12E-2</v>
      </c>
    </row>
    <row r="12" spans="1:110" x14ac:dyDescent="0.3">
      <c r="A12" s="47">
        <v>44013</v>
      </c>
      <c r="B12" s="12">
        <v>135156210.66000074</v>
      </c>
      <c r="C12" s="69">
        <f>(_xlfn.DAYS('Capa Final'!$C$3,'Razões de Garantia'!A12)/30)-1</f>
        <v>47.666666666666664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4">EDATE(G12,1)</f>
        <v>43800</v>
      </c>
      <c r="I12" s="38">
        <f t="shared" si="44"/>
        <v>43831</v>
      </c>
      <c r="J12" s="38">
        <f t="shared" si="44"/>
        <v>43862</v>
      </c>
      <c r="K12" s="38">
        <f t="shared" si="44"/>
        <v>43891</v>
      </c>
      <c r="L12" s="38">
        <f t="shared" si="44"/>
        <v>43922</v>
      </c>
      <c r="M12" s="38">
        <f t="shared" si="44"/>
        <v>43952</v>
      </c>
      <c r="N12" s="38">
        <f t="shared" si="44"/>
        <v>43983</v>
      </c>
      <c r="O12" s="38">
        <f t="shared" si="44"/>
        <v>44013</v>
      </c>
      <c r="P12" s="38">
        <f t="shared" ref="P12:U12" si="45">EDATE(O12,1)</f>
        <v>44044</v>
      </c>
      <c r="Q12" s="38">
        <f t="shared" si="45"/>
        <v>44075</v>
      </c>
      <c r="R12" s="38">
        <f t="shared" si="45"/>
        <v>44105</v>
      </c>
      <c r="S12" s="38">
        <f t="shared" si="45"/>
        <v>44136</v>
      </c>
      <c r="T12" s="38">
        <f t="shared" si="45"/>
        <v>44166</v>
      </c>
      <c r="U12" s="38">
        <f t="shared" si="45"/>
        <v>44197</v>
      </c>
      <c r="V12" s="38">
        <f t="shared" ref="V12:BJ12" si="46">EDATE(U12,1)</f>
        <v>44228</v>
      </c>
      <c r="W12" s="38">
        <f t="shared" si="46"/>
        <v>44256</v>
      </c>
      <c r="X12" s="38">
        <f t="shared" si="46"/>
        <v>44287</v>
      </c>
      <c r="Y12" s="38">
        <f t="shared" si="46"/>
        <v>44317</v>
      </c>
      <c r="Z12" s="38">
        <f t="shared" si="46"/>
        <v>44348</v>
      </c>
      <c r="AA12" s="38">
        <f t="shared" si="46"/>
        <v>44378</v>
      </c>
      <c r="AB12" s="38">
        <f t="shared" si="46"/>
        <v>44409</v>
      </c>
      <c r="AC12" s="38">
        <f t="shared" si="46"/>
        <v>44440</v>
      </c>
      <c r="AD12" s="38">
        <f t="shared" si="46"/>
        <v>44470</v>
      </c>
      <c r="AE12" s="38">
        <f t="shared" si="46"/>
        <v>44501</v>
      </c>
      <c r="AF12" s="38">
        <f t="shared" si="46"/>
        <v>44531</v>
      </c>
      <c r="AG12" s="38">
        <f t="shared" si="46"/>
        <v>44562</v>
      </c>
      <c r="AH12" s="38">
        <f t="shared" si="46"/>
        <v>44593</v>
      </c>
      <c r="AI12" s="38">
        <f t="shared" si="46"/>
        <v>44621</v>
      </c>
      <c r="AJ12" s="38">
        <f t="shared" si="46"/>
        <v>44652</v>
      </c>
      <c r="AK12" s="38">
        <f t="shared" si="46"/>
        <v>44682</v>
      </c>
      <c r="AL12" s="38">
        <f t="shared" si="46"/>
        <v>44713</v>
      </c>
      <c r="AM12" s="38">
        <f t="shared" si="46"/>
        <v>44743</v>
      </c>
      <c r="AN12" s="38">
        <f t="shared" si="46"/>
        <v>44774</v>
      </c>
      <c r="AO12" s="38">
        <f t="shared" si="46"/>
        <v>44805</v>
      </c>
      <c r="AP12" s="38">
        <f t="shared" si="46"/>
        <v>44835</v>
      </c>
      <c r="AQ12" s="38">
        <f t="shared" si="46"/>
        <v>44866</v>
      </c>
      <c r="AR12" s="38">
        <f t="shared" si="46"/>
        <v>44896</v>
      </c>
      <c r="AS12" s="38">
        <f t="shared" si="46"/>
        <v>44927</v>
      </c>
      <c r="AT12" s="38">
        <f t="shared" si="46"/>
        <v>44958</v>
      </c>
      <c r="AU12" s="38">
        <f t="shared" si="46"/>
        <v>44986</v>
      </c>
      <c r="AV12" s="38">
        <f t="shared" si="46"/>
        <v>45017</v>
      </c>
      <c r="AW12" s="38">
        <f t="shared" si="46"/>
        <v>45047</v>
      </c>
      <c r="AX12" s="38">
        <f t="shared" si="46"/>
        <v>45078</v>
      </c>
      <c r="AY12" s="38">
        <f t="shared" si="46"/>
        <v>45108</v>
      </c>
      <c r="AZ12" s="38">
        <f t="shared" si="46"/>
        <v>45139</v>
      </c>
      <c r="BA12" s="38">
        <f t="shared" si="46"/>
        <v>45170</v>
      </c>
      <c r="BB12" s="38">
        <f t="shared" si="46"/>
        <v>45200</v>
      </c>
      <c r="BC12" s="38">
        <f t="shared" si="46"/>
        <v>45231</v>
      </c>
      <c r="BD12" s="38">
        <f t="shared" si="46"/>
        <v>45261</v>
      </c>
      <c r="BE12" s="38">
        <f t="shared" si="46"/>
        <v>45292</v>
      </c>
      <c r="BF12" s="38">
        <f t="shared" si="46"/>
        <v>45323</v>
      </c>
      <c r="BG12" s="38">
        <f t="shared" si="46"/>
        <v>45352</v>
      </c>
      <c r="BH12" s="38">
        <f t="shared" si="46"/>
        <v>45383</v>
      </c>
      <c r="BI12" s="38">
        <f t="shared" si="46"/>
        <v>45413</v>
      </c>
      <c r="BJ12" s="38">
        <f t="shared" si="46"/>
        <v>45444</v>
      </c>
      <c r="BK12" s="43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52">
        <v>9</v>
      </c>
      <c r="DE12" s="53">
        <v>1.8800000000000001E-2</v>
      </c>
      <c r="DF12" s="53">
        <v>2.4E-2</v>
      </c>
    </row>
    <row r="13" spans="1:110" x14ac:dyDescent="0.3">
      <c r="A13" s="47">
        <v>44044</v>
      </c>
      <c r="B13" s="12">
        <v>282086747.22000003</v>
      </c>
      <c r="C13" s="69">
        <f>(_xlfn.DAYS('Capa Final'!$C$3,'Razões de Garantia'!A13)/30)-1</f>
        <v>46.633333333333333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47">I13+1</f>
        <v>2</v>
      </c>
      <c r="K13" s="49">
        <f t="shared" si="47"/>
        <v>3</v>
      </c>
      <c r="L13" s="49">
        <f t="shared" si="47"/>
        <v>4</v>
      </c>
      <c r="M13" s="49">
        <f t="shared" si="47"/>
        <v>5</v>
      </c>
      <c r="N13" s="49">
        <f t="shared" si="47"/>
        <v>6</v>
      </c>
      <c r="O13" s="49">
        <f t="shared" si="47"/>
        <v>7</v>
      </c>
      <c r="P13" s="49">
        <f t="shared" ref="P13:U13" si="48">O13+1</f>
        <v>8</v>
      </c>
      <c r="Q13" s="49">
        <f t="shared" si="48"/>
        <v>9</v>
      </c>
      <c r="R13" s="49">
        <f t="shared" si="48"/>
        <v>10</v>
      </c>
      <c r="S13" s="49">
        <f t="shared" si="48"/>
        <v>11</v>
      </c>
      <c r="T13" s="49">
        <f t="shared" si="48"/>
        <v>12</v>
      </c>
      <c r="U13" s="49">
        <f t="shared" si="48"/>
        <v>13</v>
      </c>
      <c r="V13" s="49">
        <f t="shared" ref="V13:BJ13" si="49">U13+1</f>
        <v>14</v>
      </c>
      <c r="W13" s="49">
        <f t="shared" si="49"/>
        <v>15</v>
      </c>
      <c r="X13" s="49">
        <f t="shared" si="49"/>
        <v>16</v>
      </c>
      <c r="Y13" s="49">
        <f t="shared" si="49"/>
        <v>17</v>
      </c>
      <c r="Z13" s="49">
        <f t="shared" si="49"/>
        <v>18</v>
      </c>
      <c r="AA13" s="49">
        <f t="shared" si="49"/>
        <v>19</v>
      </c>
      <c r="AB13" s="49">
        <f t="shared" si="49"/>
        <v>20</v>
      </c>
      <c r="AC13" s="49">
        <f t="shared" si="49"/>
        <v>21</v>
      </c>
      <c r="AD13" s="49">
        <f t="shared" si="49"/>
        <v>22</v>
      </c>
      <c r="AE13" s="49">
        <f t="shared" si="49"/>
        <v>23</v>
      </c>
      <c r="AF13" s="49">
        <f t="shared" si="49"/>
        <v>24</v>
      </c>
      <c r="AG13" s="49">
        <f t="shared" si="49"/>
        <v>25</v>
      </c>
      <c r="AH13" s="49">
        <f t="shared" si="49"/>
        <v>26</v>
      </c>
      <c r="AI13" s="49">
        <f t="shared" si="49"/>
        <v>27</v>
      </c>
      <c r="AJ13" s="49">
        <f t="shared" si="49"/>
        <v>28</v>
      </c>
      <c r="AK13" s="49">
        <f t="shared" si="49"/>
        <v>29</v>
      </c>
      <c r="AL13" s="49">
        <f t="shared" si="49"/>
        <v>30</v>
      </c>
      <c r="AM13" s="49">
        <f t="shared" si="49"/>
        <v>31</v>
      </c>
      <c r="AN13" s="49">
        <f t="shared" si="49"/>
        <v>32</v>
      </c>
      <c r="AO13" s="49">
        <f t="shared" si="49"/>
        <v>33</v>
      </c>
      <c r="AP13" s="49">
        <f t="shared" si="49"/>
        <v>34</v>
      </c>
      <c r="AQ13" s="49">
        <f t="shared" si="49"/>
        <v>35</v>
      </c>
      <c r="AR13" s="49">
        <f t="shared" si="49"/>
        <v>36</v>
      </c>
      <c r="AS13" s="49">
        <f t="shared" si="49"/>
        <v>37</v>
      </c>
      <c r="AT13" s="49">
        <f t="shared" si="49"/>
        <v>38</v>
      </c>
      <c r="AU13" s="49">
        <f t="shared" si="49"/>
        <v>39</v>
      </c>
      <c r="AV13" s="49">
        <f t="shared" si="49"/>
        <v>40</v>
      </c>
      <c r="AW13" s="49">
        <f t="shared" si="49"/>
        <v>41</v>
      </c>
      <c r="AX13" s="49">
        <f t="shared" si="49"/>
        <v>42</v>
      </c>
      <c r="AY13" s="49">
        <f t="shared" si="49"/>
        <v>43</v>
      </c>
      <c r="AZ13" s="49">
        <f t="shared" si="49"/>
        <v>44</v>
      </c>
      <c r="BA13" s="49">
        <f t="shared" si="49"/>
        <v>45</v>
      </c>
      <c r="BB13" s="49">
        <f t="shared" si="49"/>
        <v>46</v>
      </c>
      <c r="BC13" s="49">
        <f t="shared" si="49"/>
        <v>47</v>
      </c>
      <c r="BD13" s="49">
        <f t="shared" si="49"/>
        <v>48</v>
      </c>
      <c r="BE13" s="49">
        <f t="shared" si="49"/>
        <v>49</v>
      </c>
      <c r="BF13" s="49">
        <f t="shared" si="49"/>
        <v>50</v>
      </c>
      <c r="BG13" s="49">
        <f t="shared" si="49"/>
        <v>51</v>
      </c>
      <c r="BH13" s="49">
        <f t="shared" si="49"/>
        <v>52</v>
      </c>
      <c r="BI13" s="49">
        <f t="shared" si="49"/>
        <v>53</v>
      </c>
      <c r="BJ13" s="49">
        <f t="shared" si="49"/>
        <v>54</v>
      </c>
      <c r="BK13" s="73"/>
      <c r="DD13" s="52">
        <v>10</v>
      </c>
      <c r="DE13" s="53">
        <v>2.1000000000000001E-2</v>
      </c>
      <c r="DF13" s="53">
        <v>2.6800000000000001E-2</v>
      </c>
    </row>
    <row r="14" spans="1:110" x14ac:dyDescent="0.3">
      <c r="A14" s="47">
        <v>44075</v>
      </c>
      <c r="B14" s="12">
        <v>126463923.41</v>
      </c>
      <c r="C14" s="69">
        <f>(_xlfn.DAYS('Capa Final'!$C$3,'Razões de Garantia'!A14)/30)-1</f>
        <v>45.6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f>SUM('Capa Final'!$D$37:$D$38)+SUM('Capa Final'!$D$46:$D$47)</f>
        <v>2214739.3574879998</v>
      </c>
      <c r="BK14" s="20"/>
      <c r="DD14" s="52">
        <v>11</v>
      </c>
      <c r="DE14" s="53">
        <v>2.3300000000000001E-2</v>
      </c>
      <c r="DF14" s="53">
        <v>2.9600000000000001E-2</v>
      </c>
    </row>
    <row r="15" spans="1:110" x14ac:dyDescent="0.3">
      <c r="A15" s="47">
        <v>44105</v>
      </c>
      <c r="B15" s="12">
        <v>123980627</v>
      </c>
      <c r="C15" s="69">
        <f>(_xlfn.DAYS('Capa Final'!$C$3,'Razões de Garantia'!A15)/30)-1</f>
        <v>44.6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f>'Capa Final'!$D$37+'Capa Final'!$D$46</f>
        <v>0</v>
      </c>
      <c r="BK15" s="20"/>
      <c r="DD15" s="52">
        <v>12</v>
      </c>
      <c r="DE15" s="53">
        <v>2.5499999999999998E-2</v>
      </c>
      <c r="DF15" s="53">
        <v>3.2399999999999998E-2</v>
      </c>
    </row>
    <row r="16" spans="1:110" x14ac:dyDescent="0.3">
      <c r="A16" s="47">
        <v>44136</v>
      </c>
      <c r="B16" s="12">
        <v>25876262</v>
      </c>
      <c r="C16" s="69">
        <f>(_xlfn.DAYS('Capa Final'!$C$3,'Razões de Garantia'!A16)/30)-1</f>
        <v>43.56666666666667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0">X14/$B$5</f>
        <v>1.1920923363959533E-2</v>
      </c>
      <c r="Y16" s="46">
        <f t="shared" si="50"/>
        <v>1.2700827970859321E-2</v>
      </c>
      <c r="Z16" s="46">
        <f t="shared" si="50"/>
        <v>1.2968443358407947E-2</v>
      </c>
      <c r="AA16" s="46">
        <f t="shared" si="50"/>
        <v>1.3616445733042312E-2</v>
      </c>
      <c r="AB16" s="46">
        <f t="shared" si="50"/>
        <v>1.4101250242627723E-2</v>
      </c>
      <c r="AC16" s="46">
        <f t="shared" si="50"/>
        <v>1.4519801171379647E-2</v>
      </c>
      <c r="AD16" s="46">
        <f t="shared" ref="AD16" si="51">AD14/$B$5</f>
        <v>1.4996599867230185E-2</v>
      </c>
      <c r="AE16" s="46">
        <f t="shared" ref="AE16:AJ16" si="52">AE14/$B$5</f>
        <v>1.5249608393370686E-2</v>
      </c>
      <c r="AF16" s="46">
        <f t="shared" si="52"/>
        <v>1.5520044376182375E-2</v>
      </c>
      <c r="AG16" s="46">
        <f t="shared" si="52"/>
        <v>1.5619686761237119E-2</v>
      </c>
      <c r="AH16" s="46">
        <f t="shared" si="52"/>
        <v>1.6198193136956297E-2</v>
      </c>
      <c r="AI16" s="46">
        <f t="shared" si="52"/>
        <v>1.6235368958909549E-2</v>
      </c>
      <c r="AJ16" s="46">
        <f t="shared" si="52"/>
        <v>1.638159136018074E-2</v>
      </c>
      <c r="AK16" s="46">
        <f t="shared" ref="AK16:AL16" si="53">AK14/$B$5</f>
        <v>1.655084286039837E-2</v>
      </c>
      <c r="AL16" s="46">
        <f t="shared" si="53"/>
        <v>1.6723528437791898E-2</v>
      </c>
      <c r="AM16" s="46">
        <f t="shared" ref="AM16:AN16" si="54">AM14/$B$5</f>
        <v>1.6814918889292717E-2</v>
      </c>
      <c r="AN16" s="46">
        <f t="shared" si="54"/>
        <v>1.6690354495573507E-2</v>
      </c>
      <c r="AO16" s="46">
        <f t="shared" ref="AO16:AP16" si="55">AO14/$B$5</f>
        <v>1.6792412417934843E-2</v>
      </c>
      <c r="AP16" s="46">
        <f t="shared" si="55"/>
        <v>1.6868429701228205E-2</v>
      </c>
      <c r="AQ16" s="46">
        <f t="shared" ref="AQ16:AR16" si="56">AQ14/$B$5</f>
        <v>1.6988739586299727E-2</v>
      </c>
      <c r="AR16" s="46">
        <f t="shared" si="56"/>
        <v>1.6954269091427769E-2</v>
      </c>
      <c r="AS16" s="46">
        <f t="shared" ref="AS16:AT16" si="57">AS14/$B$5</f>
        <v>1.7155640568282761E-2</v>
      </c>
      <c r="AT16" s="46">
        <f t="shared" si="57"/>
        <v>1.7179336659775064E-2</v>
      </c>
      <c r="AU16" s="46">
        <f t="shared" ref="AU16:AV16" si="58">AU14/$B$5</f>
        <v>1.7196405095639508E-2</v>
      </c>
      <c r="AV16" s="46">
        <f t="shared" si="58"/>
        <v>1.7299403440127845E-2</v>
      </c>
      <c r="AW16" s="46">
        <f t="shared" ref="AW16:AX16" si="59">AW14/$B$5</f>
        <v>1.7296998276293041E-2</v>
      </c>
      <c r="AX16" s="46">
        <f t="shared" si="59"/>
        <v>1.7404776625778995E-2</v>
      </c>
      <c r="AY16" s="46">
        <f t="shared" ref="AY16:AZ16" si="60">AY14/$B$5</f>
        <v>1.7564532503663282E-2</v>
      </c>
      <c r="AZ16" s="46">
        <f t="shared" si="60"/>
        <v>1.7612893287488045E-2</v>
      </c>
      <c r="BA16" s="46">
        <f t="shared" ref="BA16:BB16" si="61">BA14/$B$5</f>
        <v>1.7827688283588224E-2</v>
      </c>
      <c r="BB16" s="46">
        <f t="shared" si="61"/>
        <v>1.7813607458866423E-2</v>
      </c>
      <c r="BC16" s="46">
        <f t="shared" ref="BC16:BD16" si="62">BC14/$B$5</f>
        <v>1.7885984148809309E-2</v>
      </c>
      <c r="BD16" s="46">
        <f t="shared" si="62"/>
        <v>1.7884681075227442E-2</v>
      </c>
      <c r="BE16" s="46">
        <f t="shared" ref="BE16:BF16" si="63">BE14/$B$5</f>
        <v>1.7849189805429554E-2</v>
      </c>
      <c r="BF16" s="46">
        <f t="shared" si="63"/>
        <v>1.7888218182954815E-2</v>
      </c>
      <c r="BG16" s="46">
        <f t="shared" ref="BG16:BH16" si="64">BG14/$B$5</f>
        <v>1.7886186842584324E-2</v>
      </c>
      <c r="BH16" s="46">
        <f t="shared" si="64"/>
        <v>1.7874719183044775E-2</v>
      </c>
      <c r="BI16" s="46">
        <f t="shared" ref="BI16:BJ16" si="65">BI14/$B$5</f>
        <v>1.7824751331495331E-2</v>
      </c>
      <c r="BJ16" s="46">
        <f t="shared" si="65"/>
        <v>1.7769756716337577E-2</v>
      </c>
      <c r="BK16" s="46"/>
      <c r="DD16" s="52">
        <v>13</v>
      </c>
      <c r="DE16" s="53">
        <v>2.7799999999999998E-2</v>
      </c>
      <c r="DF16" s="53">
        <v>3.5200000000000002E-2</v>
      </c>
    </row>
    <row r="17" spans="2:110" x14ac:dyDescent="0.3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66">IF(I16&gt;VLOOKUP(I13,$DD$3:$DF$75,2,0),"Gatilho atingido","Gatilho não atingido")</f>
        <v>Gatilho não atingido</v>
      </c>
      <c r="J17" s="46" t="str">
        <f t="shared" si="66"/>
        <v>Gatilho não atingido</v>
      </c>
      <c r="K17" s="46" t="str">
        <f t="shared" si="66"/>
        <v>Gatilho não atingido</v>
      </c>
      <c r="L17" s="46" t="str">
        <f t="shared" si="66"/>
        <v>Gatilho não atingido</v>
      </c>
      <c r="M17" s="46" t="str">
        <f t="shared" si="66"/>
        <v>Gatilho não atingido</v>
      </c>
      <c r="N17" s="46" t="str">
        <f t="shared" si="66"/>
        <v>Gatilho não atingido</v>
      </c>
      <c r="O17" s="46" t="str">
        <f t="shared" si="66"/>
        <v>Gatilho não atingido</v>
      </c>
      <c r="P17" s="46" t="str">
        <f t="shared" si="66"/>
        <v>Gatilho não atingido</v>
      </c>
      <c r="Q17" s="46" t="str">
        <f t="shared" si="66"/>
        <v>Gatilho não atingido</v>
      </c>
      <c r="R17" s="46" t="str">
        <f t="shared" si="66"/>
        <v>Gatilho não atingido</v>
      </c>
      <c r="S17" s="46" t="str">
        <f t="shared" si="66"/>
        <v>Gatilho não atingido</v>
      </c>
      <c r="T17" s="46" t="str">
        <f t="shared" si="66"/>
        <v>Gatilho não atingido</v>
      </c>
      <c r="U17" s="46" t="str">
        <f t="shared" si="66"/>
        <v>Gatilho não atingido</v>
      </c>
      <c r="V17" s="46" t="str">
        <f t="shared" si="66"/>
        <v>Gatilho não atingido</v>
      </c>
      <c r="W17" s="46" t="str">
        <f t="shared" si="66"/>
        <v>Gatilho não atingido</v>
      </c>
      <c r="X17" s="46" t="str">
        <f t="shared" si="66"/>
        <v>Gatilho não atingido</v>
      </c>
      <c r="Y17" s="46" t="str">
        <f t="shared" si="66"/>
        <v>Gatilho não atingido</v>
      </c>
      <c r="Z17" s="46" t="str">
        <f t="shared" si="66"/>
        <v>Gatilho não atingido</v>
      </c>
      <c r="AA17" s="46" t="str">
        <f t="shared" si="66"/>
        <v>Gatilho não atingido</v>
      </c>
      <c r="AB17" s="46" t="str">
        <f t="shared" si="66"/>
        <v>Gatilho não atingido</v>
      </c>
      <c r="AC17" s="46" t="str">
        <f t="shared" si="66"/>
        <v>Gatilho não atingido</v>
      </c>
      <c r="AD17" s="46" t="str">
        <f t="shared" si="66"/>
        <v>Gatilho não atingido</v>
      </c>
      <c r="AE17" s="46" t="str">
        <f t="shared" si="66"/>
        <v>Gatilho não atingido</v>
      </c>
      <c r="AF17" s="46" t="str">
        <f t="shared" si="66"/>
        <v>Gatilho não atingido</v>
      </c>
      <c r="AG17" s="46" t="str">
        <f t="shared" si="66"/>
        <v>Gatilho não atingido</v>
      </c>
      <c r="AH17" s="46" t="str">
        <f t="shared" si="66"/>
        <v>Gatilho não atingido</v>
      </c>
      <c r="AI17" s="46" t="str">
        <f t="shared" si="66"/>
        <v>Gatilho não atingido</v>
      </c>
      <c r="AJ17" s="46" t="str">
        <f t="shared" si="66"/>
        <v>Gatilho não atingido</v>
      </c>
      <c r="AK17" s="46" t="str">
        <f t="shared" si="66"/>
        <v>Gatilho não atingido</v>
      </c>
      <c r="AL17" s="46" t="str">
        <f t="shared" si="66"/>
        <v>Gatilho não atingido</v>
      </c>
      <c r="AM17" s="46" t="str">
        <f t="shared" si="66"/>
        <v>Gatilho não atingido</v>
      </c>
      <c r="AN17" s="46" t="str">
        <f t="shared" si="66"/>
        <v>Gatilho não atingido</v>
      </c>
      <c r="AO17" s="46" t="str">
        <f t="shared" ref="AO17:BJ17" si="67">IF(AO16&gt;VLOOKUP(AO13,$DD$3:$DF$75,2,0),"Gatilho atingido","Gatilho não atingido")</f>
        <v>Gatilho não atingido</v>
      </c>
      <c r="AP17" s="46" t="str">
        <f t="shared" si="67"/>
        <v>Gatilho não atingido</v>
      </c>
      <c r="AQ17" s="46" t="str">
        <f t="shared" si="67"/>
        <v>Gatilho não atingido</v>
      </c>
      <c r="AR17" s="46" t="str">
        <f t="shared" si="67"/>
        <v>Gatilho não atingido</v>
      </c>
      <c r="AS17" s="46" t="str">
        <f t="shared" si="67"/>
        <v>Gatilho não atingido</v>
      </c>
      <c r="AT17" s="46" t="str">
        <f t="shared" si="67"/>
        <v>Gatilho não atingido</v>
      </c>
      <c r="AU17" s="46" t="str">
        <f t="shared" si="67"/>
        <v>Gatilho não atingido</v>
      </c>
      <c r="AV17" s="46" t="str">
        <f t="shared" si="67"/>
        <v>Gatilho não atingido</v>
      </c>
      <c r="AW17" s="46" t="str">
        <f t="shared" si="67"/>
        <v>Gatilho não atingido</v>
      </c>
      <c r="AX17" s="46" t="str">
        <f t="shared" si="67"/>
        <v>Gatilho não atingido</v>
      </c>
      <c r="AY17" s="46" t="str">
        <f t="shared" si="67"/>
        <v>Gatilho não atingido</v>
      </c>
      <c r="AZ17" s="46" t="str">
        <f t="shared" si="67"/>
        <v>Gatilho não atingido</v>
      </c>
      <c r="BA17" s="46" t="str">
        <f t="shared" si="67"/>
        <v>Gatilho não atingido</v>
      </c>
      <c r="BB17" s="46" t="str">
        <f t="shared" si="67"/>
        <v>Gatilho não atingido</v>
      </c>
      <c r="BC17" s="46" t="str">
        <f t="shared" si="67"/>
        <v>Gatilho não atingido</v>
      </c>
      <c r="BD17" s="46" t="str">
        <f t="shared" si="67"/>
        <v>Gatilho não atingido</v>
      </c>
      <c r="BE17" s="46" t="str">
        <f t="shared" si="67"/>
        <v>Gatilho não atingido</v>
      </c>
      <c r="BF17" s="46" t="str">
        <f t="shared" si="67"/>
        <v>Gatilho não atingido</v>
      </c>
      <c r="BG17" s="46" t="str">
        <f t="shared" si="67"/>
        <v>Gatilho não atingido</v>
      </c>
      <c r="BH17" s="46" t="str">
        <f t="shared" si="67"/>
        <v>Gatilho não atingido</v>
      </c>
      <c r="BI17" s="46" t="str">
        <f t="shared" si="67"/>
        <v>Gatilho não atingido</v>
      </c>
      <c r="BJ17" s="46" t="str">
        <f t="shared" si="67"/>
        <v>Gatilho não atingido</v>
      </c>
      <c r="BK17" s="46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52">
        <v>14</v>
      </c>
      <c r="DE17" s="53">
        <v>0.03</v>
      </c>
      <c r="DF17" s="53">
        <v>3.7999999999999999E-2</v>
      </c>
    </row>
    <row r="18" spans="2:110" x14ac:dyDescent="0.3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68">IF(I16&gt;VLOOKUP(I13,$DD$3:$DF$75,3,0),"Gatilho atingido","Gatilho não atingido")</f>
        <v>Gatilho não atingido</v>
      </c>
      <c r="J18" s="46" t="str">
        <f t="shared" si="68"/>
        <v>Gatilho não atingido</v>
      </c>
      <c r="K18" s="46" t="str">
        <f t="shared" si="68"/>
        <v>Gatilho não atingido</v>
      </c>
      <c r="L18" s="46" t="str">
        <f t="shared" si="68"/>
        <v>Gatilho não atingido</v>
      </c>
      <c r="M18" s="46" t="str">
        <f t="shared" si="68"/>
        <v>Gatilho não atingido</v>
      </c>
      <c r="N18" s="46" t="str">
        <f t="shared" si="68"/>
        <v>Gatilho não atingido</v>
      </c>
      <c r="O18" s="46" t="str">
        <f t="shared" si="68"/>
        <v>Gatilho não atingido</v>
      </c>
      <c r="P18" s="46" t="str">
        <f t="shared" si="68"/>
        <v>Gatilho não atingido</v>
      </c>
      <c r="Q18" s="46" t="str">
        <f t="shared" si="68"/>
        <v>Gatilho não atingido</v>
      </c>
      <c r="R18" s="46" t="str">
        <f t="shared" si="68"/>
        <v>Gatilho não atingido</v>
      </c>
      <c r="S18" s="46" t="str">
        <f t="shared" si="68"/>
        <v>Gatilho não atingido</v>
      </c>
      <c r="T18" s="46" t="str">
        <f t="shared" si="68"/>
        <v>Gatilho não atingido</v>
      </c>
      <c r="U18" s="46" t="str">
        <f t="shared" si="68"/>
        <v>Gatilho não atingido</v>
      </c>
      <c r="V18" s="46" t="str">
        <f t="shared" si="68"/>
        <v>Gatilho não atingido</v>
      </c>
      <c r="W18" s="46" t="str">
        <f t="shared" si="68"/>
        <v>Gatilho não atingido</v>
      </c>
      <c r="X18" s="46" t="str">
        <f t="shared" si="68"/>
        <v>Gatilho não atingido</v>
      </c>
      <c r="Y18" s="46" t="str">
        <f t="shared" si="68"/>
        <v>Gatilho não atingido</v>
      </c>
      <c r="Z18" s="46" t="str">
        <f t="shared" si="68"/>
        <v>Gatilho não atingido</v>
      </c>
      <c r="AA18" s="46" t="str">
        <f t="shared" si="68"/>
        <v>Gatilho não atingido</v>
      </c>
      <c r="AB18" s="46" t="str">
        <f t="shared" si="68"/>
        <v>Gatilho não atingido</v>
      </c>
      <c r="AC18" s="46" t="str">
        <f t="shared" si="68"/>
        <v>Gatilho não atingido</v>
      </c>
      <c r="AD18" s="46" t="str">
        <f t="shared" si="68"/>
        <v>Gatilho não atingido</v>
      </c>
      <c r="AE18" s="46" t="str">
        <f t="shared" si="68"/>
        <v>Gatilho não atingido</v>
      </c>
      <c r="AF18" s="46" t="str">
        <f t="shared" si="68"/>
        <v>Gatilho não atingido</v>
      </c>
      <c r="AG18" s="46" t="str">
        <f t="shared" si="68"/>
        <v>Gatilho não atingido</v>
      </c>
      <c r="AH18" s="46" t="str">
        <f t="shared" si="68"/>
        <v>Gatilho não atingido</v>
      </c>
      <c r="AI18" s="46" t="str">
        <f t="shared" si="68"/>
        <v>Gatilho não atingido</v>
      </c>
      <c r="AJ18" s="46" t="str">
        <f t="shared" si="68"/>
        <v>Gatilho não atingido</v>
      </c>
      <c r="AK18" s="46" t="str">
        <f t="shared" si="68"/>
        <v>Gatilho não atingido</v>
      </c>
      <c r="AL18" s="46" t="str">
        <f t="shared" si="68"/>
        <v>Gatilho não atingido</v>
      </c>
      <c r="AM18" s="46" t="str">
        <f t="shared" si="68"/>
        <v>Gatilho não atingido</v>
      </c>
      <c r="AN18" s="46" t="str">
        <f t="shared" si="68"/>
        <v>Gatilho não atingido</v>
      </c>
      <c r="AO18" s="46" t="str">
        <f t="shared" ref="AO18:BJ18" si="69">IF(AO16&gt;VLOOKUP(AO13,$DD$3:$DF$75,3,0),"Gatilho atingido","Gatilho não atingido")</f>
        <v>Gatilho não atingido</v>
      </c>
      <c r="AP18" s="46" t="str">
        <f t="shared" si="69"/>
        <v>Gatilho não atingido</v>
      </c>
      <c r="AQ18" s="46" t="str">
        <f t="shared" si="69"/>
        <v>Gatilho não atingido</v>
      </c>
      <c r="AR18" s="46" t="str">
        <f t="shared" si="69"/>
        <v>Gatilho não atingido</v>
      </c>
      <c r="AS18" s="46" t="str">
        <f t="shared" si="69"/>
        <v>Gatilho não atingido</v>
      </c>
      <c r="AT18" s="46" t="str">
        <f t="shared" si="69"/>
        <v>Gatilho não atingido</v>
      </c>
      <c r="AU18" s="46" t="str">
        <f t="shared" si="69"/>
        <v>Gatilho não atingido</v>
      </c>
      <c r="AV18" s="46" t="str">
        <f t="shared" si="69"/>
        <v>Gatilho não atingido</v>
      </c>
      <c r="AW18" s="46" t="str">
        <f t="shared" si="69"/>
        <v>Gatilho não atingido</v>
      </c>
      <c r="AX18" s="46" t="str">
        <f t="shared" si="69"/>
        <v>Gatilho não atingido</v>
      </c>
      <c r="AY18" s="46" t="str">
        <f t="shared" si="69"/>
        <v>Gatilho não atingido</v>
      </c>
      <c r="AZ18" s="46" t="str">
        <f t="shared" si="69"/>
        <v>Gatilho não atingido</v>
      </c>
      <c r="BA18" s="46" t="str">
        <f t="shared" si="69"/>
        <v>Gatilho não atingido</v>
      </c>
      <c r="BB18" s="46" t="str">
        <f t="shared" si="69"/>
        <v>Gatilho não atingido</v>
      </c>
      <c r="BC18" s="46" t="str">
        <f t="shared" si="69"/>
        <v>Gatilho não atingido</v>
      </c>
      <c r="BD18" s="46" t="str">
        <f t="shared" si="69"/>
        <v>Gatilho não atingido</v>
      </c>
      <c r="BE18" s="46" t="str">
        <f t="shared" si="69"/>
        <v>Gatilho não atingido</v>
      </c>
      <c r="BF18" s="46" t="str">
        <f t="shared" si="69"/>
        <v>Gatilho não atingido</v>
      </c>
      <c r="BG18" s="46" t="str">
        <f t="shared" si="69"/>
        <v>Gatilho não atingido</v>
      </c>
      <c r="BH18" s="46" t="str">
        <f t="shared" si="69"/>
        <v>Gatilho não atingido</v>
      </c>
      <c r="BI18" s="46" t="str">
        <f t="shared" si="69"/>
        <v>Gatilho não atingido</v>
      </c>
      <c r="BJ18" s="46" t="str">
        <f t="shared" si="69"/>
        <v>Gatilho não atingido</v>
      </c>
      <c r="BK18" s="46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52">
        <v>15</v>
      </c>
      <c r="DE18" s="53">
        <v>3.1699999999999999E-2</v>
      </c>
      <c r="DF18" s="53">
        <v>4.0599999999999997E-2</v>
      </c>
    </row>
    <row r="19" spans="2:110" x14ac:dyDescent="0.3">
      <c r="B19" s="42"/>
      <c r="C19" s="77"/>
      <c r="D19" s="42"/>
      <c r="E19" s="43"/>
      <c r="F19" s="13"/>
      <c r="G19" s="20"/>
      <c r="H19" s="20"/>
      <c r="BI19" s="99"/>
      <c r="BJ19" s="99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52">
        <v>16</v>
      </c>
      <c r="DE19" s="53">
        <v>3.39E-2</v>
      </c>
      <c r="DF19" s="53">
        <v>4.36E-2</v>
      </c>
    </row>
    <row r="20" spans="2:110" x14ac:dyDescent="0.3">
      <c r="B20" s="42"/>
      <c r="C20" s="77"/>
      <c r="D20" s="42"/>
      <c r="E20" s="43"/>
      <c r="F20" s="13"/>
      <c r="G20" s="103" t="s">
        <v>116</v>
      </c>
      <c r="H20" s="103"/>
      <c r="I20" s="103"/>
      <c r="J20" s="103"/>
      <c r="K20" s="103"/>
      <c r="L20" s="103"/>
      <c r="M20" s="103"/>
      <c r="N20" s="103"/>
      <c r="O20" s="103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71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52">
        <v>17</v>
      </c>
      <c r="DE20" s="53">
        <v>3.5999999999999997E-2</v>
      </c>
      <c r="DF20" s="53">
        <v>4.6399999999999997E-2</v>
      </c>
    </row>
    <row r="21" spans="2:110" x14ac:dyDescent="0.3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70">EDATE(G21,1)</f>
        <v>43800</v>
      </c>
      <c r="I21" s="38">
        <f t="shared" si="70"/>
        <v>43831</v>
      </c>
      <c r="J21" s="38">
        <f t="shared" si="70"/>
        <v>43862</v>
      </c>
      <c r="K21" s="38">
        <f t="shared" si="70"/>
        <v>43891</v>
      </c>
      <c r="L21" s="38">
        <f t="shared" si="70"/>
        <v>43922</v>
      </c>
      <c r="M21" s="38">
        <f t="shared" si="70"/>
        <v>43952</v>
      </c>
      <c r="N21" s="38">
        <f t="shared" si="70"/>
        <v>43983</v>
      </c>
      <c r="O21" s="38">
        <f t="shared" si="70"/>
        <v>44013</v>
      </c>
      <c r="P21" s="38">
        <f t="shared" ref="P21:U21" si="71">EDATE(O21,1)</f>
        <v>44044</v>
      </c>
      <c r="Q21" s="38">
        <f t="shared" si="71"/>
        <v>44075</v>
      </c>
      <c r="R21" s="38">
        <f t="shared" si="71"/>
        <v>44105</v>
      </c>
      <c r="S21" s="38">
        <f t="shared" si="71"/>
        <v>44136</v>
      </c>
      <c r="T21" s="38">
        <f t="shared" si="71"/>
        <v>44166</v>
      </c>
      <c r="U21" s="38">
        <f t="shared" si="71"/>
        <v>44197</v>
      </c>
      <c r="V21" s="38">
        <f t="shared" ref="V21:BJ21" si="72">EDATE(U21,1)</f>
        <v>44228</v>
      </c>
      <c r="W21" s="38">
        <f t="shared" si="72"/>
        <v>44256</v>
      </c>
      <c r="X21" s="38">
        <f t="shared" si="72"/>
        <v>44287</v>
      </c>
      <c r="Y21" s="38">
        <f t="shared" si="72"/>
        <v>44317</v>
      </c>
      <c r="Z21" s="38">
        <f t="shared" si="72"/>
        <v>44348</v>
      </c>
      <c r="AA21" s="38">
        <f t="shared" si="72"/>
        <v>44378</v>
      </c>
      <c r="AB21" s="38">
        <f t="shared" si="72"/>
        <v>44409</v>
      </c>
      <c r="AC21" s="38">
        <f t="shared" si="72"/>
        <v>44440</v>
      </c>
      <c r="AD21" s="38">
        <f t="shared" si="72"/>
        <v>44470</v>
      </c>
      <c r="AE21" s="38">
        <f t="shared" si="72"/>
        <v>44501</v>
      </c>
      <c r="AF21" s="38">
        <f t="shared" si="72"/>
        <v>44531</v>
      </c>
      <c r="AG21" s="38">
        <f t="shared" si="72"/>
        <v>44562</v>
      </c>
      <c r="AH21" s="38">
        <f t="shared" si="72"/>
        <v>44593</v>
      </c>
      <c r="AI21" s="38">
        <f t="shared" si="72"/>
        <v>44621</v>
      </c>
      <c r="AJ21" s="38">
        <f t="shared" si="72"/>
        <v>44652</v>
      </c>
      <c r="AK21" s="38">
        <f t="shared" si="72"/>
        <v>44682</v>
      </c>
      <c r="AL21" s="38">
        <f t="shared" si="72"/>
        <v>44713</v>
      </c>
      <c r="AM21" s="38">
        <f t="shared" si="72"/>
        <v>44743</v>
      </c>
      <c r="AN21" s="38">
        <f t="shared" si="72"/>
        <v>44774</v>
      </c>
      <c r="AO21" s="38">
        <f t="shared" si="72"/>
        <v>44805</v>
      </c>
      <c r="AP21" s="38">
        <f t="shared" si="72"/>
        <v>44835</v>
      </c>
      <c r="AQ21" s="38">
        <f t="shared" si="72"/>
        <v>44866</v>
      </c>
      <c r="AR21" s="38">
        <f t="shared" si="72"/>
        <v>44896</v>
      </c>
      <c r="AS21" s="38">
        <f t="shared" si="72"/>
        <v>44927</v>
      </c>
      <c r="AT21" s="38">
        <f t="shared" si="72"/>
        <v>44958</v>
      </c>
      <c r="AU21" s="38">
        <f t="shared" si="72"/>
        <v>44986</v>
      </c>
      <c r="AV21" s="38">
        <f t="shared" si="72"/>
        <v>45017</v>
      </c>
      <c r="AW21" s="38">
        <f t="shared" si="72"/>
        <v>45047</v>
      </c>
      <c r="AX21" s="38">
        <f t="shared" si="72"/>
        <v>45078</v>
      </c>
      <c r="AY21" s="38">
        <f t="shared" si="72"/>
        <v>45108</v>
      </c>
      <c r="AZ21" s="38">
        <f t="shared" si="72"/>
        <v>45139</v>
      </c>
      <c r="BA21" s="38">
        <f t="shared" si="72"/>
        <v>45170</v>
      </c>
      <c r="BB21" s="38">
        <f t="shared" si="72"/>
        <v>45200</v>
      </c>
      <c r="BC21" s="38">
        <f t="shared" si="72"/>
        <v>45231</v>
      </c>
      <c r="BD21" s="38">
        <f t="shared" si="72"/>
        <v>45261</v>
      </c>
      <c r="BE21" s="38">
        <f t="shared" si="72"/>
        <v>45292</v>
      </c>
      <c r="BF21" s="38">
        <f t="shared" si="72"/>
        <v>45323</v>
      </c>
      <c r="BG21" s="38">
        <f t="shared" si="72"/>
        <v>45352</v>
      </c>
      <c r="BH21" s="38">
        <f t="shared" si="72"/>
        <v>45383</v>
      </c>
      <c r="BI21" s="38">
        <f t="shared" si="72"/>
        <v>45413</v>
      </c>
      <c r="BJ21" s="38">
        <f t="shared" si="72"/>
        <v>45444</v>
      </c>
      <c r="BK21" s="43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52">
        <v>18</v>
      </c>
      <c r="DE21" s="53">
        <v>3.7900000000000003E-2</v>
      </c>
      <c r="DF21" s="53">
        <v>4.9000000000000002E-2</v>
      </c>
    </row>
    <row r="22" spans="2:110" x14ac:dyDescent="0.3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73">I22+1</f>
        <v>1</v>
      </c>
      <c r="K22" s="49">
        <f t="shared" si="73"/>
        <v>2</v>
      </c>
      <c r="L22" s="49">
        <f t="shared" si="73"/>
        <v>3</v>
      </c>
      <c r="M22" s="49">
        <f t="shared" si="73"/>
        <v>4</v>
      </c>
      <c r="N22" s="49">
        <f t="shared" si="73"/>
        <v>5</v>
      </c>
      <c r="O22" s="49">
        <f t="shared" si="73"/>
        <v>6</v>
      </c>
      <c r="P22" s="49">
        <f t="shared" ref="P22:U22" si="74">O22+1</f>
        <v>7</v>
      </c>
      <c r="Q22" s="49">
        <f t="shared" si="74"/>
        <v>8</v>
      </c>
      <c r="R22" s="49">
        <f t="shared" si="74"/>
        <v>9</v>
      </c>
      <c r="S22" s="49">
        <f t="shared" si="74"/>
        <v>10</v>
      </c>
      <c r="T22" s="49">
        <f t="shared" si="74"/>
        <v>11</v>
      </c>
      <c r="U22" s="49">
        <f t="shared" si="74"/>
        <v>12</v>
      </c>
      <c r="V22" s="49">
        <f t="shared" ref="V22:BJ22" si="75">U22+1</f>
        <v>13</v>
      </c>
      <c r="W22" s="49">
        <f t="shared" si="75"/>
        <v>14</v>
      </c>
      <c r="X22" s="49">
        <f t="shared" si="75"/>
        <v>15</v>
      </c>
      <c r="Y22" s="49">
        <f t="shared" si="75"/>
        <v>16</v>
      </c>
      <c r="Z22" s="49">
        <f t="shared" si="75"/>
        <v>17</v>
      </c>
      <c r="AA22" s="49">
        <f t="shared" si="75"/>
        <v>18</v>
      </c>
      <c r="AB22" s="49">
        <f t="shared" si="75"/>
        <v>19</v>
      </c>
      <c r="AC22" s="49">
        <f t="shared" si="75"/>
        <v>20</v>
      </c>
      <c r="AD22" s="49">
        <f t="shared" si="75"/>
        <v>21</v>
      </c>
      <c r="AE22" s="49">
        <f t="shared" si="75"/>
        <v>22</v>
      </c>
      <c r="AF22" s="49">
        <f t="shared" si="75"/>
        <v>23</v>
      </c>
      <c r="AG22" s="49">
        <f t="shared" si="75"/>
        <v>24</v>
      </c>
      <c r="AH22" s="49">
        <f t="shared" si="75"/>
        <v>25</v>
      </c>
      <c r="AI22" s="49">
        <f t="shared" si="75"/>
        <v>26</v>
      </c>
      <c r="AJ22" s="49">
        <f t="shared" si="75"/>
        <v>27</v>
      </c>
      <c r="AK22" s="49">
        <f t="shared" si="75"/>
        <v>28</v>
      </c>
      <c r="AL22" s="49">
        <f t="shared" si="75"/>
        <v>29</v>
      </c>
      <c r="AM22" s="49">
        <f t="shared" si="75"/>
        <v>30</v>
      </c>
      <c r="AN22" s="49">
        <f t="shared" si="75"/>
        <v>31</v>
      </c>
      <c r="AO22" s="49">
        <f t="shared" si="75"/>
        <v>32</v>
      </c>
      <c r="AP22" s="49">
        <f t="shared" si="75"/>
        <v>33</v>
      </c>
      <c r="AQ22" s="49">
        <f t="shared" si="75"/>
        <v>34</v>
      </c>
      <c r="AR22" s="49">
        <f t="shared" si="75"/>
        <v>35</v>
      </c>
      <c r="AS22" s="49">
        <f t="shared" si="75"/>
        <v>36</v>
      </c>
      <c r="AT22" s="49">
        <f t="shared" si="75"/>
        <v>37</v>
      </c>
      <c r="AU22" s="49">
        <f t="shared" si="75"/>
        <v>38</v>
      </c>
      <c r="AV22" s="49">
        <f t="shared" si="75"/>
        <v>39</v>
      </c>
      <c r="AW22" s="49">
        <f t="shared" si="75"/>
        <v>40</v>
      </c>
      <c r="AX22" s="49">
        <f t="shared" si="75"/>
        <v>41</v>
      </c>
      <c r="AY22" s="49">
        <f t="shared" si="75"/>
        <v>42</v>
      </c>
      <c r="AZ22" s="49">
        <f t="shared" si="75"/>
        <v>43</v>
      </c>
      <c r="BA22" s="49">
        <f t="shared" si="75"/>
        <v>44</v>
      </c>
      <c r="BB22" s="49">
        <f t="shared" si="75"/>
        <v>45</v>
      </c>
      <c r="BC22" s="49">
        <f t="shared" si="75"/>
        <v>46</v>
      </c>
      <c r="BD22" s="49">
        <f t="shared" si="75"/>
        <v>47</v>
      </c>
      <c r="BE22" s="49">
        <f t="shared" si="75"/>
        <v>48</v>
      </c>
      <c r="BF22" s="49">
        <f t="shared" si="75"/>
        <v>49</v>
      </c>
      <c r="BG22" s="49">
        <f t="shared" si="75"/>
        <v>50</v>
      </c>
      <c r="BH22" s="49">
        <f t="shared" si="75"/>
        <v>51</v>
      </c>
      <c r="BI22" s="49">
        <f t="shared" si="75"/>
        <v>52</v>
      </c>
      <c r="BJ22" s="49">
        <f t="shared" si="75"/>
        <v>53</v>
      </c>
      <c r="BK22" s="73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52">
        <v>19</v>
      </c>
      <c r="DE22" s="53">
        <v>3.9899999999999998E-2</v>
      </c>
      <c r="DF22" s="53">
        <v>5.1700000000000003E-2</v>
      </c>
    </row>
    <row r="23" spans="2:110" x14ac:dyDescent="0.3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f>SUM('Capa Final'!$E$37:$E$38)+SUM('Capa Final'!$E$46:$E$47)</f>
        <v>2054664.9684509994</v>
      </c>
      <c r="BK23" s="20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52">
        <v>20</v>
      </c>
      <c r="DE23" s="53">
        <v>4.1700000000000001E-2</v>
      </c>
      <c r="DF23" s="53">
        <v>5.4199999999999998E-2</v>
      </c>
    </row>
    <row r="24" spans="2:110" x14ac:dyDescent="0.3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f>'Capa Final'!$E$37+'Capa Final'!$E$46</f>
        <v>14659.036205</v>
      </c>
      <c r="BK24" s="20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52">
        <v>21</v>
      </c>
      <c r="DE24" s="53">
        <v>4.3900000000000002E-2</v>
      </c>
      <c r="DF24" s="53">
        <v>5.7000000000000002E-2</v>
      </c>
    </row>
    <row r="25" spans="2:110" x14ac:dyDescent="0.3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76">X23/$B$6</f>
        <v>1.1763750359922815E-2</v>
      </c>
      <c r="Y25" s="46">
        <f t="shared" si="76"/>
        <v>1.2493027869031541E-2</v>
      </c>
      <c r="Z25" s="46">
        <f t="shared" si="76"/>
        <v>1.2810292241238032E-2</v>
      </c>
      <c r="AA25" s="46">
        <f t="shared" si="76"/>
        <v>1.3891098832557663E-2</v>
      </c>
      <c r="AB25" s="46">
        <f t="shared" si="76"/>
        <v>1.4779854132935017E-2</v>
      </c>
      <c r="AC25" s="46">
        <f t="shared" si="76"/>
        <v>1.5400349867795704E-2</v>
      </c>
      <c r="AD25" s="46">
        <f t="shared" ref="AD25:AE25" si="77">AD23/$B$6</f>
        <v>1.5572066620771187E-2</v>
      </c>
      <c r="AE25" s="46">
        <f t="shared" si="77"/>
        <v>1.6323560395347356E-2</v>
      </c>
      <c r="AF25" s="46">
        <f t="shared" ref="AF25:AG25" si="78">AF23/$B$6</f>
        <v>1.6575707834800685E-2</v>
      </c>
      <c r="AG25" s="46">
        <f t="shared" si="78"/>
        <v>1.6975872550055608E-2</v>
      </c>
      <c r="AH25" s="46">
        <f t="shared" ref="AH25:AI25" si="79">AH23/$B$6</f>
        <v>1.7169810757440711E-2</v>
      </c>
      <c r="AI25" s="46">
        <f t="shared" si="79"/>
        <v>1.7511917727216251E-2</v>
      </c>
      <c r="AJ25" s="46">
        <f t="shared" ref="AJ25:AK25" si="80">AJ23/$B$6</f>
        <v>1.8125890478867725E-2</v>
      </c>
      <c r="AK25" s="46">
        <f t="shared" si="80"/>
        <v>1.8261552761116705E-2</v>
      </c>
      <c r="AL25" s="46">
        <f t="shared" ref="AL25:AM25" si="81">AL23/$B$6</f>
        <v>1.8407393026140532E-2</v>
      </c>
      <c r="AM25" s="46">
        <f t="shared" si="81"/>
        <v>1.8939661546390461E-2</v>
      </c>
      <c r="AN25" s="46">
        <f t="shared" ref="AN25:AO25" si="82">AN23/$B$6</f>
        <v>1.8944136710489341E-2</v>
      </c>
      <c r="AO25" s="46">
        <f t="shared" si="82"/>
        <v>1.9126308646933789E-2</v>
      </c>
      <c r="AP25" s="46">
        <f t="shared" ref="AP25:AQ25" si="83">AP23/$B$6</f>
        <v>1.9137117438569055E-2</v>
      </c>
      <c r="AQ25" s="46">
        <f t="shared" si="83"/>
        <v>1.9312317690622624E-2</v>
      </c>
      <c r="AR25" s="46">
        <f t="shared" ref="AR25:AS25" si="84">AR23/$B$6</f>
        <v>1.948273739051604E-2</v>
      </c>
      <c r="AS25" s="46">
        <f t="shared" si="84"/>
        <v>1.9649419240946021E-2</v>
      </c>
      <c r="AT25" s="46">
        <f t="shared" ref="AT25:AU25" si="85">AT23/$B$6</f>
        <v>1.977695627969463E-2</v>
      </c>
      <c r="AU25" s="46">
        <f t="shared" si="85"/>
        <v>1.9258759761734936E-2</v>
      </c>
      <c r="AV25" s="46">
        <f t="shared" ref="AV25:AW25" si="86">AV23/$B$6</f>
        <v>1.9816928913122346E-2</v>
      </c>
      <c r="AW25" s="46">
        <f t="shared" si="86"/>
        <v>1.9366663981968135E-2</v>
      </c>
      <c r="AX25" s="46">
        <f t="shared" ref="AX25:AY25" si="87">AX23/$B$6</f>
        <v>1.9494123875037711E-2</v>
      </c>
      <c r="AY25" s="46">
        <f t="shared" si="87"/>
        <v>1.9427472794395308E-2</v>
      </c>
      <c r="AZ25" s="46">
        <f t="shared" ref="AZ25:BA25" si="88">AZ23/$B$6</f>
        <v>1.9708359095886131E-2</v>
      </c>
      <c r="BA25" s="46">
        <f t="shared" si="88"/>
        <v>1.9750663419639353E-2</v>
      </c>
      <c r="BB25" s="46">
        <f t="shared" ref="BB25:BC25" si="89">BB23/$B$6</f>
        <v>1.95914682741965E-2</v>
      </c>
      <c r="BC25" s="46">
        <f t="shared" si="89"/>
        <v>1.9680729489453305E-2</v>
      </c>
      <c r="BD25" s="46">
        <f t="shared" ref="BD25:BE25" si="90">BD23/$B$6</f>
        <v>1.9660389652532879E-2</v>
      </c>
      <c r="BE25" s="46">
        <f t="shared" si="90"/>
        <v>1.9650305660129357E-2</v>
      </c>
      <c r="BF25" s="46">
        <f t="shared" ref="BF25:BG25" si="91">BF23/$B$6</f>
        <v>1.96760492757585E-2</v>
      </c>
      <c r="BG25" s="46">
        <f t="shared" si="91"/>
        <v>1.9932827303364355E-2</v>
      </c>
      <c r="BH25" s="46">
        <f t="shared" ref="BH25:BI25" si="92">BH23/$B$6</f>
        <v>1.9906885964736516E-2</v>
      </c>
      <c r="BI25" s="46">
        <f t="shared" si="92"/>
        <v>1.9889649714095747E-2</v>
      </c>
      <c r="BJ25" s="46">
        <f t="shared" ref="BJ25" si="93">BJ23/$B$6</f>
        <v>1.9911620291670162E-2</v>
      </c>
      <c r="BK25" s="46"/>
      <c r="DD25" s="52">
        <v>22</v>
      </c>
      <c r="DE25" s="53">
        <v>4.6100000000000002E-2</v>
      </c>
      <c r="DF25" s="53">
        <v>5.9900000000000002E-2</v>
      </c>
    </row>
    <row r="26" spans="2:110" x14ac:dyDescent="0.3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94">IF(J25&gt;VLOOKUP(J22,$DD$3:$DF$75,2,0),"Gatilho atingido","Gatilho não atingido")</f>
        <v>Gatilho não atingido</v>
      </c>
      <c r="K26" s="46" t="str">
        <f t="shared" si="94"/>
        <v>Gatilho não atingido</v>
      </c>
      <c r="L26" s="46" t="str">
        <f t="shared" si="94"/>
        <v>Gatilho não atingido</v>
      </c>
      <c r="M26" s="46" t="str">
        <f t="shared" si="94"/>
        <v>Gatilho não atingido</v>
      </c>
      <c r="N26" s="46" t="str">
        <f t="shared" si="94"/>
        <v>Gatilho não atingido</v>
      </c>
      <c r="O26" s="46" t="str">
        <f t="shared" si="94"/>
        <v>Gatilho não atingido</v>
      </c>
      <c r="P26" s="46" t="str">
        <f t="shared" si="94"/>
        <v>Gatilho não atingido</v>
      </c>
      <c r="Q26" s="46" t="str">
        <f t="shared" si="94"/>
        <v>Gatilho não atingido</v>
      </c>
      <c r="R26" s="46" t="str">
        <f t="shared" si="94"/>
        <v>Gatilho não atingido</v>
      </c>
      <c r="S26" s="46" t="str">
        <f t="shared" si="94"/>
        <v>Gatilho não atingido</v>
      </c>
      <c r="T26" s="46" t="str">
        <f t="shared" si="94"/>
        <v>Gatilho não atingido</v>
      </c>
      <c r="U26" s="46" t="str">
        <f t="shared" si="94"/>
        <v>Gatilho não atingido</v>
      </c>
      <c r="V26" s="46" t="str">
        <f t="shared" si="94"/>
        <v>Gatilho não atingido</v>
      </c>
      <c r="W26" s="46" t="str">
        <f t="shared" si="94"/>
        <v>Gatilho não atingido</v>
      </c>
      <c r="X26" s="46" t="str">
        <f t="shared" si="94"/>
        <v>Gatilho não atingido</v>
      </c>
      <c r="Y26" s="46" t="str">
        <f t="shared" si="94"/>
        <v>Gatilho não atingido</v>
      </c>
      <c r="Z26" s="46" t="str">
        <f t="shared" si="94"/>
        <v>Gatilho não atingido</v>
      </c>
      <c r="AA26" s="46" t="str">
        <f t="shared" si="94"/>
        <v>Gatilho não atingido</v>
      </c>
      <c r="AB26" s="46" t="str">
        <f t="shared" si="94"/>
        <v>Gatilho não atingido</v>
      </c>
      <c r="AC26" s="46" t="str">
        <f t="shared" si="94"/>
        <v>Gatilho não atingido</v>
      </c>
      <c r="AD26" s="46" t="str">
        <f t="shared" si="94"/>
        <v>Gatilho não atingido</v>
      </c>
      <c r="AE26" s="46" t="str">
        <f t="shared" si="94"/>
        <v>Gatilho não atingido</v>
      </c>
      <c r="AF26" s="46" t="str">
        <f t="shared" si="94"/>
        <v>Gatilho não atingido</v>
      </c>
      <c r="AG26" s="46" t="str">
        <f t="shared" si="94"/>
        <v>Gatilho não atingido</v>
      </c>
      <c r="AH26" s="46" t="str">
        <f t="shared" si="94"/>
        <v>Gatilho não atingido</v>
      </c>
      <c r="AI26" s="46" t="str">
        <f t="shared" si="94"/>
        <v>Gatilho não atingido</v>
      </c>
      <c r="AJ26" s="46" t="str">
        <f t="shared" si="94"/>
        <v>Gatilho não atingido</v>
      </c>
      <c r="AK26" s="46" t="str">
        <f t="shared" si="94"/>
        <v>Gatilho não atingido</v>
      </c>
      <c r="AL26" s="46" t="str">
        <f t="shared" si="94"/>
        <v>Gatilho não atingido</v>
      </c>
      <c r="AM26" s="46" t="str">
        <f t="shared" si="94"/>
        <v>Gatilho não atingido</v>
      </c>
      <c r="AN26" s="46" t="str">
        <f t="shared" si="94"/>
        <v>Gatilho não atingido</v>
      </c>
      <c r="AO26" s="46" t="str">
        <f t="shared" si="94"/>
        <v>Gatilho não atingido</v>
      </c>
      <c r="AP26" s="46" t="str">
        <f t="shared" ref="AP26:BJ26" si="95">IF(AP25&gt;VLOOKUP(AP22,$DD$3:$DF$75,2,0),"Gatilho atingido","Gatilho não atingido")</f>
        <v>Gatilho não atingido</v>
      </c>
      <c r="AQ26" s="46" t="str">
        <f t="shared" si="95"/>
        <v>Gatilho não atingido</v>
      </c>
      <c r="AR26" s="46" t="str">
        <f t="shared" si="95"/>
        <v>Gatilho não atingido</v>
      </c>
      <c r="AS26" s="46" t="str">
        <f t="shared" si="95"/>
        <v>Gatilho não atingido</v>
      </c>
      <c r="AT26" s="46" t="str">
        <f t="shared" si="95"/>
        <v>Gatilho não atingido</v>
      </c>
      <c r="AU26" s="46" t="str">
        <f t="shared" si="95"/>
        <v>Gatilho não atingido</v>
      </c>
      <c r="AV26" s="46" t="str">
        <f t="shared" si="95"/>
        <v>Gatilho não atingido</v>
      </c>
      <c r="AW26" s="46" t="str">
        <f t="shared" si="95"/>
        <v>Gatilho não atingido</v>
      </c>
      <c r="AX26" s="46" t="str">
        <f t="shared" si="95"/>
        <v>Gatilho não atingido</v>
      </c>
      <c r="AY26" s="46" t="str">
        <f t="shared" si="95"/>
        <v>Gatilho não atingido</v>
      </c>
      <c r="AZ26" s="46" t="str">
        <f t="shared" si="95"/>
        <v>Gatilho não atingido</v>
      </c>
      <c r="BA26" s="46" t="str">
        <f t="shared" si="95"/>
        <v>Gatilho não atingido</v>
      </c>
      <c r="BB26" s="46" t="str">
        <f t="shared" si="95"/>
        <v>Gatilho não atingido</v>
      </c>
      <c r="BC26" s="46" t="str">
        <f t="shared" si="95"/>
        <v>Gatilho não atingido</v>
      </c>
      <c r="BD26" s="46" t="str">
        <f t="shared" si="95"/>
        <v>Gatilho não atingido</v>
      </c>
      <c r="BE26" s="46" t="str">
        <f t="shared" si="95"/>
        <v>Gatilho não atingido</v>
      </c>
      <c r="BF26" s="46" t="str">
        <f t="shared" si="95"/>
        <v>Gatilho não atingido</v>
      </c>
      <c r="BG26" s="46" t="str">
        <f t="shared" si="95"/>
        <v>Gatilho não atingido</v>
      </c>
      <c r="BH26" s="46" t="str">
        <f t="shared" si="95"/>
        <v>Gatilho não atingido</v>
      </c>
      <c r="BI26" s="46" t="str">
        <f t="shared" si="95"/>
        <v>Gatilho não atingido</v>
      </c>
      <c r="BJ26" s="46" t="str">
        <f t="shared" si="95"/>
        <v>Gatilho não atingido</v>
      </c>
      <c r="BK26" s="46"/>
      <c r="DD26" s="52">
        <v>23</v>
      </c>
      <c r="DE26" s="53">
        <v>4.8300000000000003E-2</v>
      </c>
      <c r="DF26" s="53">
        <v>6.2600000000000003E-2</v>
      </c>
    </row>
    <row r="27" spans="2:110" x14ac:dyDescent="0.3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96">IF(J25&gt;VLOOKUP(J22,$DD$3:$DF$75,3,0),"Gatilho atingido","Gatilho não atingido")</f>
        <v>Gatilho não atingido</v>
      </c>
      <c r="K27" s="46" t="str">
        <f t="shared" si="96"/>
        <v>Gatilho não atingido</v>
      </c>
      <c r="L27" s="46" t="str">
        <f t="shared" si="96"/>
        <v>Gatilho não atingido</v>
      </c>
      <c r="M27" s="46" t="str">
        <f t="shared" si="96"/>
        <v>Gatilho não atingido</v>
      </c>
      <c r="N27" s="46" t="str">
        <f t="shared" si="96"/>
        <v>Gatilho não atingido</v>
      </c>
      <c r="O27" s="46" t="str">
        <f t="shared" si="96"/>
        <v>Gatilho não atingido</v>
      </c>
      <c r="P27" s="46" t="str">
        <f t="shared" si="96"/>
        <v>Gatilho não atingido</v>
      </c>
      <c r="Q27" s="46" t="str">
        <f t="shared" si="96"/>
        <v>Gatilho não atingido</v>
      </c>
      <c r="R27" s="46" t="str">
        <f t="shared" si="96"/>
        <v>Gatilho não atingido</v>
      </c>
      <c r="S27" s="46" t="str">
        <f t="shared" si="96"/>
        <v>Gatilho não atingido</v>
      </c>
      <c r="T27" s="46" t="str">
        <f t="shared" si="96"/>
        <v>Gatilho não atingido</v>
      </c>
      <c r="U27" s="46" t="str">
        <f t="shared" si="96"/>
        <v>Gatilho não atingido</v>
      </c>
      <c r="V27" s="46" t="str">
        <f t="shared" si="96"/>
        <v>Gatilho não atingido</v>
      </c>
      <c r="W27" s="46" t="str">
        <f t="shared" si="96"/>
        <v>Gatilho não atingido</v>
      </c>
      <c r="X27" s="46" t="str">
        <f t="shared" si="96"/>
        <v>Gatilho não atingido</v>
      </c>
      <c r="Y27" s="46" t="str">
        <f t="shared" si="96"/>
        <v>Gatilho não atingido</v>
      </c>
      <c r="Z27" s="46" t="str">
        <f t="shared" si="96"/>
        <v>Gatilho não atingido</v>
      </c>
      <c r="AA27" s="46" t="str">
        <f t="shared" si="96"/>
        <v>Gatilho não atingido</v>
      </c>
      <c r="AB27" s="46" t="str">
        <f t="shared" si="96"/>
        <v>Gatilho não atingido</v>
      </c>
      <c r="AC27" s="46" t="str">
        <f t="shared" si="96"/>
        <v>Gatilho não atingido</v>
      </c>
      <c r="AD27" s="46" t="str">
        <f t="shared" si="96"/>
        <v>Gatilho não atingido</v>
      </c>
      <c r="AE27" s="46" t="str">
        <f t="shared" si="96"/>
        <v>Gatilho não atingido</v>
      </c>
      <c r="AF27" s="46" t="str">
        <f t="shared" si="96"/>
        <v>Gatilho não atingido</v>
      </c>
      <c r="AG27" s="46" t="str">
        <f t="shared" si="96"/>
        <v>Gatilho não atingido</v>
      </c>
      <c r="AH27" s="46" t="str">
        <f t="shared" si="96"/>
        <v>Gatilho não atingido</v>
      </c>
      <c r="AI27" s="46" t="str">
        <f t="shared" si="96"/>
        <v>Gatilho não atingido</v>
      </c>
      <c r="AJ27" s="46" t="str">
        <f t="shared" si="96"/>
        <v>Gatilho não atingido</v>
      </c>
      <c r="AK27" s="46" t="str">
        <f t="shared" si="96"/>
        <v>Gatilho não atingido</v>
      </c>
      <c r="AL27" s="46" t="str">
        <f t="shared" si="96"/>
        <v>Gatilho não atingido</v>
      </c>
      <c r="AM27" s="46" t="str">
        <f t="shared" si="96"/>
        <v>Gatilho não atingido</v>
      </c>
      <c r="AN27" s="46" t="str">
        <f t="shared" si="96"/>
        <v>Gatilho não atingido</v>
      </c>
      <c r="AO27" s="46" t="str">
        <f t="shared" si="96"/>
        <v>Gatilho não atingido</v>
      </c>
      <c r="AP27" s="46" t="str">
        <f t="shared" ref="AP27:BJ27" si="97">IF(AP25&gt;VLOOKUP(AP22,$DD$3:$DF$75,3,0),"Gatilho atingido","Gatilho não atingido")</f>
        <v>Gatilho não atingido</v>
      </c>
      <c r="AQ27" s="46" t="str">
        <f t="shared" si="97"/>
        <v>Gatilho não atingido</v>
      </c>
      <c r="AR27" s="46" t="str">
        <f t="shared" si="97"/>
        <v>Gatilho não atingido</v>
      </c>
      <c r="AS27" s="46" t="str">
        <f t="shared" si="97"/>
        <v>Gatilho não atingido</v>
      </c>
      <c r="AT27" s="46" t="str">
        <f t="shared" si="97"/>
        <v>Gatilho não atingido</v>
      </c>
      <c r="AU27" s="46" t="str">
        <f t="shared" si="97"/>
        <v>Gatilho não atingido</v>
      </c>
      <c r="AV27" s="46" t="str">
        <f t="shared" si="97"/>
        <v>Gatilho não atingido</v>
      </c>
      <c r="AW27" s="46" t="str">
        <f t="shared" si="97"/>
        <v>Gatilho não atingido</v>
      </c>
      <c r="AX27" s="46" t="str">
        <f t="shared" si="97"/>
        <v>Gatilho não atingido</v>
      </c>
      <c r="AY27" s="46" t="str">
        <f t="shared" si="97"/>
        <v>Gatilho não atingido</v>
      </c>
      <c r="AZ27" s="46" t="str">
        <f t="shared" si="97"/>
        <v>Gatilho não atingido</v>
      </c>
      <c r="BA27" s="46" t="str">
        <f t="shared" si="97"/>
        <v>Gatilho não atingido</v>
      </c>
      <c r="BB27" s="46" t="str">
        <f t="shared" si="97"/>
        <v>Gatilho não atingido</v>
      </c>
      <c r="BC27" s="46" t="str">
        <f t="shared" si="97"/>
        <v>Gatilho não atingido</v>
      </c>
      <c r="BD27" s="46" t="str">
        <f t="shared" si="97"/>
        <v>Gatilho não atingido</v>
      </c>
      <c r="BE27" s="46" t="str">
        <f t="shared" si="97"/>
        <v>Gatilho não atingido</v>
      </c>
      <c r="BF27" s="46" t="str">
        <f t="shared" si="97"/>
        <v>Gatilho não atingido</v>
      </c>
      <c r="BG27" s="46" t="str">
        <f t="shared" si="97"/>
        <v>Gatilho não atingido</v>
      </c>
      <c r="BH27" s="46" t="str">
        <f t="shared" si="97"/>
        <v>Gatilho não atingido</v>
      </c>
      <c r="BI27" s="46" t="str">
        <f t="shared" si="97"/>
        <v>Gatilho não atingido</v>
      </c>
      <c r="BJ27" s="46" t="str">
        <f t="shared" si="97"/>
        <v>Gatilho não atingido</v>
      </c>
      <c r="BK27" s="46"/>
      <c r="DD27" s="52">
        <v>24</v>
      </c>
      <c r="DE27" s="53">
        <v>5.04E-2</v>
      </c>
      <c r="DF27" s="53">
        <v>6.54E-2</v>
      </c>
    </row>
    <row r="28" spans="2:110" x14ac:dyDescent="0.3">
      <c r="B28" s="42"/>
      <c r="C28" s="77"/>
      <c r="D28" s="42"/>
      <c r="DD28" s="52">
        <v>25</v>
      </c>
      <c r="DE28" s="53">
        <v>5.2499999999999998E-2</v>
      </c>
      <c r="DF28" s="53">
        <v>6.8000000000000005E-2</v>
      </c>
    </row>
    <row r="29" spans="2:110" x14ac:dyDescent="0.3">
      <c r="B29" s="48"/>
      <c r="C29" s="78"/>
      <c r="D29" s="48"/>
      <c r="F29" s="13"/>
      <c r="G29" s="103" t="s">
        <v>116</v>
      </c>
      <c r="H29" s="103"/>
      <c r="I29" s="103"/>
      <c r="J29" s="103"/>
      <c r="K29" s="103"/>
      <c r="L29" s="103"/>
      <c r="M29" s="103"/>
      <c r="N29" s="103"/>
      <c r="O29" s="103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71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52">
        <v>26</v>
      </c>
      <c r="DE29" s="53">
        <v>5.4399999999999997E-2</v>
      </c>
      <c r="DF29" s="53">
        <v>7.0400000000000004E-2</v>
      </c>
    </row>
    <row r="30" spans="2:110" x14ac:dyDescent="0.3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98">EDATE(G30,1)</f>
        <v>43800</v>
      </c>
      <c r="I30" s="38">
        <f t="shared" si="98"/>
        <v>43831</v>
      </c>
      <c r="J30" s="38">
        <f t="shared" si="98"/>
        <v>43862</v>
      </c>
      <c r="K30" s="38">
        <f t="shared" si="98"/>
        <v>43891</v>
      </c>
      <c r="L30" s="38">
        <f t="shared" si="98"/>
        <v>43922</v>
      </c>
      <c r="M30" s="38">
        <f t="shared" si="98"/>
        <v>43952</v>
      </c>
      <c r="N30" s="38">
        <f t="shared" si="98"/>
        <v>43983</v>
      </c>
      <c r="O30" s="38">
        <f t="shared" si="98"/>
        <v>44013</v>
      </c>
      <c r="P30" s="38">
        <f t="shared" ref="P30:U30" si="99">EDATE(O30,1)</f>
        <v>44044</v>
      </c>
      <c r="Q30" s="38">
        <f t="shared" si="99"/>
        <v>44075</v>
      </c>
      <c r="R30" s="38">
        <f t="shared" si="99"/>
        <v>44105</v>
      </c>
      <c r="S30" s="38">
        <f t="shared" si="99"/>
        <v>44136</v>
      </c>
      <c r="T30" s="38">
        <f t="shared" si="99"/>
        <v>44166</v>
      </c>
      <c r="U30" s="38">
        <f t="shared" si="99"/>
        <v>44197</v>
      </c>
      <c r="V30" s="38">
        <f t="shared" ref="V30:BJ30" si="100">EDATE(U30,1)</f>
        <v>44228</v>
      </c>
      <c r="W30" s="38">
        <f t="shared" si="100"/>
        <v>44256</v>
      </c>
      <c r="X30" s="38">
        <f t="shared" si="100"/>
        <v>44287</v>
      </c>
      <c r="Y30" s="38">
        <f t="shared" si="100"/>
        <v>44317</v>
      </c>
      <c r="Z30" s="38">
        <f t="shared" si="100"/>
        <v>44348</v>
      </c>
      <c r="AA30" s="38">
        <f t="shared" si="100"/>
        <v>44378</v>
      </c>
      <c r="AB30" s="38">
        <f t="shared" si="100"/>
        <v>44409</v>
      </c>
      <c r="AC30" s="38">
        <f t="shared" si="100"/>
        <v>44440</v>
      </c>
      <c r="AD30" s="38">
        <f t="shared" si="100"/>
        <v>44470</v>
      </c>
      <c r="AE30" s="38">
        <f t="shared" si="100"/>
        <v>44501</v>
      </c>
      <c r="AF30" s="38">
        <f t="shared" si="100"/>
        <v>44531</v>
      </c>
      <c r="AG30" s="38">
        <f t="shared" si="100"/>
        <v>44562</v>
      </c>
      <c r="AH30" s="38">
        <f t="shared" si="100"/>
        <v>44593</v>
      </c>
      <c r="AI30" s="38">
        <f t="shared" si="100"/>
        <v>44621</v>
      </c>
      <c r="AJ30" s="38">
        <f t="shared" si="100"/>
        <v>44652</v>
      </c>
      <c r="AK30" s="38">
        <f t="shared" si="100"/>
        <v>44682</v>
      </c>
      <c r="AL30" s="38">
        <f t="shared" si="100"/>
        <v>44713</v>
      </c>
      <c r="AM30" s="38">
        <f t="shared" si="100"/>
        <v>44743</v>
      </c>
      <c r="AN30" s="38">
        <f t="shared" si="100"/>
        <v>44774</v>
      </c>
      <c r="AO30" s="38">
        <f t="shared" si="100"/>
        <v>44805</v>
      </c>
      <c r="AP30" s="38">
        <f t="shared" si="100"/>
        <v>44835</v>
      </c>
      <c r="AQ30" s="38">
        <f t="shared" si="100"/>
        <v>44866</v>
      </c>
      <c r="AR30" s="38">
        <f t="shared" si="100"/>
        <v>44896</v>
      </c>
      <c r="AS30" s="38">
        <f t="shared" si="100"/>
        <v>44927</v>
      </c>
      <c r="AT30" s="38">
        <f t="shared" si="100"/>
        <v>44958</v>
      </c>
      <c r="AU30" s="38">
        <f t="shared" si="100"/>
        <v>44986</v>
      </c>
      <c r="AV30" s="38">
        <f t="shared" si="100"/>
        <v>45017</v>
      </c>
      <c r="AW30" s="38">
        <f t="shared" si="100"/>
        <v>45047</v>
      </c>
      <c r="AX30" s="38">
        <f t="shared" si="100"/>
        <v>45078</v>
      </c>
      <c r="AY30" s="38">
        <f t="shared" si="100"/>
        <v>45108</v>
      </c>
      <c r="AZ30" s="38">
        <f t="shared" si="100"/>
        <v>45139</v>
      </c>
      <c r="BA30" s="38">
        <f t="shared" si="100"/>
        <v>45170</v>
      </c>
      <c r="BB30" s="38">
        <f t="shared" si="100"/>
        <v>45200</v>
      </c>
      <c r="BC30" s="38">
        <f t="shared" si="100"/>
        <v>45231</v>
      </c>
      <c r="BD30" s="38">
        <f t="shared" si="100"/>
        <v>45261</v>
      </c>
      <c r="BE30" s="38">
        <f t="shared" si="100"/>
        <v>45292</v>
      </c>
      <c r="BF30" s="38">
        <f t="shared" si="100"/>
        <v>45323</v>
      </c>
      <c r="BG30" s="38">
        <f t="shared" si="100"/>
        <v>45352</v>
      </c>
      <c r="BH30" s="38">
        <f t="shared" si="100"/>
        <v>45383</v>
      </c>
      <c r="BI30" s="38">
        <f t="shared" si="100"/>
        <v>45413</v>
      </c>
      <c r="BJ30" s="38">
        <f t="shared" si="100"/>
        <v>45444</v>
      </c>
      <c r="BK30" s="43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52">
        <v>27</v>
      </c>
      <c r="DE30" s="53">
        <v>5.6099999999999997E-2</v>
      </c>
      <c r="DF30" s="53">
        <v>7.2599999999999998E-2</v>
      </c>
    </row>
    <row r="31" spans="2:110" x14ac:dyDescent="0.3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01">J31+1</f>
        <v>1</v>
      </c>
      <c r="L31" s="49">
        <f t="shared" si="101"/>
        <v>2</v>
      </c>
      <c r="M31" s="49">
        <f t="shared" si="101"/>
        <v>3</v>
      </c>
      <c r="N31" s="49">
        <f t="shared" si="101"/>
        <v>4</v>
      </c>
      <c r="O31" s="49">
        <f t="shared" si="101"/>
        <v>5</v>
      </c>
      <c r="P31" s="49">
        <f t="shared" ref="P31:U31" si="102">O31+1</f>
        <v>6</v>
      </c>
      <c r="Q31" s="49">
        <f t="shared" si="102"/>
        <v>7</v>
      </c>
      <c r="R31" s="49">
        <f t="shared" si="102"/>
        <v>8</v>
      </c>
      <c r="S31" s="49">
        <f t="shared" si="102"/>
        <v>9</v>
      </c>
      <c r="T31" s="49">
        <f t="shared" si="102"/>
        <v>10</v>
      </c>
      <c r="U31" s="49">
        <f t="shared" si="102"/>
        <v>11</v>
      </c>
      <c r="V31" s="49">
        <f t="shared" ref="V31:BJ31" si="103">U31+1</f>
        <v>12</v>
      </c>
      <c r="W31" s="49">
        <f t="shared" si="103"/>
        <v>13</v>
      </c>
      <c r="X31" s="49">
        <f t="shared" si="103"/>
        <v>14</v>
      </c>
      <c r="Y31" s="49">
        <f t="shared" si="103"/>
        <v>15</v>
      </c>
      <c r="Z31" s="49">
        <f t="shared" si="103"/>
        <v>16</v>
      </c>
      <c r="AA31" s="49">
        <f t="shared" si="103"/>
        <v>17</v>
      </c>
      <c r="AB31" s="49">
        <f t="shared" si="103"/>
        <v>18</v>
      </c>
      <c r="AC31" s="49">
        <f t="shared" si="103"/>
        <v>19</v>
      </c>
      <c r="AD31" s="49">
        <f t="shared" si="103"/>
        <v>20</v>
      </c>
      <c r="AE31" s="49">
        <f t="shared" si="103"/>
        <v>21</v>
      </c>
      <c r="AF31" s="49">
        <f t="shared" si="103"/>
        <v>22</v>
      </c>
      <c r="AG31" s="49">
        <f t="shared" si="103"/>
        <v>23</v>
      </c>
      <c r="AH31" s="49">
        <f t="shared" si="103"/>
        <v>24</v>
      </c>
      <c r="AI31" s="49">
        <f t="shared" si="103"/>
        <v>25</v>
      </c>
      <c r="AJ31" s="49">
        <f t="shared" si="103"/>
        <v>26</v>
      </c>
      <c r="AK31" s="49">
        <f t="shared" si="103"/>
        <v>27</v>
      </c>
      <c r="AL31" s="49">
        <f t="shared" si="103"/>
        <v>28</v>
      </c>
      <c r="AM31" s="49">
        <f t="shared" si="103"/>
        <v>29</v>
      </c>
      <c r="AN31" s="49">
        <f t="shared" si="103"/>
        <v>30</v>
      </c>
      <c r="AO31" s="49">
        <f t="shared" si="103"/>
        <v>31</v>
      </c>
      <c r="AP31" s="49">
        <f t="shared" si="103"/>
        <v>32</v>
      </c>
      <c r="AQ31" s="49">
        <f t="shared" si="103"/>
        <v>33</v>
      </c>
      <c r="AR31" s="49">
        <f t="shared" si="103"/>
        <v>34</v>
      </c>
      <c r="AS31" s="49">
        <f t="shared" si="103"/>
        <v>35</v>
      </c>
      <c r="AT31" s="49">
        <f t="shared" si="103"/>
        <v>36</v>
      </c>
      <c r="AU31" s="49">
        <f t="shared" si="103"/>
        <v>37</v>
      </c>
      <c r="AV31" s="49">
        <f t="shared" si="103"/>
        <v>38</v>
      </c>
      <c r="AW31" s="49">
        <f t="shared" si="103"/>
        <v>39</v>
      </c>
      <c r="AX31" s="49">
        <f t="shared" si="103"/>
        <v>40</v>
      </c>
      <c r="AY31" s="49">
        <f t="shared" si="103"/>
        <v>41</v>
      </c>
      <c r="AZ31" s="49">
        <f t="shared" si="103"/>
        <v>42</v>
      </c>
      <c r="BA31" s="49">
        <f t="shared" si="103"/>
        <v>43</v>
      </c>
      <c r="BB31" s="49">
        <f t="shared" si="103"/>
        <v>44</v>
      </c>
      <c r="BC31" s="49">
        <f t="shared" si="103"/>
        <v>45</v>
      </c>
      <c r="BD31" s="49">
        <f t="shared" si="103"/>
        <v>46</v>
      </c>
      <c r="BE31" s="49">
        <f t="shared" si="103"/>
        <v>47</v>
      </c>
      <c r="BF31" s="49">
        <f t="shared" si="103"/>
        <v>48</v>
      </c>
      <c r="BG31" s="49">
        <f t="shared" si="103"/>
        <v>49</v>
      </c>
      <c r="BH31" s="49">
        <f t="shared" si="103"/>
        <v>50</v>
      </c>
      <c r="BI31" s="49">
        <f t="shared" si="103"/>
        <v>51</v>
      </c>
      <c r="BJ31" s="49">
        <f t="shared" si="103"/>
        <v>52</v>
      </c>
      <c r="BK31" s="73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52">
        <v>28</v>
      </c>
      <c r="DE31" s="53">
        <v>5.7799999999999997E-2</v>
      </c>
      <c r="DF31" s="53">
        <v>7.4700000000000003E-2</v>
      </c>
    </row>
    <row r="32" spans="2:110" x14ac:dyDescent="0.3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f>SUM('Capa Final'!$F$37:$F$38)+SUM('Capa Final'!$F$46:$F$47)</f>
        <v>2000198.0120610003</v>
      </c>
      <c r="BK32" s="20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52">
        <v>29</v>
      </c>
      <c r="DE32" s="53">
        <v>5.9400000000000001E-2</v>
      </c>
      <c r="DF32" s="53">
        <v>7.6700000000000004E-2</v>
      </c>
    </row>
    <row r="33" spans="2:110" x14ac:dyDescent="0.3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f>'Capa Final'!$F$37+'Capa Final'!$F$46</f>
        <v>18216.212031999999</v>
      </c>
      <c r="BK33" s="20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52">
        <v>30</v>
      </c>
      <c r="DE33" s="53">
        <v>6.08E-2</v>
      </c>
      <c r="DF33" s="53">
        <v>7.8600000000000003E-2</v>
      </c>
    </row>
    <row r="34" spans="2:110" x14ac:dyDescent="0.3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04">X32/$B$7</f>
        <v>1.2787638200354721E-2</v>
      </c>
      <c r="Y34" s="46">
        <f t="shared" si="104"/>
        <v>1.380891787133641E-2</v>
      </c>
      <c r="Z34" s="46">
        <f t="shared" si="104"/>
        <v>1.4612944436498798E-2</v>
      </c>
      <c r="AA34" s="46">
        <f t="shared" si="104"/>
        <v>1.6255770057316904E-2</v>
      </c>
      <c r="AB34" s="46">
        <f t="shared" si="104"/>
        <v>1.6741730046053692E-2</v>
      </c>
      <c r="AC34" s="46">
        <f t="shared" si="104"/>
        <v>1.7029446946896069E-2</v>
      </c>
      <c r="AD34" s="46">
        <f t="shared" ref="AD34:AE34" si="105">AD32/$B$7</f>
        <v>1.7470787333229338E-2</v>
      </c>
      <c r="AE34" s="46">
        <f t="shared" si="105"/>
        <v>1.8156271400852034E-2</v>
      </c>
      <c r="AF34" s="46">
        <f t="shared" ref="AF34:AG34" si="106">AF32/$B$7</f>
        <v>1.8459477243406484E-2</v>
      </c>
      <c r="AG34" s="46">
        <f t="shared" si="106"/>
        <v>1.8714336333635947E-2</v>
      </c>
      <c r="AH34" s="46">
        <f t="shared" ref="AH34:AI34" si="107">AH32/$B$7</f>
        <v>1.9432470282141102E-2</v>
      </c>
      <c r="AI34" s="46">
        <f t="shared" si="107"/>
        <v>1.9449109065413493E-2</v>
      </c>
      <c r="AJ34" s="46">
        <f t="shared" ref="AJ34:AK34" si="108">AJ32/$B$7</f>
        <v>1.9767635593203416E-2</v>
      </c>
      <c r="AK34" s="46">
        <f t="shared" si="108"/>
        <v>1.9732025242556295E-2</v>
      </c>
      <c r="AL34" s="46">
        <f t="shared" ref="AL34:AM34" si="109">AL32/$B$7</f>
        <v>1.9774618704306364E-2</v>
      </c>
      <c r="AM34" s="46">
        <f t="shared" si="109"/>
        <v>1.9948912938608291E-2</v>
      </c>
      <c r="AN34" s="46">
        <f t="shared" ref="AN34:AO34" si="110">AN32/$B$7</f>
        <v>1.9471759374683477E-2</v>
      </c>
      <c r="AO34" s="46">
        <f t="shared" si="110"/>
        <v>1.9743636452002312E-2</v>
      </c>
      <c r="AP34" s="46">
        <f t="shared" ref="AP34:AQ34" si="111">AP32/$B$7</f>
        <v>1.9761932529502882E-2</v>
      </c>
      <c r="AQ34" s="46">
        <f t="shared" si="111"/>
        <v>2.0042372331465986E-2</v>
      </c>
      <c r="AR34" s="46">
        <f t="shared" ref="AR34:AS34" si="112">AR32/$B$7</f>
        <v>2.0294111796263229E-2</v>
      </c>
      <c r="AS34" s="46">
        <f t="shared" si="112"/>
        <v>2.0299290974078316E-2</v>
      </c>
      <c r="AT34" s="46">
        <f t="shared" ref="AT34:AU34" si="113">AT32/$B$7</f>
        <v>2.0424435049138365E-2</v>
      </c>
      <c r="AU34" s="46">
        <f t="shared" si="113"/>
        <v>2.0319513970721674E-2</v>
      </c>
      <c r="AV34" s="46">
        <f t="shared" ref="AV34:AW34" si="114">AV32/$B$7</f>
        <v>2.0477986353444767E-2</v>
      </c>
      <c r="AW34" s="46">
        <f t="shared" si="114"/>
        <v>2.0583319612786949E-2</v>
      </c>
      <c r="AX34" s="46">
        <f t="shared" ref="AX34:AY34" si="115">AX32/$B$7</f>
        <v>2.0683856275622702E-2</v>
      </c>
      <c r="AY34" s="46">
        <f t="shared" si="115"/>
        <v>2.0815650883748295E-2</v>
      </c>
      <c r="AZ34" s="46">
        <f t="shared" ref="AZ34:BA34" si="116">AZ32/$B$7</f>
        <v>2.0853780076125952E-2</v>
      </c>
      <c r="BA34" s="46">
        <f t="shared" si="116"/>
        <v>2.1000515621636434E-2</v>
      </c>
      <c r="BB34" s="46">
        <f t="shared" ref="BB34:BC34" si="117">BB32/$B$7</f>
        <v>2.114489458787238E-2</v>
      </c>
      <c r="BC34" s="46">
        <f t="shared" si="117"/>
        <v>2.1166384935565434E-2</v>
      </c>
      <c r="BD34" s="46">
        <f t="shared" ref="BD34:BE34" si="118">BD32/$B$7</f>
        <v>2.1208768025006149E-2</v>
      </c>
      <c r="BE34" s="46">
        <f t="shared" si="118"/>
        <v>2.1176811870458962E-2</v>
      </c>
      <c r="BF34" s="46">
        <f t="shared" ref="BF34:BG34" si="119">BF32/$B$7</f>
        <v>2.1165482329533167E-2</v>
      </c>
      <c r="BG34" s="46">
        <f t="shared" si="119"/>
        <v>2.1199839908657009E-2</v>
      </c>
      <c r="BH34" s="46">
        <f t="shared" ref="BH34:BI34" si="120">BH32/$B$7</f>
        <v>2.1249951526345297E-2</v>
      </c>
      <c r="BI34" s="46">
        <f t="shared" si="120"/>
        <v>2.1211771122315509E-2</v>
      </c>
      <c r="BJ34" s="46">
        <f t="shared" ref="BJ34" si="121">BJ32/$B$7</f>
        <v>2.1189682088682327E-2</v>
      </c>
      <c r="BK34" s="46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52">
        <v>31</v>
      </c>
      <c r="DE34" s="53">
        <v>6.2199999999999998E-2</v>
      </c>
      <c r="DF34" s="53">
        <v>8.0299999999999996E-2</v>
      </c>
    </row>
    <row r="35" spans="2:110" x14ac:dyDescent="0.3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22">IF(K34&gt;VLOOKUP(K31,$DD$3:$DF$75,2,0),"Gatilho atingido","Gatilho não atingido")</f>
        <v>Gatilho não atingido</v>
      </c>
      <c r="L35" s="46" t="str">
        <f t="shared" si="122"/>
        <v>Gatilho não atingido</v>
      </c>
      <c r="M35" s="46" t="str">
        <f t="shared" si="122"/>
        <v>Gatilho não atingido</v>
      </c>
      <c r="N35" s="46" t="str">
        <f t="shared" si="122"/>
        <v>Gatilho não atingido</v>
      </c>
      <c r="O35" s="46" t="str">
        <f t="shared" si="122"/>
        <v>Gatilho não atingido</v>
      </c>
      <c r="P35" s="46" t="str">
        <f t="shared" si="122"/>
        <v>Gatilho não atingido</v>
      </c>
      <c r="Q35" s="46" t="str">
        <f t="shared" si="122"/>
        <v>Gatilho não atingido</v>
      </c>
      <c r="R35" s="46" t="str">
        <f t="shared" si="122"/>
        <v>Gatilho não atingido</v>
      </c>
      <c r="S35" s="46" t="str">
        <f t="shared" si="122"/>
        <v>Gatilho não atingido</v>
      </c>
      <c r="T35" s="46" t="str">
        <f t="shared" si="122"/>
        <v>Gatilho não atingido</v>
      </c>
      <c r="U35" s="46" t="str">
        <f t="shared" si="122"/>
        <v>Gatilho não atingido</v>
      </c>
      <c r="V35" s="46" t="str">
        <f t="shared" si="122"/>
        <v>Gatilho não atingido</v>
      </c>
      <c r="W35" s="46" t="str">
        <f t="shared" si="122"/>
        <v>Gatilho não atingido</v>
      </c>
      <c r="X35" s="46" t="str">
        <f t="shared" si="122"/>
        <v>Gatilho não atingido</v>
      </c>
      <c r="Y35" s="46" t="str">
        <f t="shared" si="122"/>
        <v>Gatilho não atingido</v>
      </c>
      <c r="Z35" s="46" t="str">
        <f t="shared" si="122"/>
        <v>Gatilho não atingido</v>
      </c>
      <c r="AA35" s="46" t="str">
        <f t="shared" si="122"/>
        <v>Gatilho não atingido</v>
      </c>
      <c r="AB35" s="46" t="str">
        <f t="shared" si="122"/>
        <v>Gatilho não atingido</v>
      </c>
      <c r="AC35" s="46" t="str">
        <f t="shared" si="122"/>
        <v>Gatilho não atingido</v>
      </c>
      <c r="AD35" s="46" t="str">
        <f t="shared" si="122"/>
        <v>Gatilho não atingido</v>
      </c>
      <c r="AE35" s="46" t="str">
        <f t="shared" si="122"/>
        <v>Gatilho não atingido</v>
      </c>
      <c r="AF35" s="46" t="str">
        <f t="shared" si="122"/>
        <v>Gatilho não atingido</v>
      </c>
      <c r="AG35" s="46" t="str">
        <f t="shared" si="122"/>
        <v>Gatilho não atingido</v>
      </c>
      <c r="AH35" s="46" t="str">
        <f t="shared" si="122"/>
        <v>Gatilho não atingido</v>
      </c>
      <c r="AI35" s="46" t="str">
        <f t="shared" si="122"/>
        <v>Gatilho não atingido</v>
      </c>
      <c r="AJ35" s="46" t="str">
        <f t="shared" si="122"/>
        <v>Gatilho não atingido</v>
      </c>
      <c r="AK35" s="46" t="str">
        <f t="shared" si="122"/>
        <v>Gatilho não atingido</v>
      </c>
      <c r="AL35" s="46" t="str">
        <f t="shared" si="122"/>
        <v>Gatilho não atingido</v>
      </c>
      <c r="AM35" s="46" t="str">
        <f t="shared" si="122"/>
        <v>Gatilho não atingido</v>
      </c>
      <c r="AN35" s="46" t="str">
        <f t="shared" si="122"/>
        <v>Gatilho não atingido</v>
      </c>
      <c r="AO35" s="46" t="str">
        <f t="shared" si="122"/>
        <v>Gatilho não atingido</v>
      </c>
      <c r="AP35" s="46" t="str">
        <f t="shared" si="122"/>
        <v>Gatilho não atingido</v>
      </c>
      <c r="AQ35" s="46" t="str">
        <f t="shared" ref="AQ35:BJ35" si="123">IF(AQ34&gt;VLOOKUP(AQ31,$DD$3:$DF$75,2,0),"Gatilho atingido","Gatilho não atingido")</f>
        <v>Gatilho não atingido</v>
      </c>
      <c r="AR35" s="46" t="str">
        <f t="shared" si="123"/>
        <v>Gatilho não atingido</v>
      </c>
      <c r="AS35" s="46" t="str">
        <f t="shared" si="123"/>
        <v>Gatilho não atingido</v>
      </c>
      <c r="AT35" s="46" t="str">
        <f t="shared" si="123"/>
        <v>Gatilho não atingido</v>
      </c>
      <c r="AU35" s="46" t="str">
        <f t="shared" si="123"/>
        <v>Gatilho não atingido</v>
      </c>
      <c r="AV35" s="46" t="str">
        <f t="shared" si="123"/>
        <v>Gatilho não atingido</v>
      </c>
      <c r="AW35" s="46" t="str">
        <f t="shared" si="123"/>
        <v>Gatilho não atingido</v>
      </c>
      <c r="AX35" s="46" t="str">
        <f t="shared" si="123"/>
        <v>Gatilho não atingido</v>
      </c>
      <c r="AY35" s="46" t="str">
        <f t="shared" si="123"/>
        <v>Gatilho não atingido</v>
      </c>
      <c r="AZ35" s="46" t="str">
        <f t="shared" si="123"/>
        <v>Gatilho não atingido</v>
      </c>
      <c r="BA35" s="46" t="str">
        <f t="shared" si="123"/>
        <v>Gatilho não atingido</v>
      </c>
      <c r="BB35" s="46" t="str">
        <f t="shared" si="123"/>
        <v>Gatilho não atingido</v>
      </c>
      <c r="BC35" s="46" t="str">
        <f t="shared" si="123"/>
        <v>Gatilho não atingido</v>
      </c>
      <c r="BD35" s="46" t="str">
        <f t="shared" si="123"/>
        <v>Gatilho não atingido</v>
      </c>
      <c r="BE35" s="46" t="str">
        <f t="shared" si="123"/>
        <v>Gatilho não atingido</v>
      </c>
      <c r="BF35" s="46" t="str">
        <f t="shared" si="123"/>
        <v>Gatilho não atingido</v>
      </c>
      <c r="BG35" s="46" t="str">
        <f t="shared" si="123"/>
        <v>Gatilho não atingido</v>
      </c>
      <c r="BH35" s="46" t="str">
        <f t="shared" si="123"/>
        <v>Gatilho não atingido</v>
      </c>
      <c r="BI35" s="46" t="str">
        <f t="shared" si="123"/>
        <v>Gatilho não atingido</v>
      </c>
      <c r="BJ35" s="46" t="str">
        <f t="shared" si="123"/>
        <v>Gatilho não atingido</v>
      </c>
      <c r="BK35" s="46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52">
        <v>32</v>
      </c>
      <c r="DE35" s="53">
        <v>6.3299999999999995E-2</v>
      </c>
      <c r="DF35" s="53">
        <v>8.1600000000000006E-2</v>
      </c>
    </row>
    <row r="36" spans="2:110" x14ac:dyDescent="0.3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24">IF(K34&gt;VLOOKUP(K31,$DD$3:$DF$75,3,0),"Gatilho atingido","Gatilho não atingido")</f>
        <v>Gatilho não atingido</v>
      </c>
      <c r="L36" s="46" t="str">
        <f t="shared" si="124"/>
        <v>Gatilho não atingido</v>
      </c>
      <c r="M36" s="46" t="str">
        <f t="shared" si="124"/>
        <v>Gatilho não atingido</v>
      </c>
      <c r="N36" s="46" t="str">
        <f t="shared" si="124"/>
        <v>Gatilho não atingido</v>
      </c>
      <c r="O36" s="46" t="str">
        <f t="shared" si="124"/>
        <v>Gatilho não atingido</v>
      </c>
      <c r="P36" s="46" t="str">
        <f t="shared" si="124"/>
        <v>Gatilho não atingido</v>
      </c>
      <c r="Q36" s="46" t="str">
        <f t="shared" si="124"/>
        <v>Gatilho não atingido</v>
      </c>
      <c r="R36" s="46" t="str">
        <f t="shared" si="124"/>
        <v>Gatilho não atingido</v>
      </c>
      <c r="S36" s="46" t="str">
        <f t="shared" si="124"/>
        <v>Gatilho não atingido</v>
      </c>
      <c r="T36" s="46" t="str">
        <f t="shared" si="124"/>
        <v>Gatilho não atingido</v>
      </c>
      <c r="U36" s="46" t="str">
        <f t="shared" si="124"/>
        <v>Gatilho não atingido</v>
      </c>
      <c r="V36" s="46" t="str">
        <f t="shared" si="124"/>
        <v>Gatilho não atingido</v>
      </c>
      <c r="W36" s="46" t="str">
        <f t="shared" si="124"/>
        <v>Gatilho não atingido</v>
      </c>
      <c r="X36" s="46" t="str">
        <f t="shared" si="124"/>
        <v>Gatilho não atingido</v>
      </c>
      <c r="Y36" s="46" t="str">
        <f t="shared" si="124"/>
        <v>Gatilho não atingido</v>
      </c>
      <c r="Z36" s="46" t="str">
        <f t="shared" si="124"/>
        <v>Gatilho não atingido</v>
      </c>
      <c r="AA36" s="46" t="str">
        <f t="shared" si="124"/>
        <v>Gatilho não atingido</v>
      </c>
      <c r="AB36" s="46" t="str">
        <f t="shared" si="124"/>
        <v>Gatilho não atingido</v>
      </c>
      <c r="AC36" s="46" t="str">
        <f t="shared" si="124"/>
        <v>Gatilho não atingido</v>
      </c>
      <c r="AD36" s="46" t="str">
        <f t="shared" si="124"/>
        <v>Gatilho não atingido</v>
      </c>
      <c r="AE36" s="46" t="str">
        <f t="shared" si="124"/>
        <v>Gatilho não atingido</v>
      </c>
      <c r="AF36" s="46" t="str">
        <f t="shared" si="124"/>
        <v>Gatilho não atingido</v>
      </c>
      <c r="AG36" s="46" t="str">
        <f t="shared" si="124"/>
        <v>Gatilho não atingido</v>
      </c>
      <c r="AH36" s="46" t="str">
        <f t="shared" si="124"/>
        <v>Gatilho não atingido</v>
      </c>
      <c r="AI36" s="46" t="str">
        <f t="shared" si="124"/>
        <v>Gatilho não atingido</v>
      </c>
      <c r="AJ36" s="46" t="str">
        <f t="shared" si="124"/>
        <v>Gatilho não atingido</v>
      </c>
      <c r="AK36" s="46" t="str">
        <f t="shared" si="124"/>
        <v>Gatilho não atingido</v>
      </c>
      <c r="AL36" s="46" t="str">
        <f t="shared" si="124"/>
        <v>Gatilho não atingido</v>
      </c>
      <c r="AM36" s="46" t="str">
        <f t="shared" si="124"/>
        <v>Gatilho não atingido</v>
      </c>
      <c r="AN36" s="46" t="str">
        <f t="shared" si="124"/>
        <v>Gatilho não atingido</v>
      </c>
      <c r="AO36" s="46" t="str">
        <f t="shared" si="124"/>
        <v>Gatilho não atingido</v>
      </c>
      <c r="AP36" s="46" t="str">
        <f t="shared" si="124"/>
        <v>Gatilho não atingido</v>
      </c>
      <c r="AQ36" s="46" t="str">
        <f t="shared" ref="AQ36:BJ36" si="125">IF(AQ34&gt;VLOOKUP(AQ31,$DD$3:$DF$75,3,0),"Gatilho atingido","Gatilho não atingido")</f>
        <v>Gatilho não atingido</v>
      </c>
      <c r="AR36" s="46" t="str">
        <f t="shared" si="125"/>
        <v>Gatilho não atingido</v>
      </c>
      <c r="AS36" s="46" t="str">
        <f t="shared" si="125"/>
        <v>Gatilho não atingido</v>
      </c>
      <c r="AT36" s="46" t="str">
        <f t="shared" si="125"/>
        <v>Gatilho não atingido</v>
      </c>
      <c r="AU36" s="46" t="str">
        <f t="shared" si="125"/>
        <v>Gatilho não atingido</v>
      </c>
      <c r="AV36" s="46" t="str">
        <f t="shared" si="125"/>
        <v>Gatilho não atingido</v>
      </c>
      <c r="AW36" s="46" t="str">
        <f t="shared" si="125"/>
        <v>Gatilho não atingido</v>
      </c>
      <c r="AX36" s="46" t="str">
        <f t="shared" si="125"/>
        <v>Gatilho não atingido</v>
      </c>
      <c r="AY36" s="46" t="str">
        <f t="shared" si="125"/>
        <v>Gatilho não atingido</v>
      </c>
      <c r="AZ36" s="46" t="str">
        <f t="shared" si="125"/>
        <v>Gatilho não atingido</v>
      </c>
      <c r="BA36" s="46" t="str">
        <f t="shared" si="125"/>
        <v>Gatilho não atingido</v>
      </c>
      <c r="BB36" s="46" t="str">
        <f t="shared" si="125"/>
        <v>Gatilho não atingido</v>
      </c>
      <c r="BC36" s="46" t="str">
        <f t="shared" si="125"/>
        <v>Gatilho não atingido</v>
      </c>
      <c r="BD36" s="46" t="str">
        <f t="shared" si="125"/>
        <v>Gatilho não atingido</v>
      </c>
      <c r="BE36" s="46" t="str">
        <f t="shared" si="125"/>
        <v>Gatilho não atingido</v>
      </c>
      <c r="BF36" s="46" t="str">
        <f t="shared" si="125"/>
        <v>Gatilho não atingido</v>
      </c>
      <c r="BG36" s="46" t="str">
        <f t="shared" si="125"/>
        <v>Gatilho não atingido</v>
      </c>
      <c r="BH36" s="46" t="str">
        <f t="shared" si="125"/>
        <v>Gatilho não atingido</v>
      </c>
      <c r="BI36" s="46" t="str">
        <f t="shared" si="125"/>
        <v>Gatilho não atingido</v>
      </c>
      <c r="BJ36" s="46" t="str">
        <f t="shared" si="125"/>
        <v>Gatilho não atingido</v>
      </c>
      <c r="BK36" s="46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52">
        <v>33</v>
      </c>
      <c r="DE36" s="53">
        <v>6.4199999999999993E-2</v>
      </c>
      <c r="DF36" s="53">
        <v>8.2799999999999999E-2</v>
      </c>
    </row>
    <row r="37" spans="2:110" x14ac:dyDescent="0.3">
      <c r="DD37" s="52">
        <v>34</v>
      </c>
      <c r="DE37" s="53">
        <v>6.4899999999999999E-2</v>
      </c>
      <c r="DF37" s="53">
        <v>8.3699999999999997E-2</v>
      </c>
    </row>
    <row r="38" spans="2:110" x14ac:dyDescent="0.3">
      <c r="F38" s="13"/>
      <c r="G38" s="103" t="s">
        <v>116</v>
      </c>
      <c r="H38" s="103"/>
      <c r="I38" s="103"/>
      <c r="J38" s="103"/>
      <c r="K38" s="103"/>
      <c r="L38" s="103"/>
      <c r="M38" s="103"/>
      <c r="N38" s="103"/>
      <c r="O38" s="103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71"/>
      <c r="DD38" s="52">
        <v>35</v>
      </c>
      <c r="DE38" s="53">
        <v>6.5600000000000006E-2</v>
      </c>
      <c r="DF38" s="53">
        <v>8.4500000000000006E-2</v>
      </c>
    </row>
    <row r="39" spans="2:110" x14ac:dyDescent="0.3">
      <c r="F39" s="37" t="s">
        <v>125</v>
      </c>
      <c r="G39" s="38">
        <v>43770</v>
      </c>
      <c r="H39" s="38">
        <f t="shared" ref="H39:O39" si="126">EDATE(G39,1)</f>
        <v>43800</v>
      </c>
      <c r="I39" s="38">
        <f t="shared" si="126"/>
        <v>43831</v>
      </c>
      <c r="J39" s="38">
        <f t="shared" si="126"/>
        <v>43862</v>
      </c>
      <c r="K39" s="38">
        <f t="shared" si="126"/>
        <v>43891</v>
      </c>
      <c r="L39" s="38">
        <f t="shared" si="126"/>
        <v>43922</v>
      </c>
      <c r="M39" s="38">
        <f t="shared" si="126"/>
        <v>43952</v>
      </c>
      <c r="N39" s="38">
        <f t="shared" si="126"/>
        <v>43983</v>
      </c>
      <c r="O39" s="38">
        <f t="shared" si="126"/>
        <v>44013</v>
      </c>
      <c r="P39" s="38">
        <f t="shared" ref="P39:U39" si="127">EDATE(O39,1)</f>
        <v>44044</v>
      </c>
      <c r="Q39" s="38">
        <f t="shared" si="127"/>
        <v>44075</v>
      </c>
      <c r="R39" s="38">
        <f t="shared" si="127"/>
        <v>44105</v>
      </c>
      <c r="S39" s="38">
        <f t="shared" si="127"/>
        <v>44136</v>
      </c>
      <c r="T39" s="38">
        <f t="shared" si="127"/>
        <v>44166</v>
      </c>
      <c r="U39" s="38">
        <f t="shared" si="127"/>
        <v>44197</v>
      </c>
      <c r="V39" s="38">
        <f t="shared" ref="V39:BJ39" si="128">EDATE(U39,1)</f>
        <v>44228</v>
      </c>
      <c r="W39" s="38">
        <f t="shared" si="128"/>
        <v>44256</v>
      </c>
      <c r="X39" s="38">
        <f t="shared" si="128"/>
        <v>44287</v>
      </c>
      <c r="Y39" s="38">
        <f t="shared" si="128"/>
        <v>44317</v>
      </c>
      <c r="Z39" s="38">
        <f t="shared" si="128"/>
        <v>44348</v>
      </c>
      <c r="AA39" s="38">
        <f t="shared" si="128"/>
        <v>44378</v>
      </c>
      <c r="AB39" s="38">
        <f t="shared" si="128"/>
        <v>44409</v>
      </c>
      <c r="AC39" s="38">
        <f t="shared" si="128"/>
        <v>44440</v>
      </c>
      <c r="AD39" s="38">
        <f t="shared" si="128"/>
        <v>44470</v>
      </c>
      <c r="AE39" s="38">
        <f t="shared" si="128"/>
        <v>44501</v>
      </c>
      <c r="AF39" s="38">
        <f t="shared" si="128"/>
        <v>44531</v>
      </c>
      <c r="AG39" s="38">
        <f t="shared" si="128"/>
        <v>44562</v>
      </c>
      <c r="AH39" s="38">
        <f t="shared" si="128"/>
        <v>44593</v>
      </c>
      <c r="AI39" s="38">
        <f t="shared" si="128"/>
        <v>44621</v>
      </c>
      <c r="AJ39" s="38">
        <f t="shared" si="128"/>
        <v>44652</v>
      </c>
      <c r="AK39" s="38">
        <f t="shared" si="128"/>
        <v>44682</v>
      </c>
      <c r="AL39" s="38">
        <f t="shared" si="128"/>
        <v>44713</v>
      </c>
      <c r="AM39" s="38">
        <f t="shared" si="128"/>
        <v>44743</v>
      </c>
      <c r="AN39" s="38">
        <f t="shared" si="128"/>
        <v>44774</v>
      </c>
      <c r="AO39" s="38">
        <f t="shared" si="128"/>
        <v>44805</v>
      </c>
      <c r="AP39" s="38">
        <f t="shared" si="128"/>
        <v>44835</v>
      </c>
      <c r="AQ39" s="38">
        <f t="shared" si="128"/>
        <v>44866</v>
      </c>
      <c r="AR39" s="38">
        <f t="shared" si="128"/>
        <v>44896</v>
      </c>
      <c r="AS39" s="38">
        <f t="shared" si="128"/>
        <v>44927</v>
      </c>
      <c r="AT39" s="38">
        <f t="shared" si="128"/>
        <v>44958</v>
      </c>
      <c r="AU39" s="38">
        <f t="shared" si="128"/>
        <v>44986</v>
      </c>
      <c r="AV39" s="38">
        <f t="shared" si="128"/>
        <v>45017</v>
      </c>
      <c r="AW39" s="38">
        <f t="shared" si="128"/>
        <v>45047</v>
      </c>
      <c r="AX39" s="38">
        <f t="shared" si="128"/>
        <v>45078</v>
      </c>
      <c r="AY39" s="38">
        <f t="shared" si="128"/>
        <v>45108</v>
      </c>
      <c r="AZ39" s="38">
        <f t="shared" si="128"/>
        <v>45139</v>
      </c>
      <c r="BA39" s="38">
        <f t="shared" si="128"/>
        <v>45170</v>
      </c>
      <c r="BB39" s="38">
        <f t="shared" si="128"/>
        <v>45200</v>
      </c>
      <c r="BC39" s="38">
        <f t="shared" si="128"/>
        <v>45231</v>
      </c>
      <c r="BD39" s="38">
        <f t="shared" si="128"/>
        <v>45261</v>
      </c>
      <c r="BE39" s="38">
        <f t="shared" si="128"/>
        <v>45292</v>
      </c>
      <c r="BF39" s="38">
        <f t="shared" si="128"/>
        <v>45323</v>
      </c>
      <c r="BG39" s="38">
        <f t="shared" si="128"/>
        <v>45352</v>
      </c>
      <c r="BH39" s="38">
        <f t="shared" si="128"/>
        <v>45383</v>
      </c>
      <c r="BI39" s="38">
        <f t="shared" si="128"/>
        <v>45413</v>
      </c>
      <c r="BJ39" s="38">
        <f t="shared" si="128"/>
        <v>45444</v>
      </c>
      <c r="BK39" s="43"/>
      <c r="DD39" s="52">
        <v>36</v>
      </c>
      <c r="DE39" s="53">
        <v>6.6100000000000006E-2</v>
      </c>
      <c r="DF39" s="53">
        <v>8.5199999999999998E-2</v>
      </c>
    </row>
    <row r="40" spans="2:110" x14ac:dyDescent="0.3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29">K40+1</f>
        <v>1</v>
      </c>
      <c r="M40" s="49">
        <f t="shared" si="129"/>
        <v>2</v>
      </c>
      <c r="N40" s="49">
        <f t="shared" si="129"/>
        <v>3</v>
      </c>
      <c r="O40" s="49">
        <f t="shared" si="129"/>
        <v>4</v>
      </c>
      <c r="P40" s="49">
        <f t="shared" ref="P40:U40" si="130">O40+1</f>
        <v>5</v>
      </c>
      <c r="Q40" s="49">
        <f t="shared" si="130"/>
        <v>6</v>
      </c>
      <c r="R40" s="49">
        <f t="shared" si="130"/>
        <v>7</v>
      </c>
      <c r="S40" s="49">
        <f t="shared" si="130"/>
        <v>8</v>
      </c>
      <c r="T40" s="49">
        <f t="shared" si="130"/>
        <v>9</v>
      </c>
      <c r="U40" s="49">
        <f t="shared" si="130"/>
        <v>10</v>
      </c>
      <c r="V40" s="49">
        <f t="shared" ref="V40:BJ40" si="131">U40+1</f>
        <v>11</v>
      </c>
      <c r="W40" s="49">
        <f t="shared" si="131"/>
        <v>12</v>
      </c>
      <c r="X40" s="49">
        <f t="shared" si="131"/>
        <v>13</v>
      </c>
      <c r="Y40" s="49">
        <f t="shared" si="131"/>
        <v>14</v>
      </c>
      <c r="Z40" s="49">
        <f t="shared" si="131"/>
        <v>15</v>
      </c>
      <c r="AA40" s="49">
        <f t="shared" si="131"/>
        <v>16</v>
      </c>
      <c r="AB40" s="49">
        <f t="shared" si="131"/>
        <v>17</v>
      </c>
      <c r="AC40" s="49">
        <f t="shared" si="131"/>
        <v>18</v>
      </c>
      <c r="AD40" s="49">
        <f t="shared" si="131"/>
        <v>19</v>
      </c>
      <c r="AE40" s="49">
        <f t="shared" si="131"/>
        <v>20</v>
      </c>
      <c r="AF40" s="49">
        <f t="shared" si="131"/>
        <v>21</v>
      </c>
      <c r="AG40" s="49">
        <f t="shared" si="131"/>
        <v>22</v>
      </c>
      <c r="AH40" s="49">
        <f t="shared" si="131"/>
        <v>23</v>
      </c>
      <c r="AI40" s="49">
        <f t="shared" si="131"/>
        <v>24</v>
      </c>
      <c r="AJ40" s="49">
        <f t="shared" si="131"/>
        <v>25</v>
      </c>
      <c r="AK40" s="49">
        <f t="shared" si="131"/>
        <v>26</v>
      </c>
      <c r="AL40" s="49">
        <f t="shared" si="131"/>
        <v>27</v>
      </c>
      <c r="AM40" s="49">
        <f t="shared" si="131"/>
        <v>28</v>
      </c>
      <c r="AN40" s="49">
        <f t="shared" si="131"/>
        <v>29</v>
      </c>
      <c r="AO40" s="49">
        <f t="shared" si="131"/>
        <v>30</v>
      </c>
      <c r="AP40" s="49">
        <f t="shared" si="131"/>
        <v>31</v>
      </c>
      <c r="AQ40" s="49">
        <f t="shared" si="131"/>
        <v>32</v>
      </c>
      <c r="AR40" s="49">
        <f t="shared" si="131"/>
        <v>33</v>
      </c>
      <c r="AS40" s="49">
        <f t="shared" si="131"/>
        <v>34</v>
      </c>
      <c r="AT40" s="49">
        <f t="shared" si="131"/>
        <v>35</v>
      </c>
      <c r="AU40" s="49">
        <f t="shared" si="131"/>
        <v>36</v>
      </c>
      <c r="AV40" s="49">
        <f t="shared" si="131"/>
        <v>37</v>
      </c>
      <c r="AW40" s="49">
        <f t="shared" si="131"/>
        <v>38</v>
      </c>
      <c r="AX40" s="49">
        <f t="shared" si="131"/>
        <v>39</v>
      </c>
      <c r="AY40" s="49">
        <f t="shared" si="131"/>
        <v>40</v>
      </c>
      <c r="AZ40" s="49">
        <f t="shared" si="131"/>
        <v>41</v>
      </c>
      <c r="BA40" s="49">
        <f t="shared" si="131"/>
        <v>42</v>
      </c>
      <c r="BB40" s="49">
        <f t="shared" si="131"/>
        <v>43</v>
      </c>
      <c r="BC40" s="49">
        <f t="shared" si="131"/>
        <v>44</v>
      </c>
      <c r="BD40" s="49">
        <f t="shared" si="131"/>
        <v>45</v>
      </c>
      <c r="BE40" s="49">
        <f t="shared" si="131"/>
        <v>46</v>
      </c>
      <c r="BF40" s="49">
        <f t="shared" si="131"/>
        <v>47</v>
      </c>
      <c r="BG40" s="49">
        <f t="shared" si="131"/>
        <v>48</v>
      </c>
      <c r="BH40" s="49">
        <f t="shared" si="131"/>
        <v>49</v>
      </c>
      <c r="BI40" s="49">
        <f t="shared" si="131"/>
        <v>50</v>
      </c>
      <c r="BJ40" s="49">
        <f t="shared" si="131"/>
        <v>51</v>
      </c>
      <c r="BK40" s="73"/>
      <c r="DD40" s="52">
        <v>37</v>
      </c>
      <c r="DE40" s="53">
        <v>6.6500000000000004E-2</v>
      </c>
      <c r="DF40" s="53">
        <v>8.5699999999999998E-2</v>
      </c>
    </row>
    <row r="41" spans="2:110" x14ac:dyDescent="0.3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f>SUM('Capa Final'!$G$37:$G$38)+SUM('Capa Final'!$G$46:$G$47)</f>
        <v>1029401.8342390002</v>
      </c>
      <c r="BK41" s="20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52">
        <v>38</v>
      </c>
      <c r="DE41" s="53">
        <v>6.6799999999999998E-2</v>
      </c>
      <c r="DF41" s="53">
        <v>8.6099999999999996E-2</v>
      </c>
    </row>
    <row r="42" spans="2:110" x14ac:dyDescent="0.3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f>'Capa Final'!$G$37+'Capa Final'!$G$46</f>
        <v>797.71229300000005</v>
      </c>
      <c r="BK42" s="20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52">
        <v>39</v>
      </c>
      <c r="DE42" s="53">
        <v>6.7100000000000007E-2</v>
      </c>
      <c r="DF42" s="53">
        <v>8.6499999999999994E-2</v>
      </c>
    </row>
    <row r="43" spans="2:110" x14ac:dyDescent="0.3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32">X41/$B$8</f>
        <v>9.7024293011228838E-3</v>
      </c>
      <c r="Y43" s="46">
        <f t="shared" si="132"/>
        <v>1.0347815069760367E-2</v>
      </c>
      <c r="Z43" s="46">
        <f t="shared" si="132"/>
        <v>1.1230812110732988E-2</v>
      </c>
      <c r="AA43" s="46">
        <f t="shared" si="132"/>
        <v>1.2220127674318453E-2</v>
      </c>
      <c r="AB43" s="46">
        <f t="shared" si="132"/>
        <v>1.3375880519638474E-2</v>
      </c>
      <c r="AC43" s="46">
        <f t="shared" si="132"/>
        <v>1.4290675655574871E-2</v>
      </c>
      <c r="AD43" s="46">
        <f t="shared" ref="AD43:AE43" si="133">AD41/$B$8</f>
        <v>1.5933325125728513E-2</v>
      </c>
      <c r="AE43" s="46">
        <f t="shared" si="133"/>
        <v>1.6384067898909879E-2</v>
      </c>
      <c r="AF43" s="46">
        <f t="shared" ref="AF43:AG43" si="134">AF41/$B$8</f>
        <v>1.7218342686615096E-2</v>
      </c>
      <c r="AG43" s="46">
        <f t="shared" si="134"/>
        <v>1.734602124501422E-2</v>
      </c>
      <c r="AH43" s="46">
        <f t="shared" ref="AH43:AI43" si="135">AH41/$B$8</f>
        <v>1.7608171426692541E-2</v>
      </c>
      <c r="AI43" s="46">
        <f t="shared" si="135"/>
        <v>1.7918698483983763E-2</v>
      </c>
      <c r="AJ43" s="46">
        <f t="shared" ref="AJ43:AK43" si="136">AJ41/$B$8</f>
        <v>1.8531554466853745E-2</v>
      </c>
      <c r="AK43" s="46">
        <f t="shared" si="136"/>
        <v>1.9000185457426773E-2</v>
      </c>
      <c r="AL43" s="46">
        <f t="shared" ref="AL43:AM43" si="137">AL41/$B$8</f>
        <v>1.9335074838663372E-2</v>
      </c>
      <c r="AM43" s="46">
        <f t="shared" si="137"/>
        <v>2.0001719245998369E-2</v>
      </c>
      <c r="AN43" s="46">
        <f t="shared" ref="AN43:AO43" si="138">AN41/$B$8</f>
        <v>1.6727636565571444E-2</v>
      </c>
      <c r="AO43" s="46">
        <f t="shared" si="138"/>
        <v>1.6555349102715233E-2</v>
      </c>
      <c r="AP43" s="46">
        <f t="shared" ref="AP43:AQ43" si="139">AP41/$B$8</f>
        <v>1.6716367127652076E-2</v>
      </c>
      <c r="AQ43" s="46">
        <f t="shared" si="139"/>
        <v>1.6873964980351593E-2</v>
      </c>
      <c r="AR43" s="46">
        <f t="shared" ref="AR43:AS43" si="140">AR41/$B$8</f>
        <v>1.691720340225453E-2</v>
      </c>
      <c r="AS43" s="46">
        <f t="shared" si="140"/>
        <v>1.7036855502623689E-2</v>
      </c>
      <c r="AT43" s="46">
        <f t="shared" ref="AT43:AU43" si="141">AT41/$B$8</f>
        <v>1.7044614639029763E-2</v>
      </c>
      <c r="AU43" s="46">
        <f t="shared" si="141"/>
        <v>1.6878459128475538E-2</v>
      </c>
      <c r="AV43" s="46">
        <f t="shared" ref="AV43:AW43" si="142">AV41/$B$8</f>
        <v>1.7094948460662292E-2</v>
      </c>
      <c r="AW43" s="46">
        <f t="shared" si="142"/>
        <v>1.7069237079430116E-2</v>
      </c>
      <c r="AX43" s="46">
        <f t="shared" ref="AX43:AY43" si="143">AX41/$B$8</f>
        <v>1.7369365789239869E-2</v>
      </c>
      <c r="AY43" s="46">
        <f t="shared" si="143"/>
        <v>1.7430497959675429E-2</v>
      </c>
      <c r="AZ43" s="46">
        <f t="shared" ref="AZ43:BA43" si="144">AZ41/$B$8</f>
        <v>1.7548076912227609E-2</v>
      </c>
      <c r="BA43" s="46">
        <f t="shared" si="144"/>
        <v>1.7566573504676736E-2</v>
      </c>
      <c r="BB43" s="46">
        <f t="shared" ref="BB43:BC43" si="145">BB41/$B$8</f>
        <v>1.7592308291597612E-2</v>
      </c>
      <c r="BC43" s="46">
        <f t="shared" si="145"/>
        <v>1.7517444360357501E-2</v>
      </c>
      <c r="BD43" s="46">
        <f t="shared" ref="BD43:BE43" si="146">BD41/$B$8</f>
        <v>1.7543003575847697E-2</v>
      </c>
      <c r="BE43" s="46">
        <f t="shared" si="146"/>
        <v>1.7530529566085508E-2</v>
      </c>
      <c r="BF43" s="46">
        <f t="shared" ref="BF43:BG43" si="147">BF41/$B$8</f>
        <v>1.7674486842985081E-2</v>
      </c>
      <c r="BG43" s="46">
        <f t="shared" si="147"/>
        <v>1.7688623034546561E-2</v>
      </c>
      <c r="BH43" s="46">
        <f t="shared" ref="BH43:BI43" si="148">BH41/$B$8</f>
        <v>1.7810456008493233E-2</v>
      </c>
      <c r="BI43" s="46">
        <f t="shared" si="148"/>
        <v>1.7585767981180309E-2</v>
      </c>
      <c r="BJ43" s="46">
        <f t="shared" ref="BJ43" si="149">BJ41/$B$8</f>
        <v>1.7568202692190654E-2</v>
      </c>
      <c r="BK43" s="46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52">
        <v>40</v>
      </c>
      <c r="DE43" s="53">
        <v>6.7400000000000002E-2</v>
      </c>
      <c r="DF43" s="53">
        <v>8.6800000000000002E-2</v>
      </c>
    </row>
    <row r="44" spans="2:110" x14ac:dyDescent="0.3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50">IF(L43&gt;VLOOKUP(L40,$DD$3:$DF$75,2,0),"Gatilho atingido","Gatilho não atingido")</f>
        <v>Gatilho não atingido</v>
      </c>
      <c r="M44" s="46" t="str">
        <f t="shared" si="150"/>
        <v>Gatilho não atingido</v>
      </c>
      <c r="N44" s="46" t="str">
        <f t="shared" si="150"/>
        <v>Gatilho não atingido</v>
      </c>
      <c r="O44" s="46" t="str">
        <f t="shared" si="150"/>
        <v>Gatilho não atingido</v>
      </c>
      <c r="P44" s="46" t="str">
        <f t="shared" si="150"/>
        <v>Gatilho não atingido</v>
      </c>
      <c r="Q44" s="46" t="str">
        <f t="shared" si="150"/>
        <v>Gatilho não atingido</v>
      </c>
      <c r="R44" s="46" t="str">
        <f t="shared" si="150"/>
        <v>Gatilho não atingido</v>
      </c>
      <c r="S44" s="46" t="str">
        <f t="shared" si="150"/>
        <v>Gatilho não atingido</v>
      </c>
      <c r="T44" s="46" t="str">
        <f t="shared" si="150"/>
        <v>Gatilho não atingido</v>
      </c>
      <c r="U44" s="46" t="str">
        <f t="shared" si="150"/>
        <v>Gatilho não atingido</v>
      </c>
      <c r="V44" s="46" t="str">
        <f t="shared" si="150"/>
        <v>Gatilho não atingido</v>
      </c>
      <c r="W44" s="46" t="str">
        <f t="shared" si="150"/>
        <v>Gatilho não atingido</v>
      </c>
      <c r="X44" s="46" t="str">
        <f t="shared" si="150"/>
        <v>Gatilho não atingido</v>
      </c>
      <c r="Y44" s="46" t="str">
        <f t="shared" si="150"/>
        <v>Gatilho não atingido</v>
      </c>
      <c r="Z44" s="46" t="str">
        <f t="shared" si="150"/>
        <v>Gatilho não atingido</v>
      </c>
      <c r="AA44" s="46" t="str">
        <f t="shared" si="150"/>
        <v>Gatilho não atingido</v>
      </c>
      <c r="AB44" s="46" t="str">
        <f t="shared" si="150"/>
        <v>Gatilho não atingido</v>
      </c>
      <c r="AC44" s="46" t="str">
        <f t="shared" si="150"/>
        <v>Gatilho não atingido</v>
      </c>
      <c r="AD44" s="46" t="str">
        <f t="shared" si="150"/>
        <v>Gatilho não atingido</v>
      </c>
      <c r="AE44" s="46" t="str">
        <f t="shared" si="150"/>
        <v>Gatilho não atingido</v>
      </c>
      <c r="AF44" s="46" t="str">
        <f t="shared" si="150"/>
        <v>Gatilho não atingido</v>
      </c>
      <c r="AG44" s="46" t="str">
        <f t="shared" si="150"/>
        <v>Gatilho não atingido</v>
      </c>
      <c r="AH44" s="46" t="str">
        <f t="shared" si="150"/>
        <v>Gatilho não atingido</v>
      </c>
      <c r="AI44" s="46" t="str">
        <f t="shared" si="150"/>
        <v>Gatilho não atingido</v>
      </c>
      <c r="AJ44" s="46" t="str">
        <f t="shared" si="150"/>
        <v>Gatilho não atingido</v>
      </c>
      <c r="AK44" s="46" t="str">
        <f t="shared" si="150"/>
        <v>Gatilho não atingido</v>
      </c>
      <c r="AL44" s="46" t="str">
        <f t="shared" si="150"/>
        <v>Gatilho não atingido</v>
      </c>
      <c r="AM44" s="46" t="str">
        <f t="shared" si="150"/>
        <v>Gatilho não atingido</v>
      </c>
      <c r="AN44" s="46" t="str">
        <f t="shared" si="150"/>
        <v>Gatilho não atingido</v>
      </c>
      <c r="AO44" s="46" t="str">
        <f t="shared" si="150"/>
        <v>Gatilho não atingido</v>
      </c>
      <c r="AP44" s="46" t="str">
        <f t="shared" si="150"/>
        <v>Gatilho não atingido</v>
      </c>
      <c r="AQ44" s="46" t="str">
        <f t="shared" si="150"/>
        <v>Gatilho não atingido</v>
      </c>
      <c r="AR44" s="46" t="str">
        <f t="shared" ref="AR44:BJ44" si="151">IF(AR43&gt;VLOOKUP(AR40,$DD$3:$DF$75,2,0),"Gatilho atingido","Gatilho não atingido")</f>
        <v>Gatilho não atingido</v>
      </c>
      <c r="AS44" s="46" t="str">
        <f t="shared" si="151"/>
        <v>Gatilho não atingido</v>
      </c>
      <c r="AT44" s="46" t="str">
        <f t="shared" si="151"/>
        <v>Gatilho não atingido</v>
      </c>
      <c r="AU44" s="46" t="str">
        <f t="shared" si="151"/>
        <v>Gatilho não atingido</v>
      </c>
      <c r="AV44" s="46" t="str">
        <f t="shared" si="151"/>
        <v>Gatilho não atingido</v>
      </c>
      <c r="AW44" s="46" t="str">
        <f t="shared" si="151"/>
        <v>Gatilho não atingido</v>
      </c>
      <c r="AX44" s="46" t="str">
        <f t="shared" si="151"/>
        <v>Gatilho não atingido</v>
      </c>
      <c r="AY44" s="46" t="str">
        <f t="shared" si="151"/>
        <v>Gatilho não atingido</v>
      </c>
      <c r="AZ44" s="46" t="str">
        <f t="shared" si="151"/>
        <v>Gatilho não atingido</v>
      </c>
      <c r="BA44" s="46" t="str">
        <f t="shared" si="151"/>
        <v>Gatilho não atingido</v>
      </c>
      <c r="BB44" s="46" t="str">
        <f t="shared" si="151"/>
        <v>Gatilho não atingido</v>
      </c>
      <c r="BC44" s="46" t="str">
        <f t="shared" si="151"/>
        <v>Gatilho não atingido</v>
      </c>
      <c r="BD44" s="46" t="str">
        <f t="shared" si="151"/>
        <v>Gatilho não atingido</v>
      </c>
      <c r="BE44" s="46" t="str">
        <f t="shared" si="151"/>
        <v>Gatilho não atingido</v>
      </c>
      <c r="BF44" s="46" t="str">
        <f t="shared" si="151"/>
        <v>Gatilho não atingido</v>
      </c>
      <c r="BG44" s="46" t="str">
        <f t="shared" si="151"/>
        <v>Gatilho não atingido</v>
      </c>
      <c r="BH44" s="46" t="str">
        <f t="shared" si="151"/>
        <v>Gatilho não atingido</v>
      </c>
      <c r="BI44" s="46" t="str">
        <f t="shared" si="151"/>
        <v>Gatilho não atingido</v>
      </c>
      <c r="BJ44" s="46" t="str">
        <f t="shared" si="151"/>
        <v>Gatilho não atingido</v>
      </c>
      <c r="BK44" s="46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52">
        <v>41</v>
      </c>
      <c r="DE44" s="53">
        <v>6.7699999999999996E-2</v>
      </c>
      <c r="DF44" s="53">
        <v>8.7099999999999997E-2</v>
      </c>
    </row>
    <row r="45" spans="2:110" x14ac:dyDescent="0.3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52">IF(L43&gt;VLOOKUP(L40,$DD$3:$DF$75,3,0),"Gatilho atingido","Gatilho não atingido")</f>
        <v>Gatilho não atingido</v>
      </c>
      <c r="M45" s="46" t="str">
        <f t="shared" si="152"/>
        <v>Gatilho não atingido</v>
      </c>
      <c r="N45" s="46" t="str">
        <f t="shared" si="152"/>
        <v>Gatilho não atingido</v>
      </c>
      <c r="O45" s="46" t="str">
        <f t="shared" si="152"/>
        <v>Gatilho não atingido</v>
      </c>
      <c r="P45" s="46" t="str">
        <f t="shared" si="152"/>
        <v>Gatilho não atingido</v>
      </c>
      <c r="Q45" s="46" t="str">
        <f t="shared" si="152"/>
        <v>Gatilho não atingido</v>
      </c>
      <c r="R45" s="46" t="str">
        <f t="shared" si="152"/>
        <v>Gatilho não atingido</v>
      </c>
      <c r="S45" s="46" t="str">
        <f t="shared" si="152"/>
        <v>Gatilho não atingido</v>
      </c>
      <c r="T45" s="46" t="str">
        <f t="shared" si="152"/>
        <v>Gatilho não atingido</v>
      </c>
      <c r="U45" s="46" t="str">
        <f t="shared" si="152"/>
        <v>Gatilho não atingido</v>
      </c>
      <c r="V45" s="46" t="str">
        <f t="shared" si="152"/>
        <v>Gatilho não atingido</v>
      </c>
      <c r="W45" s="46" t="str">
        <f t="shared" si="152"/>
        <v>Gatilho não atingido</v>
      </c>
      <c r="X45" s="46" t="str">
        <f t="shared" si="152"/>
        <v>Gatilho não atingido</v>
      </c>
      <c r="Y45" s="46" t="str">
        <f t="shared" si="152"/>
        <v>Gatilho não atingido</v>
      </c>
      <c r="Z45" s="46" t="str">
        <f t="shared" si="152"/>
        <v>Gatilho não atingido</v>
      </c>
      <c r="AA45" s="46" t="str">
        <f t="shared" si="152"/>
        <v>Gatilho não atingido</v>
      </c>
      <c r="AB45" s="46" t="str">
        <f t="shared" si="152"/>
        <v>Gatilho não atingido</v>
      </c>
      <c r="AC45" s="46" t="str">
        <f t="shared" si="152"/>
        <v>Gatilho não atingido</v>
      </c>
      <c r="AD45" s="46" t="str">
        <f t="shared" si="152"/>
        <v>Gatilho não atingido</v>
      </c>
      <c r="AE45" s="46" t="str">
        <f t="shared" si="152"/>
        <v>Gatilho não atingido</v>
      </c>
      <c r="AF45" s="46" t="str">
        <f t="shared" si="152"/>
        <v>Gatilho não atingido</v>
      </c>
      <c r="AG45" s="46" t="str">
        <f t="shared" si="152"/>
        <v>Gatilho não atingido</v>
      </c>
      <c r="AH45" s="46" t="str">
        <f t="shared" si="152"/>
        <v>Gatilho não atingido</v>
      </c>
      <c r="AI45" s="46" t="str">
        <f t="shared" si="152"/>
        <v>Gatilho não atingido</v>
      </c>
      <c r="AJ45" s="46" t="str">
        <f t="shared" si="152"/>
        <v>Gatilho não atingido</v>
      </c>
      <c r="AK45" s="46" t="str">
        <f t="shared" si="152"/>
        <v>Gatilho não atingido</v>
      </c>
      <c r="AL45" s="46" t="str">
        <f t="shared" si="152"/>
        <v>Gatilho não atingido</v>
      </c>
      <c r="AM45" s="46" t="str">
        <f t="shared" si="152"/>
        <v>Gatilho não atingido</v>
      </c>
      <c r="AN45" s="46" t="str">
        <f t="shared" si="152"/>
        <v>Gatilho não atingido</v>
      </c>
      <c r="AO45" s="46" t="str">
        <f t="shared" si="152"/>
        <v>Gatilho não atingido</v>
      </c>
      <c r="AP45" s="46" t="str">
        <f t="shared" si="152"/>
        <v>Gatilho não atingido</v>
      </c>
      <c r="AQ45" s="46" t="str">
        <f t="shared" si="152"/>
        <v>Gatilho não atingido</v>
      </c>
      <c r="AR45" s="46" t="str">
        <f t="shared" ref="AR45:BJ45" si="153">IF(AR43&gt;VLOOKUP(AR40,$DD$3:$DF$75,3,0),"Gatilho atingido","Gatilho não atingido")</f>
        <v>Gatilho não atingido</v>
      </c>
      <c r="AS45" s="46" t="str">
        <f t="shared" si="153"/>
        <v>Gatilho não atingido</v>
      </c>
      <c r="AT45" s="46" t="str">
        <f t="shared" si="153"/>
        <v>Gatilho não atingido</v>
      </c>
      <c r="AU45" s="46" t="str">
        <f t="shared" si="153"/>
        <v>Gatilho não atingido</v>
      </c>
      <c r="AV45" s="46" t="str">
        <f t="shared" si="153"/>
        <v>Gatilho não atingido</v>
      </c>
      <c r="AW45" s="46" t="str">
        <f t="shared" si="153"/>
        <v>Gatilho não atingido</v>
      </c>
      <c r="AX45" s="46" t="str">
        <f t="shared" si="153"/>
        <v>Gatilho não atingido</v>
      </c>
      <c r="AY45" s="46" t="str">
        <f t="shared" si="153"/>
        <v>Gatilho não atingido</v>
      </c>
      <c r="AZ45" s="46" t="str">
        <f t="shared" si="153"/>
        <v>Gatilho não atingido</v>
      </c>
      <c r="BA45" s="46" t="str">
        <f t="shared" si="153"/>
        <v>Gatilho não atingido</v>
      </c>
      <c r="BB45" s="46" t="str">
        <f t="shared" si="153"/>
        <v>Gatilho não atingido</v>
      </c>
      <c r="BC45" s="46" t="str">
        <f t="shared" si="153"/>
        <v>Gatilho não atingido</v>
      </c>
      <c r="BD45" s="46" t="str">
        <f t="shared" si="153"/>
        <v>Gatilho não atingido</v>
      </c>
      <c r="BE45" s="46" t="str">
        <f t="shared" si="153"/>
        <v>Gatilho não atingido</v>
      </c>
      <c r="BF45" s="46" t="str">
        <f t="shared" si="153"/>
        <v>Gatilho não atingido</v>
      </c>
      <c r="BG45" s="46" t="str">
        <f t="shared" si="153"/>
        <v>Gatilho não atingido</v>
      </c>
      <c r="BH45" s="46" t="str">
        <f t="shared" si="153"/>
        <v>Gatilho não atingido</v>
      </c>
      <c r="BI45" s="46" t="str">
        <f t="shared" si="153"/>
        <v>Gatilho não atingido</v>
      </c>
      <c r="BJ45" s="46" t="str">
        <f t="shared" si="153"/>
        <v>Gatilho não atingido</v>
      </c>
      <c r="BK45" s="46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52">
        <v>42</v>
      </c>
      <c r="DE45" s="53">
        <v>6.7900000000000002E-2</v>
      </c>
      <c r="DF45" s="53">
        <v>8.7400000000000005E-2</v>
      </c>
    </row>
    <row r="46" spans="2:110" x14ac:dyDescent="0.3">
      <c r="B46" s="42"/>
      <c r="C46" s="77"/>
      <c r="D46" s="42"/>
      <c r="E46" s="43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52">
        <v>43</v>
      </c>
      <c r="DE46" s="53">
        <v>6.8099999999999994E-2</v>
      </c>
      <c r="DF46" s="53">
        <v>8.77E-2</v>
      </c>
    </row>
    <row r="47" spans="2:110" x14ac:dyDescent="0.3">
      <c r="F47" s="13"/>
      <c r="G47" s="103" t="s">
        <v>116</v>
      </c>
      <c r="H47" s="103"/>
      <c r="I47" s="103"/>
      <c r="J47" s="103"/>
      <c r="K47" s="103"/>
      <c r="L47" s="103"/>
      <c r="M47" s="103"/>
      <c r="N47" s="103"/>
      <c r="O47" s="103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71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52">
        <v>44</v>
      </c>
      <c r="DE47" s="53">
        <v>6.83E-2</v>
      </c>
      <c r="DF47" s="53">
        <v>8.7900000000000006E-2</v>
      </c>
    </row>
    <row r="48" spans="2:110" x14ac:dyDescent="0.3">
      <c r="F48" s="37" t="s">
        <v>126</v>
      </c>
      <c r="G48" s="38">
        <v>43770</v>
      </c>
      <c r="H48" s="38">
        <f t="shared" ref="H48:O48" si="154">EDATE(G48,1)</f>
        <v>43800</v>
      </c>
      <c r="I48" s="38">
        <f t="shared" si="154"/>
        <v>43831</v>
      </c>
      <c r="J48" s="38">
        <f t="shared" si="154"/>
        <v>43862</v>
      </c>
      <c r="K48" s="38">
        <f t="shared" si="154"/>
        <v>43891</v>
      </c>
      <c r="L48" s="38">
        <f t="shared" si="154"/>
        <v>43922</v>
      </c>
      <c r="M48" s="38">
        <f t="shared" si="154"/>
        <v>43952</v>
      </c>
      <c r="N48" s="38">
        <f t="shared" si="154"/>
        <v>43983</v>
      </c>
      <c r="O48" s="38">
        <f t="shared" si="154"/>
        <v>44013</v>
      </c>
      <c r="P48" s="38">
        <f t="shared" ref="P48:U48" si="155">EDATE(O48,1)</f>
        <v>44044</v>
      </c>
      <c r="Q48" s="38">
        <f t="shared" si="155"/>
        <v>44075</v>
      </c>
      <c r="R48" s="38">
        <f t="shared" si="155"/>
        <v>44105</v>
      </c>
      <c r="S48" s="38">
        <f t="shared" si="155"/>
        <v>44136</v>
      </c>
      <c r="T48" s="38">
        <f t="shared" si="155"/>
        <v>44166</v>
      </c>
      <c r="U48" s="38">
        <f t="shared" si="155"/>
        <v>44197</v>
      </c>
      <c r="V48" s="38">
        <f t="shared" ref="V48:BJ48" si="156">EDATE(U48,1)</f>
        <v>44228</v>
      </c>
      <c r="W48" s="38">
        <f t="shared" si="156"/>
        <v>44256</v>
      </c>
      <c r="X48" s="38">
        <f t="shared" si="156"/>
        <v>44287</v>
      </c>
      <c r="Y48" s="38">
        <f t="shared" si="156"/>
        <v>44317</v>
      </c>
      <c r="Z48" s="38">
        <f t="shared" si="156"/>
        <v>44348</v>
      </c>
      <c r="AA48" s="38">
        <f t="shared" si="156"/>
        <v>44378</v>
      </c>
      <c r="AB48" s="38">
        <f t="shared" si="156"/>
        <v>44409</v>
      </c>
      <c r="AC48" s="38">
        <f t="shared" si="156"/>
        <v>44440</v>
      </c>
      <c r="AD48" s="38">
        <f t="shared" si="156"/>
        <v>44470</v>
      </c>
      <c r="AE48" s="38">
        <f t="shared" si="156"/>
        <v>44501</v>
      </c>
      <c r="AF48" s="38">
        <f t="shared" si="156"/>
        <v>44531</v>
      </c>
      <c r="AG48" s="38">
        <f t="shared" si="156"/>
        <v>44562</v>
      </c>
      <c r="AH48" s="38">
        <f t="shared" si="156"/>
        <v>44593</v>
      </c>
      <c r="AI48" s="38">
        <f t="shared" si="156"/>
        <v>44621</v>
      </c>
      <c r="AJ48" s="38">
        <f t="shared" si="156"/>
        <v>44652</v>
      </c>
      <c r="AK48" s="38">
        <f t="shared" si="156"/>
        <v>44682</v>
      </c>
      <c r="AL48" s="38">
        <f t="shared" si="156"/>
        <v>44713</v>
      </c>
      <c r="AM48" s="38">
        <f t="shared" si="156"/>
        <v>44743</v>
      </c>
      <c r="AN48" s="38">
        <f t="shared" si="156"/>
        <v>44774</v>
      </c>
      <c r="AO48" s="38">
        <f t="shared" si="156"/>
        <v>44805</v>
      </c>
      <c r="AP48" s="38">
        <f t="shared" si="156"/>
        <v>44835</v>
      </c>
      <c r="AQ48" s="38">
        <f t="shared" si="156"/>
        <v>44866</v>
      </c>
      <c r="AR48" s="38">
        <f t="shared" si="156"/>
        <v>44896</v>
      </c>
      <c r="AS48" s="38">
        <f t="shared" si="156"/>
        <v>44927</v>
      </c>
      <c r="AT48" s="38">
        <f t="shared" si="156"/>
        <v>44958</v>
      </c>
      <c r="AU48" s="38">
        <f t="shared" si="156"/>
        <v>44986</v>
      </c>
      <c r="AV48" s="38">
        <f t="shared" si="156"/>
        <v>45017</v>
      </c>
      <c r="AW48" s="38">
        <f t="shared" si="156"/>
        <v>45047</v>
      </c>
      <c r="AX48" s="38">
        <f t="shared" si="156"/>
        <v>45078</v>
      </c>
      <c r="AY48" s="38">
        <f t="shared" si="156"/>
        <v>45108</v>
      </c>
      <c r="AZ48" s="38">
        <f t="shared" si="156"/>
        <v>45139</v>
      </c>
      <c r="BA48" s="38">
        <f t="shared" si="156"/>
        <v>45170</v>
      </c>
      <c r="BB48" s="38">
        <f t="shared" si="156"/>
        <v>45200</v>
      </c>
      <c r="BC48" s="38">
        <f t="shared" si="156"/>
        <v>45231</v>
      </c>
      <c r="BD48" s="38">
        <f t="shared" si="156"/>
        <v>45261</v>
      </c>
      <c r="BE48" s="38">
        <f t="shared" si="156"/>
        <v>45292</v>
      </c>
      <c r="BF48" s="38">
        <f t="shared" si="156"/>
        <v>45323</v>
      </c>
      <c r="BG48" s="38">
        <f t="shared" si="156"/>
        <v>45352</v>
      </c>
      <c r="BH48" s="38">
        <f t="shared" si="156"/>
        <v>45383</v>
      </c>
      <c r="BI48" s="38">
        <f t="shared" si="156"/>
        <v>45413</v>
      </c>
      <c r="BJ48" s="38">
        <f t="shared" si="156"/>
        <v>45444</v>
      </c>
      <c r="BK48" s="43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52">
        <v>45</v>
      </c>
      <c r="DE48" s="53">
        <v>6.8500000000000005E-2</v>
      </c>
      <c r="DF48" s="53">
        <v>8.8200000000000001E-2</v>
      </c>
    </row>
    <row r="49" spans="2:110" x14ac:dyDescent="0.3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57">L49+1</f>
        <v>1</v>
      </c>
      <c r="N49" s="49">
        <f t="shared" si="157"/>
        <v>2</v>
      </c>
      <c r="O49" s="49">
        <f t="shared" si="157"/>
        <v>3</v>
      </c>
      <c r="P49" s="49">
        <f t="shared" ref="P49:U49" si="158">O49+1</f>
        <v>4</v>
      </c>
      <c r="Q49" s="49">
        <f t="shared" si="158"/>
        <v>5</v>
      </c>
      <c r="R49" s="49">
        <f t="shared" si="158"/>
        <v>6</v>
      </c>
      <c r="S49" s="49">
        <f t="shared" si="158"/>
        <v>7</v>
      </c>
      <c r="T49" s="49">
        <f t="shared" si="158"/>
        <v>8</v>
      </c>
      <c r="U49" s="49">
        <f t="shared" si="158"/>
        <v>9</v>
      </c>
      <c r="V49" s="49">
        <f t="shared" ref="V49:BJ49" si="159">U49+1</f>
        <v>10</v>
      </c>
      <c r="W49" s="49">
        <f t="shared" si="159"/>
        <v>11</v>
      </c>
      <c r="X49" s="49">
        <f t="shared" si="159"/>
        <v>12</v>
      </c>
      <c r="Y49" s="49">
        <f t="shared" si="159"/>
        <v>13</v>
      </c>
      <c r="Z49" s="49">
        <f t="shared" si="159"/>
        <v>14</v>
      </c>
      <c r="AA49" s="49">
        <f t="shared" si="159"/>
        <v>15</v>
      </c>
      <c r="AB49" s="49">
        <f t="shared" si="159"/>
        <v>16</v>
      </c>
      <c r="AC49" s="49">
        <f t="shared" si="159"/>
        <v>17</v>
      </c>
      <c r="AD49" s="49">
        <f t="shared" si="159"/>
        <v>18</v>
      </c>
      <c r="AE49" s="49">
        <f t="shared" si="159"/>
        <v>19</v>
      </c>
      <c r="AF49" s="49">
        <f t="shared" si="159"/>
        <v>20</v>
      </c>
      <c r="AG49" s="49">
        <f t="shared" si="159"/>
        <v>21</v>
      </c>
      <c r="AH49" s="49">
        <f t="shared" si="159"/>
        <v>22</v>
      </c>
      <c r="AI49" s="49">
        <f t="shared" si="159"/>
        <v>23</v>
      </c>
      <c r="AJ49" s="49">
        <f t="shared" si="159"/>
        <v>24</v>
      </c>
      <c r="AK49" s="49">
        <f t="shared" si="159"/>
        <v>25</v>
      </c>
      <c r="AL49" s="49">
        <f t="shared" si="159"/>
        <v>26</v>
      </c>
      <c r="AM49" s="49">
        <f t="shared" si="159"/>
        <v>27</v>
      </c>
      <c r="AN49" s="49">
        <f t="shared" si="159"/>
        <v>28</v>
      </c>
      <c r="AO49" s="49">
        <f t="shared" si="159"/>
        <v>29</v>
      </c>
      <c r="AP49" s="49">
        <f t="shared" si="159"/>
        <v>30</v>
      </c>
      <c r="AQ49" s="49">
        <f t="shared" si="159"/>
        <v>31</v>
      </c>
      <c r="AR49" s="49">
        <f t="shared" si="159"/>
        <v>32</v>
      </c>
      <c r="AS49" s="49">
        <f t="shared" si="159"/>
        <v>33</v>
      </c>
      <c r="AT49" s="49">
        <f t="shared" si="159"/>
        <v>34</v>
      </c>
      <c r="AU49" s="49">
        <f t="shared" si="159"/>
        <v>35</v>
      </c>
      <c r="AV49" s="49">
        <f t="shared" si="159"/>
        <v>36</v>
      </c>
      <c r="AW49" s="49">
        <f t="shared" si="159"/>
        <v>37</v>
      </c>
      <c r="AX49" s="49">
        <f t="shared" si="159"/>
        <v>38</v>
      </c>
      <c r="AY49" s="49">
        <f t="shared" si="159"/>
        <v>39</v>
      </c>
      <c r="AZ49" s="49">
        <f t="shared" si="159"/>
        <v>40</v>
      </c>
      <c r="BA49" s="49">
        <f t="shared" si="159"/>
        <v>41</v>
      </c>
      <c r="BB49" s="49">
        <f t="shared" si="159"/>
        <v>42</v>
      </c>
      <c r="BC49" s="49">
        <f t="shared" si="159"/>
        <v>43</v>
      </c>
      <c r="BD49" s="49">
        <f t="shared" si="159"/>
        <v>44</v>
      </c>
      <c r="BE49" s="49">
        <f t="shared" si="159"/>
        <v>45</v>
      </c>
      <c r="BF49" s="49">
        <f t="shared" si="159"/>
        <v>46</v>
      </c>
      <c r="BG49" s="49">
        <f t="shared" si="159"/>
        <v>47</v>
      </c>
      <c r="BH49" s="49">
        <f t="shared" si="159"/>
        <v>48</v>
      </c>
      <c r="BI49" s="49">
        <f t="shared" si="159"/>
        <v>49</v>
      </c>
      <c r="BJ49" s="49">
        <f t="shared" si="159"/>
        <v>50</v>
      </c>
      <c r="BK49" s="73"/>
      <c r="DD49" s="52">
        <v>46</v>
      </c>
      <c r="DE49" s="53">
        <v>6.8699999999999997E-2</v>
      </c>
      <c r="DF49" s="53">
        <v>8.8400000000000006E-2</v>
      </c>
    </row>
    <row r="50" spans="2:110" x14ac:dyDescent="0.3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f>SUM('Capa Final'!$H$37:$H$38)+SUM('Capa Final'!$H$46:$H$47)</f>
        <v>1028821.985626</v>
      </c>
      <c r="BK50" s="20"/>
      <c r="DD50" s="52">
        <v>47</v>
      </c>
      <c r="DE50" s="53">
        <v>6.88E-2</v>
      </c>
      <c r="DF50" s="53">
        <v>8.8599999999999998E-2</v>
      </c>
    </row>
    <row r="51" spans="2:110" x14ac:dyDescent="0.3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f>'Capa Final'!$H$37+'Capa Final'!$H$46</f>
        <v>6246.0750289999996</v>
      </c>
      <c r="BK51" s="20"/>
      <c r="DD51" s="52">
        <v>48</v>
      </c>
      <c r="DE51" s="53">
        <v>6.9000000000000006E-2</v>
      </c>
      <c r="DF51" s="53">
        <v>8.8800000000000004E-2</v>
      </c>
    </row>
    <row r="52" spans="2:110" x14ac:dyDescent="0.3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60">X50/$B$9</f>
        <v>1.0797297405294448E-2</v>
      </c>
      <c r="Y52" s="46">
        <f t="shared" si="160"/>
        <v>1.3099672787689599E-2</v>
      </c>
      <c r="Z52" s="46">
        <f t="shared" si="160"/>
        <v>1.5771537846292174E-2</v>
      </c>
      <c r="AA52" s="46">
        <f t="shared" si="160"/>
        <v>1.8826996479126078E-2</v>
      </c>
      <c r="AB52" s="46">
        <f t="shared" si="160"/>
        <v>2.0608314924580245E-2</v>
      </c>
      <c r="AC52" s="46">
        <f t="shared" si="160"/>
        <v>2.1624586834252935E-2</v>
      </c>
      <c r="AD52" s="46">
        <f t="shared" ref="AD52:AE52" si="161">AD50/$B$9</f>
        <v>2.3948625485955756E-2</v>
      </c>
      <c r="AE52" s="46">
        <f t="shared" si="161"/>
        <v>2.5210411850061305E-2</v>
      </c>
      <c r="AF52" s="46">
        <f t="shared" ref="AF52:AG52" si="162">AF50/$B$9</f>
        <v>2.7339182770744631E-2</v>
      </c>
      <c r="AG52" s="46">
        <f t="shared" si="162"/>
        <v>2.832885194980822E-2</v>
      </c>
      <c r="AH52" s="46">
        <f t="shared" ref="AH52:AI52" si="163">AH50/$B$9</f>
        <v>2.9410477944549249E-2</v>
      </c>
      <c r="AI52" s="46">
        <f t="shared" si="163"/>
        <v>2.9818434255467839E-2</v>
      </c>
      <c r="AJ52" s="46">
        <f t="shared" ref="AJ52:AK52" si="164">AJ50/$B$9</f>
        <v>2.9788750611880504E-2</v>
      </c>
      <c r="AK52" s="46">
        <f t="shared" si="164"/>
        <v>2.9456105314682846E-2</v>
      </c>
      <c r="AL52" s="46">
        <f t="shared" ref="AL52:AM52" si="165">AL50/$B$9</f>
        <v>2.9683522650237746E-2</v>
      </c>
      <c r="AM52" s="46">
        <f t="shared" si="165"/>
        <v>2.8773327212301109E-2</v>
      </c>
      <c r="AN52" s="46">
        <f t="shared" ref="AN52:AO52" si="166">AN50/$B$9</f>
        <v>2.7348389067019786E-2</v>
      </c>
      <c r="AO52" s="46">
        <f t="shared" si="166"/>
        <v>2.7228168871401476E-2</v>
      </c>
      <c r="AP52" s="46">
        <f t="shared" ref="AP52:AQ52" si="167">AP50/$B$9</f>
        <v>2.6942358327745927E-2</v>
      </c>
      <c r="AQ52" s="46">
        <f t="shared" si="167"/>
        <v>2.7444450255114376E-2</v>
      </c>
      <c r="AR52" s="46">
        <f t="shared" ref="AR52:AS52" si="168">AR50/$B$9</f>
        <v>2.7814074193999526E-2</v>
      </c>
      <c r="AS52" s="46">
        <f t="shared" si="168"/>
        <v>2.8620835735318147E-2</v>
      </c>
      <c r="AT52" s="46">
        <f t="shared" ref="AT52:AU52" si="169">AT50/$B$9</f>
        <v>2.8616030031917501E-2</v>
      </c>
      <c r="AU52" s="46">
        <f t="shared" si="169"/>
        <v>2.8076068511386169E-2</v>
      </c>
      <c r="AV52" s="46">
        <f t="shared" ref="AV52:AW52" si="170">AV50/$B$9</f>
        <v>2.816798026349927E-2</v>
      </c>
      <c r="AW52" s="46">
        <f t="shared" si="170"/>
        <v>2.8481003882135203E-2</v>
      </c>
      <c r="AX52" s="46">
        <f t="shared" ref="AX52:AY52" si="171">AX50/$B$9</f>
        <v>2.8488644450332598E-2</v>
      </c>
      <c r="AY52" s="46">
        <f t="shared" si="171"/>
        <v>2.8523642110393464E-2</v>
      </c>
      <c r="AZ52" s="46">
        <f t="shared" ref="AZ52:BA52" si="172">AZ50/$B$9</f>
        <v>2.8980789254180146E-2</v>
      </c>
      <c r="BA52" s="46">
        <f t="shared" si="172"/>
        <v>2.9215449519803292E-2</v>
      </c>
      <c r="BB52" s="46">
        <f t="shared" ref="BB52:BC52" si="173">BB50/$B$9</f>
        <v>2.9062157288895822E-2</v>
      </c>
      <c r="BC52" s="46">
        <f t="shared" si="173"/>
        <v>2.9178344918173511E-2</v>
      </c>
      <c r="BD52" s="46">
        <f t="shared" ref="BD52:BE52" si="174">BD50/$B$9</f>
        <v>2.9251168594796081E-2</v>
      </c>
      <c r="BE52" s="46">
        <f t="shared" si="174"/>
        <v>2.9208625272894799E-2</v>
      </c>
      <c r="BF52" s="46">
        <f t="shared" ref="BF52:BG52" si="175">BF50/$B$9</f>
        <v>2.9351915956858914E-2</v>
      </c>
      <c r="BG52" s="46">
        <f t="shared" si="175"/>
        <v>2.9357896091307827E-2</v>
      </c>
      <c r="BH52" s="46">
        <f t="shared" ref="BH52:BI52" si="176">BH50/$B$9</f>
        <v>2.8975165247089325E-2</v>
      </c>
      <c r="BI52" s="46">
        <f t="shared" si="176"/>
        <v>2.8939610653478665E-2</v>
      </c>
      <c r="BJ52" s="46">
        <f t="shared" ref="BJ52" si="177">BJ50/$B$9</f>
        <v>2.9027197986125668E-2</v>
      </c>
      <c r="BK52" s="46"/>
      <c r="DD52" s="52">
        <v>49</v>
      </c>
      <c r="DE52" s="53">
        <v>6.9099999999999995E-2</v>
      </c>
      <c r="DF52" s="53">
        <v>8.8900000000000007E-2</v>
      </c>
    </row>
    <row r="53" spans="2:110" x14ac:dyDescent="0.3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178">IF(M52&gt;VLOOKUP(M49,$DD$3:$DF$75,2,0),"Gatilho atingido","Gatilho não atingido")</f>
        <v>Gatilho não atingido</v>
      </c>
      <c r="N53" s="46" t="str">
        <f t="shared" si="178"/>
        <v>Gatilho não atingido</v>
      </c>
      <c r="O53" s="46" t="str">
        <f t="shared" si="178"/>
        <v>Gatilho não atingido</v>
      </c>
      <c r="P53" s="46" t="str">
        <f t="shared" si="178"/>
        <v>Gatilho não atingido</v>
      </c>
      <c r="Q53" s="46" t="str">
        <f t="shared" si="178"/>
        <v>Gatilho não atingido</v>
      </c>
      <c r="R53" s="46" t="str">
        <f t="shared" si="178"/>
        <v>Gatilho não atingido</v>
      </c>
      <c r="S53" s="46" t="str">
        <f t="shared" si="178"/>
        <v>Gatilho não atingido</v>
      </c>
      <c r="T53" s="46" t="str">
        <f t="shared" si="178"/>
        <v>Gatilho não atingido</v>
      </c>
      <c r="U53" s="46" t="str">
        <f t="shared" si="178"/>
        <v>Gatilho não atingido</v>
      </c>
      <c r="V53" s="46" t="str">
        <f t="shared" si="178"/>
        <v>Gatilho não atingido</v>
      </c>
      <c r="W53" s="46" t="str">
        <f t="shared" si="178"/>
        <v>Gatilho não atingido</v>
      </c>
      <c r="X53" s="46" t="str">
        <f t="shared" si="178"/>
        <v>Gatilho não atingido</v>
      </c>
      <c r="Y53" s="46" t="str">
        <f t="shared" si="178"/>
        <v>Gatilho não atingido</v>
      </c>
      <c r="Z53" s="46" t="str">
        <f t="shared" si="178"/>
        <v>Gatilho não atingido</v>
      </c>
      <c r="AA53" s="46" t="str">
        <f t="shared" si="178"/>
        <v>Gatilho não atingido</v>
      </c>
      <c r="AB53" s="46" t="str">
        <f t="shared" si="178"/>
        <v>Gatilho não atingido</v>
      </c>
      <c r="AC53" s="46" t="str">
        <f t="shared" si="178"/>
        <v>Gatilho não atingido</v>
      </c>
      <c r="AD53" s="46" t="str">
        <f t="shared" si="178"/>
        <v>Gatilho não atingido</v>
      </c>
      <c r="AE53" s="46" t="str">
        <f t="shared" si="178"/>
        <v>Gatilho não atingido</v>
      </c>
      <c r="AF53" s="46" t="str">
        <f t="shared" si="178"/>
        <v>Gatilho não atingido</v>
      </c>
      <c r="AG53" s="46" t="str">
        <f t="shared" si="178"/>
        <v>Gatilho não atingido</v>
      </c>
      <c r="AH53" s="46" t="str">
        <f t="shared" si="178"/>
        <v>Gatilho não atingido</v>
      </c>
      <c r="AI53" s="46" t="str">
        <f t="shared" si="178"/>
        <v>Gatilho não atingido</v>
      </c>
      <c r="AJ53" s="46" t="str">
        <f t="shared" si="178"/>
        <v>Gatilho não atingido</v>
      </c>
      <c r="AK53" s="46" t="str">
        <f t="shared" si="178"/>
        <v>Gatilho não atingido</v>
      </c>
      <c r="AL53" s="46" t="str">
        <f t="shared" si="178"/>
        <v>Gatilho não atingido</v>
      </c>
      <c r="AM53" s="46" t="str">
        <f t="shared" si="178"/>
        <v>Gatilho não atingido</v>
      </c>
      <c r="AN53" s="46" t="str">
        <f t="shared" si="178"/>
        <v>Gatilho não atingido</v>
      </c>
      <c r="AO53" s="46" t="str">
        <f t="shared" si="178"/>
        <v>Gatilho não atingido</v>
      </c>
      <c r="AP53" s="46" t="str">
        <f t="shared" si="178"/>
        <v>Gatilho não atingido</v>
      </c>
      <c r="AQ53" s="46" t="str">
        <f t="shared" si="178"/>
        <v>Gatilho não atingido</v>
      </c>
      <c r="AR53" s="46" t="str">
        <f t="shared" si="178"/>
        <v>Gatilho não atingido</v>
      </c>
      <c r="AS53" s="46" t="str">
        <f t="shared" ref="AS53:BJ53" si="179">IF(AS52&gt;VLOOKUP(AS49,$DD$3:$DF$75,2,0),"Gatilho atingido","Gatilho não atingido")</f>
        <v>Gatilho não atingido</v>
      </c>
      <c r="AT53" s="46" t="str">
        <f t="shared" si="179"/>
        <v>Gatilho não atingido</v>
      </c>
      <c r="AU53" s="46" t="str">
        <f t="shared" si="179"/>
        <v>Gatilho não atingido</v>
      </c>
      <c r="AV53" s="46" t="str">
        <f t="shared" si="179"/>
        <v>Gatilho não atingido</v>
      </c>
      <c r="AW53" s="46" t="str">
        <f t="shared" si="179"/>
        <v>Gatilho não atingido</v>
      </c>
      <c r="AX53" s="46" t="str">
        <f t="shared" si="179"/>
        <v>Gatilho não atingido</v>
      </c>
      <c r="AY53" s="46" t="str">
        <f t="shared" si="179"/>
        <v>Gatilho não atingido</v>
      </c>
      <c r="AZ53" s="46" t="str">
        <f t="shared" si="179"/>
        <v>Gatilho não atingido</v>
      </c>
      <c r="BA53" s="46" t="str">
        <f t="shared" si="179"/>
        <v>Gatilho não atingido</v>
      </c>
      <c r="BB53" s="46" t="str">
        <f t="shared" si="179"/>
        <v>Gatilho não atingido</v>
      </c>
      <c r="BC53" s="46" t="str">
        <f t="shared" si="179"/>
        <v>Gatilho não atingido</v>
      </c>
      <c r="BD53" s="46" t="str">
        <f t="shared" si="179"/>
        <v>Gatilho não atingido</v>
      </c>
      <c r="BE53" s="46" t="str">
        <f t="shared" si="179"/>
        <v>Gatilho não atingido</v>
      </c>
      <c r="BF53" s="46" t="str">
        <f t="shared" si="179"/>
        <v>Gatilho não atingido</v>
      </c>
      <c r="BG53" s="46" t="str">
        <f t="shared" si="179"/>
        <v>Gatilho não atingido</v>
      </c>
      <c r="BH53" s="46" t="str">
        <f t="shared" si="179"/>
        <v>Gatilho não atingido</v>
      </c>
      <c r="BI53" s="46" t="str">
        <f t="shared" si="179"/>
        <v>Gatilho não atingido</v>
      </c>
      <c r="BJ53" s="46" t="str">
        <f t="shared" si="179"/>
        <v>Gatilho não atingido</v>
      </c>
      <c r="BK53" s="46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52">
        <v>50</v>
      </c>
      <c r="DE53" s="53">
        <v>6.9199999999999998E-2</v>
      </c>
      <c r="DF53" s="53">
        <v>8.9099999999999999E-2</v>
      </c>
    </row>
    <row r="54" spans="2:110" x14ac:dyDescent="0.3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180">IF(M52&gt;VLOOKUP(M49,$DD$3:$DF$75,3,0),"Gatilho atingido","Gatilho não atingido")</f>
        <v>Gatilho não atingido</v>
      </c>
      <c r="N54" s="46" t="str">
        <f t="shared" si="180"/>
        <v>Gatilho não atingido</v>
      </c>
      <c r="O54" s="46" t="str">
        <f t="shared" si="180"/>
        <v>Gatilho não atingido</v>
      </c>
      <c r="P54" s="46" t="str">
        <f t="shared" si="180"/>
        <v>Gatilho não atingido</v>
      </c>
      <c r="Q54" s="46" t="str">
        <f t="shared" si="180"/>
        <v>Gatilho não atingido</v>
      </c>
      <c r="R54" s="46" t="str">
        <f t="shared" si="180"/>
        <v>Gatilho não atingido</v>
      </c>
      <c r="S54" s="46" t="str">
        <f t="shared" si="180"/>
        <v>Gatilho não atingido</v>
      </c>
      <c r="T54" s="46" t="str">
        <f t="shared" si="180"/>
        <v>Gatilho não atingido</v>
      </c>
      <c r="U54" s="46" t="str">
        <f t="shared" si="180"/>
        <v>Gatilho não atingido</v>
      </c>
      <c r="V54" s="46" t="str">
        <f t="shared" si="180"/>
        <v>Gatilho não atingido</v>
      </c>
      <c r="W54" s="46" t="str">
        <f t="shared" si="180"/>
        <v>Gatilho não atingido</v>
      </c>
      <c r="X54" s="46" t="str">
        <f t="shared" si="180"/>
        <v>Gatilho não atingido</v>
      </c>
      <c r="Y54" s="46" t="str">
        <f t="shared" si="180"/>
        <v>Gatilho não atingido</v>
      </c>
      <c r="Z54" s="46" t="str">
        <f t="shared" si="180"/>
        <v>Gatilho não atingido</v>
      </c>
      <c r="AA54" s="46" t="str">
        <f t="shared" si="180"/>
        <v>Gatilho não atingido</v>
      </c>
      <c r="AB54" s="46" t="str">
        <f t="shared" si="180"/>
        <v>Gatilho não atingido</v>
      </c>
      <c r="AC54" s="46" t="str">
        <f t="shared" si="180"/>
        <v>Gatilho não atingido</v>
      </c>
      <c r="AD54" s="46" t="str">
        <f t="shared" si="180"/>
        <v>Gatilho não atingido</v>
      </c>
      <c r="AE54" s="46" t="str">
        <f t="shared" si="180"/>
        <v>Gatilho não atingido</v>
      </c>
      <c r="AF54" s="46" t="str">
        <f t="shared" si="180"/>
        <v>Gatilho não atingido</v>
      </c>
      <c r="AG54" s="46" t="str">
        <f t="shared" si="180"/>
        <v>Gatilho não atingido</v>
      </c>
      <c r="AH54" s="46" t="str">
        <f t="shared" si="180"/>
        <v>Gatilho não atingido</v>
      </c>
      <c r="AI54" s="46" t="str">
        <f t="shared" si="180"/>
        <v>Gatilho não atingido</v>
      </c>
      <c r="AJ54" s="46" t="str">
        <f t="shared" si="180"/>
        <v>Gatilho não atingido</v>
      </c>
      <c r="AK54" s="46" t="str">
        <f t="shared" si="180"/>
        <v>Gatilho não atingido</v>
      </c>
      <c r="AL54" s="46" t="str">
        <f t="shared" si="180"/>
        <v>Gatilho não atingido</v>
      </c>
      <c r="AM54" s="46" t="str">
        <f t="shared" si="180"/>
        <v>Gatilho não atingido</v>
      </c>
      <c r="AN54" s="46" t="str">
        <f t="shared" si="180"/>
        <v>Gatilho não atingido</v>
      </c>
      <c r="AO54" s="46" t="str">
        <f t="shared" si="180"/>
        <v>Gatilho não atingido</v>
      </c>
      <c r="AP54" s="46" t="str">
        <f t="shared" si="180"/>
        <v>Gatilho não atingido</v>
      </c>
      <c r="AQ54" s="46" t="str">
        <f t="shared" si="180"/>
        <v>Gatilho não atingido</v>
      </c>
      <c r="AR54" s="46" t="str">
        <f t="shared" si="180"/>
        <v>Gatilho não atingido</v>
      </c>
      <c r="AS54" s="46" t="str">
        <f t="shared" ref="AS54:BJ54" si="181">IF(AS52&gt;VLOOKUP(AS49,$DD$3:$DF$75,3,0),"Gatilho atingido","Gatilho não atingido")</f>
        <v>Gatilho não atingido</v>
      </c>
      <c r="AT54" s="46" t="str">
        <f t="shared" si="181"/>
        <v>Gatilho não atingido</v>
      </c>
      <c r="AU54" s="46" t="str">
        <f t="shared" si="181"/>
        <v>Gatilho não atingido</v>
      </c>
      <c r="AV54" s="46" t="str">
        <f t="shared" si="181"/>
        <v>Gatilho não atingido</v>
      </c>
      <c r="AW54" s="46" t="str">
        <f t="shared" si="181"/>
        <v>Gatilho não atingido</v>
      </c>
      <c r="AX54" s="46" t="str">
        <f t="shared" si="181"/>
        <v>Gatilho não atingido</v>
      </c>
      <c r="AY54" s="46" t="str">
        <f t="shared" si="181"/>
        <v>Gatilho não atingido</v>
      </c>
      <c r="AZ54" s="46" t="str">
        <f t="shared" si="181"/>
        <v>Gatilho não atingido</v>
      </c>
      <c r="BA54" s="46" t="str">
        <f t="shared" si="181"/>
        <v>Gatilho não atingido</v>
      </c>
      <c r="BB54" s="46" t="str">
        <f t="shared" si="181"/>
        <v>Gatilho não atingido</v>
      </c>
      <c r="BC54" s="46" t="str">
        <f t="shared" si="181"/>
        <v>Gatilho não atingido</v>
      </c>
      <c r="BD54" s="46" t="str">
        <f t="shared" si="181"/>
        <v>Gatilho não atingido</v>
      </c>
      <c r="BE54" s="46" t="str">
        <f t="shared" si="181"/>
        <v>Gatilho não atingido</v>
      </c>
      <c r="BF54" s="46" t="str">
        <f t="shared" si="181"/>
        <v>Gatilho não atingido</v>
      </c>
      <c r="BG54" s="46" t="str">
        <f t="shared" si="181"/>
        <v>Gatilho não atingido</v>
      </c>
      <c r="BH54" s="46" t="str">
        <f t="shared" si="181"/>
        <v>Gatilho não atingido</v>
      </c>
      <c r="BI54" s="46" t="str">
        <f t="shared" si="181"/>
        <v>Gatilho não atingido</v>
      </c>
      <c r="BJ54" s="46" t="str">
        <f t="shared" si="181"/>
        <v>Gatilho não atingido</v>
      </c>
      <c r="BK54" s="46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52">
        <v>51</v>
      </c>
      <c r="DE54" s="53">
        <v>6.9400000000000003E-2</v>
      </c>
      <c r="DF54" s="53">
        <v>8.9200000000000002E-2</v>
      </c>
    </row>
    <row r="55" spans="2:110" x14ac:dyDescent="0.3"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52">
        <v>52</v>
      </c>
      <c r="DE55" s="53">
        <v>6.9500000000000006E-2</v>
      </c>
      <c r="DF55" s="53">
        <v>8.9399999999999993E-2</v>
      </c>
    </row>
    <row r="56" spans="2:110" x14ac:dyDescent="0.3">
      <c r="F56" s="13"/>
      <c r="G56" s="103" t="s">
        <v>116</v>
      </c>
      <c r="H56" s="103"/>
      <c r="I56" s="103"/>
      <c r="J56" s="103"/>
      <c r="K56" s="103"/>
      <c r="L56" s="103"/>
      <c r="M56" s="103"/>
      <c r="N56" s="103"/>
      <c r="O56" s="103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71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52">
        <v>53</v>
      </c>
      <c r="DE56" s="53">
        <v>6.9500000000000006E-2</v>
      </c>
      <c r="DF56" s="53">
        <v>8.9499999999999996E-2</v>
      </c>
    </row>
    <row r="57" spans="2:110" x14ac:dyDescent="0.3">
      <c r="F57" s="37" t="s">
        <v>127</v>
      </c>
      <c r="G57" s="38">
        <v>43770</v>
      </c>
      <c r="H57" s="38">
        <f t="shared" ref="H57:O57" si="182">EDATE(G57,1)</f>
        <v>43800</v>
      </c>
      <c r="I57" s="38">
        <f t="shared" si="182"/>
        <v>43831</v>
      </c>
      <c r="J57" s="38">
        <f t="shared" si="182"/>
        <v>43862</v>
      </c>
      <c r="K57" s="38">
        <f t="shared" si="182"/>
        <v>43891</v>
      </c>
      <c r="L57" s="38">
        <f t="shared" si="182"/>
        <v>43922</v>
      </c>
      <c r="M57" s="38">
        <f t="shared" si="182"/>
        <v>43952</v>
      </c>
      <c r="N57" s="38">
        <f t="shared" si="182"/>
        <v>43983</v>
      </c>
      <c r="O57" s="38">
        <f t="shared" si="182"/>
        <v>44013</v>
      </c>
      <c r="P57" s="38">
        <f t="shared" ref="P57:U57" si="183">EDATE(O57,1)</f>
        <v>44044</v>
      </c>
      <c r="Q57" s="38">
        <f t="shared" si="183"/>
        <v>44075</v>
      </c>
      <c r="R57" s="38">
        <f t="shared" si="183"/>
        <v>44105</v>
      </c>
      <c r="S57" s="38">
        <f t="shared" si="183"/>
        <v>44136</v>
      </c>
      <c r="T57" s="38">
        <f t="shared" si="183"/>
        <v>44166</v>
      </c>
      <c r="U57" s="38">
        <f t="shared" si="183"/>
        <v>44197</v>
      </c>
      <c r="V57" s="38">
        <f t="shared" ref="V57:BJ57" si="184">EDATE(U57,1)</f>
        <v>44228</v>
      </c>
      <c r="W57" s="38">
        <f t="shared" si="184"/>
        <v>44256</v>
      </c>
      <c r="X57" s="38">
        <f t="shared" si="184"/>
        <v>44287</v>
      </c>
      <c r="Y57" s="38">
        <f t="shared" si="184"/>
        <v>44317</v>
      </c>
      <c r="Z57" s="38">
        <f t="shared" si="184"/>
        <v>44348</v>
      </c>
      <c r="AA57" s="38">
        <f t="shared" si="184"/>
        <v>44378</v>
      </c>
      <c r="AB57" s="38">
        <f t="shared" si="184"/>
        <v>44409</v>
      </c>
      <c r="AC57" s="38">
        <f t="shared" si="184"/>
        <v>44440</v>
      </c>
      <c r="AD57" s="38">
        <f t="shared" si="184"/>
        <v>44470</v>
      </c>
      <c r="AE57" s="38">
        <f t="shared" si="184"/>
        <v>44501</v>
      </c>
      <c r="AF57" s="38">
        <f t="shared" si="184"/>
        <v>44531</v>
      </c>
      <c r="AG57" s="38">
        <f t="shared" si="184"/>
        <v>44562</v>
      </c>
      <c r="AH57" s="38">
        <f t="shared" si="184"/>
        <v>44593</v>
      </c>
      <c r="AI57" s="38">
        <f t="shared" si="184"/>
        <v>44621</v>
      </c>
      <c r="AJ57" s="38">
        <f t="shared" si="184"/>
        <v>44652</v>
      </c>
      <c r="AK57" s="38">
        <f t="shared" si="184"/>
        <v>44682</v>
      </c>
      <c r="AL57" s="38">
        <f t="shared" si="184"/>
        <v>44713</v>
      </c>
      <c r="AM57" s="38">
        <f t="shared" si="184"/>
        <v>44743</v>
      </c>
      <c r="AN57" s="38">
        <f t="shared" si="184"/>
        <v>44774</v>
      </c>
      <c r="AO57" s="38">
        <f t="shared" si="184"/>
        <v>44805</v>
      </c>
      <c r="AP57" s="38">
        <f t="shared" si="184"/>
        <v>44835</v>
      </c>
      <c r="AQ57" s="38">
        <f t="shared" si="184"/>
        <v>44866</v>
      </c>
      <c r="AR57" s="38">
        <f t="shared" si="184"/>
        <v>44896</v>
      </c>
      <c r="AS57" s="38">
        <f t="shared" si="184"/>
        <v>44927</v>
      </c>
      <c r="AT57" s="38">
        <f t="shared" si="184"/>
        <v>44958</v>
      </c>
      <c r="AU57" s="38">
        <f t="shared" si="184"/>
        <v>44986</v>
      </c>
      <c r="AV57" s="38">
        <f t="shared" si="184"/>
        <v>45017</v>
      </c>
      <c r="AW57" s="38">
        <f t="shared" si="184"/>
        <v>45047</v>
      </c>
      <c r="AX57" s="38">
        <f t="shared" si="184"/>
        <v>45078</v>
      </c>
      <c r="AY57" s="38">
        <f t="shared" si="184"/>
        <v>45108</v>
      </c>
      <c r="AZ57" s="38">
        <f t="shared" si="184"/>
        <v>45139</v>
      </c>
      <c r="BA57" s="38">
        <f t="shared" si="184"/>
        <v>45170</v>
      </c>
      <c r="BB57" s="38">
        <f t="shared" si="184"/>
        <v>45200</v>
      </c>
      <c r="BC57" s="38">
        <f t="shared" si="184"/>
        <v>45231</v>
      </c>
      <c r="BD57" s="38">
        <f t="shared" si="184"/>
        <v>45261</v>
      </c>
      <c r="BE57" s="38">
        <f t="shared" si="184"/>
        <v>45292</v>
      </c>
      <c r="BF57" s="38">
        <f t="shared" si="184"/>
        <v>45323</v>
      </c>
      <c r="BG57" s="38">
        <f t="shared" si="184"/>
        <v>45352</v>
      </c>
      <c r="BH57" s="38">
        <f t="shared" si="184"/>
        <v>45383</v>
      </c>
      <c r="BI57" s="38">
        <f t="shared" si="184"/>
        <v>45413</v>
      </c>
      <c r="BJ57" s="38">
        <f t="shared" si="184"/>
        <v>45444</v>
      </c>
      <c r="BK57" s="43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52">
        <v>54</v>
      </c>
      <c r="DE57" s="53">
        <v>6.9599999999999995E-2</v>
      </c>
      <c r="DF57" s="53">
        <v>8.9599999999999999E-2</v>
      </c>
    </row>
    <row r="58" spans="2:110" x14ac:dyDescent="0.3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185">M58+1</f>
        <v>1</v>
      </c>
      <c r="O58" s="49">
        <f t="shared" si="185"/>
        <v>2</v>
      </c>
      <c r="P58" s="49">
        <f t="shared" ref="P58:U58" si="186">O58+1</f>
        <v>3</v>
      </c>
      <c r="Q58" s="49">
        <f t="shared" si="186"/>
        <v>4</v>
      </c>
      <c r="R58" s="49">
        <f t="shared" si="186"/>
        <v>5</v>
      </c>
      <c r="S58" s="49">
        <f t="shared" si="186"/>
        <v>6</v>
      </c>
      <c r="T58" s="49">
        <f t="shared" si="186"/>
        <v>7</v>
      </c>
      <c r="U58" s="49">
        <f t="shared" si="186"/>
        <v>8</v>
      </c>
      <c r="V58" s="49">
        <f t="shared" ref="V58:BJ58" si="187">U58+1</f>
        <v>9</v>
      </c>
      <c r="W58" s="49">
        <f t="shared" si="187"/>
        <v>10</v>
      </c>
      <c r="X58" s="49">
        <f t="shared" si="187"/>
        <v>11</v>
      </c>
      <c r="Y58" s="49">
        <f t="shared" si="187"/>
        <v>12</v>
      </c>
      <c r="Z58" s="49">
        <f t="shared" si="187"/>
        <v>13</v>
      </c>
      <c r="AA58" s="49">
        <f t="shared" si="187"/>
        <v>14</v>
      </c>
      <c r="AB58" s="49">
        <f t="shared" si="187"/>
        <v>15</v>
      </c>
      <c r="AC58" s="49">
        <f t="shared" si="187"/>
        <v>16</v>
      </c>
      <c r="AD58" s="49">
        <f t="shared" si="187"/>
        <v>17</v>
      </c>
      <c r="AE58" s="49">
        <f t="shared" si="187"/>
        <v>18</v>
      </c>
      <c r="AF58" s="49">
        <f t="shared" si="187"/>
        <v>19</v>
      </c>
      <c r="AG58" s="49">
        <f t="shared" si="187"/>
        <v>20</v>
      </c>
      <c r="AH58" s="49">
        <f t="shared" si="187"/>
        <v>21</v>
      </c>
      <c r="AI58" s="49">
        <f t="shared" si="187"/>
        <v>22</v>
      </c>
      <c r="AJ58" s="49">
        <f t="shared" si="187"/>
        <v>23</v>
      </c>
      <c r="AK58" s="49">
        <f t="shared" si="187"/>
        <v>24</v>
      </c>
      <c r="AL58" s="49">
        <f t="shared" si="187"/>
        <v>25</v>
      </c>
      <c r="AM58" s="49">
        <f t="shared" si="187"/>
        <v>26</v>
      </c>
      <c r="AN58" s="49">
        <f t="shared" si="187"/>
        <v>27</v>
      </c>
      <c r="AO58" s="49">
        <f t="shared" si="187"/>
        <v>28</v>
      </c>
      <c r="AP58" s="49">
        <f t="shared" si="187"/>
        <v>29</v>
      </c>
      <c r="AQ58" s="49">
        <f t="shared" si="187"/>
        <v>30</v>
      </c>
      <c r="AR58" s="49">
        <f t="shared" si="187"/>
        <v>31</v>
      </c>
      <c r="AS58" s="49">
        <f t="shared" si="187"/>
        <v>32</v>
      </c>
      <c r="AT58" s="49">
        <f t="shared" si="187"/>
        <v>33</v>
      </c>
      <c r="AU58" s="49">
        <f t="shared" si="187"/>
        <v>34</v>
      </c>
      <c r="AV58" s="49">
        <f t="shared" si="187"/>
        <v>35</v>
      </c>
      <c r="AW58" s="49">
        <f t="shared" si="187"/>
        <v>36</v>
      </c>
      <c r="AX58" s="49">
        <f t="shared" si="187"/>
        <v>37</v>
      </c>
      <c r="AY58" s="49">
        <f t="shared" si="187"/>
        <v>38</v>
      </c>
      <c r="AZ58" s="49">
        <f t="shared" si="187"/>
        <v>39</v>
      </c>
      <c r="BA58" s="49">
        <f t="shared" si="187"/>
        <v>40</v>
      </c>
      <c r="BB58" s="49">
        <f t="shared" si="187"/>
        <v>41</v>
      </c>
      <c r="BC58" s="49">
        <f t="shared" si="187"/>
        <v>42</v>
      </c>
      <c r="BD58" s="49">
        <f t="shared" si="187"/>
        <v>43</v>
      </c>
      <c r="BE58" s="49">
        <f t="shared" si="187"/>
        <v>44</v>
      </c>
      <c r="BF58" s="49">
        <f t="shared" si="187"/>
        <v>45</v>
      </c>
      <c r="BG58" s="49">
        <f t="shared" si="187"/>
        <v>46</v>
      </c>
      <c r="BH58" s="49">
        <f t="shared" si="187"/>
        <v>47</v>
      </c>
      <c r="BI58" s="49">
        <f t="shared" si="187"/>
        <v>48</v>
      </c>
      <c r="BJ58" s="49">
        <f t="shared" si="187"/>
        <v>49</v>
      </c>
      <c r="BK58" s="73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52">
        <v>55</v>
      </c>
      <c r="DE58" s="53">
        <v>6.9699999999999998E-2</v>
      </c>
      <c r="DF58" s="53">
        <v>8.9700000000000002E-2</v>
      </c>
    </row>
    <row r="59" spans="2:110" x14ac:dyDescent="0.3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f>SUM('Capa Final'!$I$37:$I$38)+SUM('Capa Final'!$I$46:$I$47)</f>
        <v>3239551.7014239999</v>
      </c>
      <c r="BK59" s="20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52">
        <v>56</v>
      </c>
      <c r="DE59" s="53">
        <v>6.9800000000000001E-2</v>
      </c>
      <c r="DF59" s="53">
        <v>8.9700000000000002E-2</v>
      </c>
    </row>
    <row r="60" spans="2:110" x14ac:dyDescent="0.3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f>'Capa Final'!$I$37+'Capa Final'!$I$46</f>
        <v>6613.8788190000005</v>
      </c>
      <c r="BK60" s="20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52">
        <v>57</v>
      </c>
      <c r="DE60" s="53">
        <v>6.9800000000000001E-2</v>
      </c>
      <c r="DF60" s="53">
        <v>8.9800000000000005E-2</v>
      </c>
    </row>
    <row r="61" spans="2:110" x14ac:dyDescent="0.3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188">X59/$B$10</f>
        <v>1.3283058936760189E-2</v>
      </c>
      <c r="Y61" s="46">
        <f t="shared" si="188"/>
        <v>1.5779782404615396E-2</v>
      </c>
      <c r="Z61" s="46">
        <f t="shared" si="188"/>
        <v>1.688225653934913E-2</v>
      </c>
      <c r="AA61" s="46">
        <f t="shared" si="188"/>
        <v>1.8521223452221798E-2</v>
      </c>
      <c r="AB61" s="46">
        <f t="shared" si="188"/>
        <v>1.9572955857848975E-2</v>
      </c>
      <c r="AC61" s="46">
        <f t="shared" si="188"/>
        <v>2.0419938057670482E-2</v>
      </c>
      <c r="AD61" s="46">
        <f t="shared" ref="AD61:AE61" si="189">AD59/$B$10</f>
        <v>2.1666046157663321E-2</v>
      </c>
      <c r="AE61" s="46">
        <f t="shared" si="189"/>
        <v>2.2443924548085799E-2</v>
      </c>
      <c r="AF61" s="46">
        <f t="shared" ref="AF61:AG61" si="190">AF59/$B$10</f>
        <v>2.3441753855566076E-2</v>
      </c>
      <c r="AG61" s="46">
        <f t="shared" si="190"/>
        <v>2.391775989750029E-2</v>
      </c>
      <c r="AH61" s="46">
        <f t="shared" ref="AH61:AI61" si="191">AH59/$B$10</f>
        <v>2.4405843009451526E-2</v>
      </c>
      <c r="AI61" s="46">
        <f t="shared" si="191"/>
        <v>2.521354173091591E-2</v>
      </c>
      <c r="AJ61" s="46">
        <f t="shared" ref="AJ61:AK61" si="192">AJ59/$B$10</f>
        <v>2.5188338700193266E-2</v>
      </c>
      <c r="AK61" s="46">
        <f t="shared" si="192"/>
        <v>2.5294727105896139E-2</v>
      </c>
      <c r="AL61" s="46">
        <f t="shared" ref="AL61:AM61" si="193">AL59/$B$10</f>
        <v>2.5671998294754143E-2</v>
      </c>
      <c r="AM61" s="46">
        <f t="shared" si="193"/>
        <v>2.5948980940416859E-2</v>
      </c>
      <c r="AN61" s="46">
        <f t="shared" ref="AN61:AO61" si="194">AN59/$B$10</f>
        <v>2.5918298630755038E-2</v>
      </c>
      <c r="AO61" s="46">
        <f t="shared" si="194"/>
        <v>2.6209263976911805E-2</v>
      </c>
      <c r="AP61" s="46">
        <f t="shared" ref="AP61:AQ61" si="195">AP59/$B$10</f>
        <v>2.6216945222982773E-2</v>
      </c>
      <c r="AQ61" s="46">
        <f t="shared" si="195"/>
        <v>2.6329753394691284E-2</v>
      </c>
      <c r="AR61" s="46">
        <f t="shared" ref="AR61:AS61" si="196">AR59/$B$10</f>
        <v>2.6310059719311669E-2</v>
      </c>
      <c r="AS61" s="46">
        <f t="shared" si="196"/>
        <v>2.6543379251277758E-2</v>
      </c>
      <c r="AT61" s="46">
        <f t="shared" ref="AT61:AU61" si="197">AT59/$B$10</f>
        <v>2.6622492151685991E-2</v>
      </c>
      <c r="AU61" s="46">
        <f t="shared" si="197"/>
        <v>2.6322259590751695E-2</v>
      </c>
      <c r="AV61" s="46">
        <f t="shared" ref="AV61:AW61" si="198">AV59/$B$10</f>
        <v>2.6824708911112428E-2</v>
      </c>
      <c r="AW61" s="46">
        <f t="shared" si="198"/>
        <v>2.6803670614461199E-2</v>
      </c>
      <c r="AX61" s="46">
        <f t="shared" ref="AX61:AY61" si="199">AX59/$B$10</f>
        <v>2.6885451309663216E-2</v>
      </c>
      <c r="AY61" s="46">
        <f t="shared" si="199"/>
        <v>2.7027230176227247E-2</v>
      </c>
      <c r="AZ61" s="46">
        <f t="shared" ref="AZ61:BA61" si="200">AZ59/$B$10</f>
        <v>2.7215967502248244E-2</v>
      </c>
      <c r="BA61" s="46">
        <f t="shared" si="200"/>
        <v>2.7426975113907334E-2</v>
      </c>
      <c r="BB61" s="46">
        <f t="shared" ref="BB61:BC61" si="201">BB59/$B$10</f>
        <v>2.7683933017286472E-2</v>
      </c>
      <c r="BC61" s="46">
        <f t="shared" si="201"/>
        <v>2.7747956132829432E-2</v>
      </c>
      <c r="BD61" s="46">
        <f t="shared" ref="BD61:BE61" si="202">BD59/$B$10</f>
        <v>2.7753610192842542E-2</v>
      </c>
      <c r="BE61" s="46">
        <f t="shared" si="202"/>
        <v>2.8033446008798306E-2</v>
      </c>
      <c r="BF61" s="46">
        <f t="shared" ref="BF61:BG61" si="203">BF59/$B$10</f>
        <v>2.790756539804122E-2</v>
      </c>
      <c r="BG61" s="46">
        <f t="shared" si="203"/>
        <v>2.810472452684486E-2</v>
      </c>
      <c r="BH61" s="46">
        <f t="shared" ref="BH61:BI61" si="204">BH59/$B$10</f>
        <v>2.8168087511572452E-2</v>
      </c>
      <c r="BI61" s="46">
        <f t="shared" si="204"/>
        <v>2.8202953962962709E-2</v>
      </c>
      <c r="BJ61" s="46">
        <f t="shared" ref="BJ61" si="205">BJ59/$B$10</f>
        <v>2.8179819639779627E-2</v>
      </c>
      <c r="BK61" s="46"/>
      <c r="DD61" s="52">
        <v>58</v>
      </c>
      <c r="DE61" s="53">
        <v>6.9900000000000004E-2</v>
      </c>
      <c r="DF61" s="53">
        <v>8.9899999999999994E-2</v>
      </c>
    </row>
    <row r="62" spans="2:110" x14ac:dyDescent="0.3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06">IF(N61&gt;VLOOKUP(N58,$DD$3:$DF$75,2,0),"Gatilho atingido","Gatilho não atingido")</f>
        <v>Gatilho não atingido</v>
      </c>
      <c r="O62" s="46" t="str">
        <f t="shared" si="206"/>
        <v>Gatilho não atingido</v>
      </c>
      <c r="P62" s="46" t="str">
        <f t="shared" si="206"/>
        <v>Gatilho não atingido</v>
      </c>
      <c r="Q62" s="46" t="str">
        <f t="shared" si="206"/>
        <v>Gatilho não atingido</v>
      </c>
      <c r="R62" s="46" t="str">
        <f t="shared" si="206"/>
        <v>Gatilho não atingido</v>
      </c>
      <c r="S62" s="46" t="str">
        <f t="shared" si="206"/>
        <v>Gatilho não atingido</v>
      </c>
      <c r="T62" s="46" t="str">
        <f t="shared" si="206"/>
        <v>Gatilho não atingido</v>
      </c>
      <c r="U62" s="46" t="str">
        <f t="shared" si="206"/>
        <v>Gatilho não atingido</v>
      </c>
      <c r="V62" s="46" t="str">
        <f t="shared" si="206"/>
        <v>Gatilho não atingido</v>
      </c>
      <c r="W62" s="46" t="str">
        <f t="shared" si="206"/>
        <v>Gatilho não atingido</v>
      </c>
      <c r="X62" s="46" t="str">
        <f t="shared" si="206"/>
        <v>Gatilho não atingido</v>
      </c>
      <c r="Y62" s="46" t="str">
        <f t="shared" si="206"/>
        <v>Gatilho não atingido</v>
      </c>
      <c r="Z62" s="46" t="str">
        <f t="shared" si="206"/>
        <v>Gatilho não atingido</v>
      </c>
      <c r="AA62" s="46" t="str">
        <f t="shared" si="206"/>
        <v>Gatilho não atingido</v>
      </c>
      <c r="AB62" s="46" t="str">
        <f t="shared" si="206"/>
        <v>Gatilho não atingido</v>
      </c>
      <c r="AC62" s="46" t="str">
        <f t="shared" si="206"/>
        <v>Gatilho não atingido</v>
      </c>
      <c r="AD62" s="46" t="str">
        <f t="shared" si="206"/>
        <v>Gatilho não atingido</v>
      </c>
      <c r="AE62" s="46" t="str">
        <f t="shared" si="206"/>
        <v>Gatilho não atingido</v>
      </c>
      <c r="AF62" s="46" t="str">
        <f t="shared" si="206"/>
        <v>Gatilho não atingido</v>
      </c>
      <c r="AG62" s="46" t="str">
        <f t="shared" si="206"/>
        <v>Gatilho não atingido</v>
      </c>
      <c r="AH62" s="46" t="str">
        <f t="shared" si="206"/>
        <v>Gatilho não atingido</v>
      </c>
      <c r="AI62" s="46" t="str">
        <f t="shared" si="206"/>
        <v>Gatilho não atingido</v>
      </c>
      <c r="AJ62" s="46" t="str">
        <f t="shared" si="206"/>
        <v>Gatilho não atingido</v>
      </c>
      <c r="AK62" s="46" t="str">
        <f t="shared" si="206"/>
        <v>Gatilho não atingido</v>
      </c>
      <c r="AL62" s="46" t="str">
        <f t="shared" si="206"/>
        <v>Gatilho não atingido</v>
      </c>
      <c r="AM62" s="46" t="str">
        <f t="shared" si="206"/>
        <v>Gatilho não atingido</v>
      </c>
      <c r="AN62" s="46" t="str">
        <f t="shared" si="206"/>
        <v>Gatilho não atingido</v>
      </c>
      <c r="AO62" s="46" t="str">
        <f t="shared" si="206"/>
        <v>Gatilho não atingido</v>
      </c>
      <c r="AP62" s="46" t="str">
        <f t="shared" si="206"/>
        <v>Gatilho não atingido</v>
      </c>
      <c r="AQ62" s="46" t="str">
        <f t="shared" si="206"/>
        <v>Gatilho não atingido</v>
      </c>
      <c r="AR62" s="46" t="str">
        <f t="shared" si="206"/>
        <v>Gatilho não atingido</v>
      </c>
      <c r="AS62" s="46" t="str">
        <f t="shared" si="206"/>
        <v>Gatilho não atingido</v>
      </c>
      <c r="AT62" s="46" t="str">
        <f t="shared" ref="AT62:BJ62" si="207">IF(AT61&gt;VLOOKUP(AT58,$DD$3:$DF$75,2,0),"Gatilho atingido","Gatilho não atingido")</f>
        <v>Gatilho não atingido</v>
      </c>
      <c r="AU62" s="46" t="str">
        <f t="shared" si="207"/>
        <v>Gatilho não atingido</v>
      </c>
      <c r="AV62" s="46" t="str">
        <f t="shared" si="207"/>
        <v>Gatilho não atingido</v>
      </c>
      <c r="AW62" s="46" t="str">
        <f t="shared" si="207"/>
        <v>Gatilho não atingido</v>
      </c>
      <c r="AX62" s="46" t="str">
        <f t="shared" si="207"/>
        <v>Gatilho não atingido</v>
      </c>
      <c r="AY62" s="46" t="str">
        <f t="shared" si="207"/>
        <v>Gatilho não atingido</v>
      </c>
      <c r="AZ62" s="46" t="str">
        <f t="shared" si="207"/>
        <v>Gatilho não atingido</v>
      </c>
      <c r="BA62" s="46" t="str">
        <f t="shared" si="207"/>
        <v>Gatilho não atingido</v>
      </c>
      <c r="BB62" s="46" t="str">
        <f t="shared" si="207"/>
        <v>Gatilho não atingido</v>
      </c>
      <c r="BC62" s="46" t="str">
        <f t="shared" si="207"/>
        <v>Gatilho não atingido</v>
      </c>
      <c r="BD62" s="46" t="str">
        <f t="shared" si="207"/>
        <v>Gatilho não atingido</v>
      </c>
      <c r="BE62" s="46" t="str">
        <f t="shared" si="207"/>
        <v>Gatilho não atingido</v>
      </c>
      <c r="BF62" s="46" t="str">
        <f t="shared" si="207"/>
        <v>Gatilho não atingido</v>
      </c>
      <c r="BG62" s="46" t="str">
        <f t="shared" si="207"/>
        <v>Gatilho não atingido</v>
      </c>
      <c r="BH62" s="46" t="str">
        <f t="shared" si="207"/>
        <v>Gatilho não atingido</v>
      </c>
      <c r="BI62" s="46" t="str">
        <f t="shared" si="207"/>
        <v>Gatilho não atingido</v>
      </c>
      <c r="BJ62" s="46" t="str">
        <f t="shared" si="207"/>
        <v>Gatilho não atingido</v>
      </c>
      <c r="BK62" s="46"/>
      <c r="DD62" s="52">
        <v>59</v>
      </c>
      <c r="DE62" s="53">
        <v>6.9900000000000004E-2</v>
      </c>
      <c r="DF62" s="53">
        <v>8.9899999999999994E-2</v>
      </c>
    </row>
    <row r="63" spans="2:110" x14ac:dyDescent="0.3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08">IF(N61&gt;VLOOKUP(N58,$DD$3:$DF$75,3,0),"Gatilho atingido","Gatilho não atingido")</f>
        <v>Gatilho não atingido</v>
      </c>
      <c r="O63" s="46" t="str">
        <f t="shared" si="208"/>
        <v>Gatilho não atingido</v>
      </c>
      <c r="P63" s="46" t="str">
        <f t="shared" si="208"/>
        <v>Gatilho não atingido</v>
      </c>
      <c r="Q63" s="46" t="str">
        <f t="shared" si="208"/>
        <v>Gatilho não atingido</v>
      </c>
      <c r="R63" s="46" t="str">
        <f t="shared" si="208"/>
        <v>Gatilho não atingido</v>
      </c>
      <c r="S63" s="46" t="str">
        <f t="shared" si="208"/>
        <v>Gatilho não atingido</v>
      </c>
      <c r="T63" s="46" t="str">
        <f t="shared" si="208"/>
        <v>Gatilho não atingido</v>
      </c>
      <c r="U63" s="46" t="str">
        <f t="shared" si="208"/>
        <v>Gatilho não atingido</v>
      </c>
      <c r="V63" s="46" t="str">
        <f t="shared" si="208"/>
        <v>Gatilho não atingido</v>
      </c>
      <c r="W63" s="46" t="str">
        <f t="shared" si="208"/>
        <v>Gatilho não atingido</v>
      </c>
      <c r="X63" s="46" t="str">
        <f t="shared" si="208"/>
        <v>Gatilho não atingido</v>
      </c>
      <c r="Y63" s="46" t="str">
        <f t="shared" si="208"/>
        <v>Gatilho não atingido</v>
      </c>
      <c r="Z63" s="46" t="str">
        <f t="shared" si="208"/>
        <v>Gatilho não atingido</v>
      </c>
      <c r="AA63" s="46" t="str">
        <f t="shared" si="208"/>
        <v>Gatilho não atingido</v>
      </c>
      <c r="AB63" s="46" t="str">
        <f t="shared" si="208"/>
        <v>Gatilho não atingido</v>
      </c>
      <c r="AC63" s="46" t="str">
        <f t="shared" si="208"/>
        <v>Gatilho não atingido</v>
      </c>
      <c r="AD63" s="46" t="str">
        <f t="shared" si="208"/>
        <v>Gatilho não atingido</v>
      </c>
      <c r="AE63" s="46" t="str">
        <f t="shared" si="208"/>
        <v>Gatilho não atingido</v>
      </c>
      <c r="AF63" s="46" t="str">
        <f t="shared" si="208"/>
        <v>Gatilho não atingido</v>
      </c>
      <c r="AG63" s="46" t="str">
        <f t="shared" si="208"/>
        <v>Gatilho não atingido</v>
      </c>
      <c r="AH63" s="46" t="str">
        <f t="shared" si="208"/>
        <v>Gatilho não atingido</v>
      </c>
      <c r="AI63" s="46" t="str">
        <f t="shared" si="208"/>
        <v>Gatilho não atingido</v>
      </c>
      <c r="AJ63" s="46" t="str">
        <f t="shared" si="208"/>
        <v>Gatilho não atingido</v>
      </c>
      <c r="AK63" s="46" t="str">
        <f t="shared" si="208"/>
        <v>Gatilho não atingido</v>
      </c>
      <c r="AL63" s="46" t="str">
        <f t="shared" si="208"/>
        <v>Gatilho não atingido</v>
      </c>
      <c r="AM63" s="46" t="str">
        <f t="shared" si="208"/>
        <v>Gatilho não atingido</v>
      </c>
      <c r="AN63" s="46" t="str">
        <f t="shared" si="208"/>
        <v>Gatilho não atingido</v>
      </c>
      <c r="AO63" s="46" t="str">
        <f t="shared" si="208"/>
        <v>Gatilho não atingido</v>
      </c>
      <c r="AP63" s="46" t="str">
        <f t="shared" si="208"/>
        <v>Gatilho não atingido</v>
      </c>
      <c r="AQ63" s="46" t="str">
        <f t="shared" si="208"/>
        <v>Gatilho não atingido</v>
      </c>
      <c r="AR63" s="46" t="str">
        <f t="shared" si="208"/>
        <v>Gatilho não atingido</v>
      </c>
      <c r="AS63" s="46" t="str">
        <f t="shared" si="208"/>
        <v>Gatilho não atingido</v>
      </c>
      <c r="AT63" s="46" t="str">
        <f t="shared" ref="AT63:BJ63" si="209">IF(AT61&gt;VLOOKUP(AT58,$DD$3:$DF$75,3,0),"Gatilho atingido","Gatilho não atingido")</f>
        <v>Gatilho não atingido</v>
      </c>
      <c r="AU63" s="46" t="str">
        <f t="shared" si="209"/>
        <v>Gatilho não atingido</v>
      </c>
      <c r="AV63" s="46" t="str">
        <f t="shared" si="209"/>
        <v>Gatilho não atingido</v>
      </c>
      <c r="AW63" s="46" t="str">
        <f t="shared" si="209"/>
        <v>Gatilho não atingido</v>
      </c>
      <c r="AX63" s="46" t="str">
        <f t="shared" si="209"/>
        <v>Gatilho não atingido</v>
      </c>
      <c r="AY63" s="46" t="str">
        <f t="shared" si="209"/>
        <v>Gatilho não atingido</v>
      </c>
      <c r="AZ63" s="46" t="str">
        <f t="shared" si="209"/>
        <v>Gatilho não atingido</v>
      </c>
      <c r="BA63" s="46" t="str">
        <f t="shared" si="209"/>
        <v>Gatilho não atingido</v>
      </c>
      <c r="BB63" s="46" t="str">
        <f t="shared" si="209"/>
        <v>Gatilho não atingido</v>
      </c>
      <c r="BC63" s="46" t="str">
        <f t="shared" si="209"/>
        <v>Gatilho não atingido</v>
      </c>
      <c r="BD63" s="46" t="str">
        <f t="shared" si="209"/>
        <v>Gatilho não atingido</v>
      </c>
      <c r="BE63" s="46" t="str">
        <f t="shared" si="209"/>
        <v>Gatilho não atingido</v>
      </c>
      <c r="BF63" s="46" t="str">
        <f t="shared" si="209"/>
        <v>Gatilho não atingido</v>
      </c>
      <c r="BG63" s="46" t="str">
        <f t="shared" si="209"/>
        <v>Gatilho não atingido</v>
      </c>
      <c r="BH63" s="46" t="str">
        <f t="shared" si="209"/>
        <v>Gatilho não atingido</v>
      </c>
      <c r="BI63" s="46" t="str">
        <f t="shared" si="209"/>
        <v>Gatilho não atingido</v>
      </c>
      <c r="BJ63" s="46" t="str">
        <f t="shared" si="209"/>
        <v>Gatilho não atingido</v>
      </c>
      <c r="BK63" s="46"/>
      <c r="DD63" s="52">
        <v>60</v>
      </c>
      <c r="DE63" s="53">
        <v>6.9900000000000004E-2</v>
      </c>
      <c r="DF63" s="53">
        <v>0.09</v>
      </c>
    </row>
    <row r="64" spans="2:110" x14ac:dyDescent="0.3">
      <c r="DD64" s="52">
        <v>61</v>
      </c>
      <c r="DE64" s="53">
        <v>7.0000000000000007E-2</v>
      </c>
      <c r="DF64" s="53">
        <v>0.09</v>
      </c>
    </row>
    <row r="65" spans="2:110" x14ac:dyDescent="0.3">
      <c r="F65" s="13"/>
      <c r="G65" s="103" t="s">
        <v>116</v>
      </c>
      <c r="H65" s="103"/>
      <c r="I65" s="103"/>
      <c r="J65" s="103"/>
      <c r="K65" s="103"/>
      <c r="L65" s="103"/>
      <c r="M65" s="103"/>
      <c r="N65" s="103"/>
      <c r="O65" s="103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71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52">
        <v>62</v>
      </c>
      <c r="DE65" s="53">
        <v>7.0000000000000007E-2</v>
      </c>
      <c r="DF65" s="53">
        <v>0.09</v>
      </c>
    </row>
    <row r="66" spans="2:110" x14ac:dyDescent="0.3">
      <c r="F66" s="37" t="s">
        <v>128</v>
      </c>
      <c r="G66" s="38">
        <v>43770</v>
      </c>
      <c r="H66" s="38">
        <f t="shared" ref="H66:O66" si="210">EDATE(G66,1)</f>
        <v>43800</v>
      </c>
      <c r="I66" s="38">
        <f t="shared" si="210"/>
        <v>43831</v>
      </c>
      <c r="J66" s="38">
        <f t="shared" si="210"/>
        <v>43862</v>
      </c>
      <c r="K66" s="38">
        <f t="shared" si="210"/>
        <v>43891</v>
      </c>
      <c r="L66" s="38">
        <f t="shared" si="210"/>
        <v>43922</v>
      </c>
      <c r="M66" s="38">
        <f t="shared" si="210"/>
        <v>43952</v>
      </c>
      <c r="N66" s="38">
        <f t="shared" si="210"/>
        <v>43983</v>
      </c>
      <c r="O66" s="38">
        <f t="shared" si="210"/>
        <v>44013</v>
      </c>
      <c r="P66" s="38">
        <f t="shared" ref="P66:U66" si="211">EDATE(O66,1)</f>
        <v>44044</v>
      </c>
      <c r="Q66" s="38">
        <f t="shared" si="211"/>
        <v>44075</v>
      </c>
      <c r="R66" s="38">
        <f t="shared" si="211"/>
        <v>44105</v>
      </c>
      <c r="S66" s="38">
        <f t="shared" si="211"/>
        <v>44136</v>
      </c>
      <c r="T66" s="38">
        <f t="shared" si="211"/>
        <v>44166</v>
      </c>
      <c r="U66" s="38">
        <f t="shared" si="211"/>
        <v>44197</v>
      </c>
      <c r="V66" s="38">
        <f t="shared" ref="V66:BJ66" si="212">EDATE(U66,1)</f>
        <v>44228</v>
      </c>
      <c r="W66" s="38">
        <f t="shared" si="212"/>
        <v>44256</v>
      </c>
      <c r="X66" s="38">
        <f t="shared" si="212"/>
        <v>44287</v>
      </c>
      <c r="Y66" s="38">
        <f t="shared" si="212"/>
        <v>44317</v>
      </c>
      <c r="Z66" s="38">
        <f t="shared" si="212"/>
        <v>44348</v>
      </c>
      <c r="AA66" s="38">
        <f t="shared" si="212"/>
        <v>44378</v>
      </c>
      <c r="AB66" s="38">
        <f t="shared" si="212"/>
        <v>44409</v>
      </c>
      <c r="AC66" s="38">
        <f t="shared" si="212"/>
        <v>44440</v>
      </c>
      <c r="AD66" s="38">
        <f t="shared" si="212"/>
        <v>44470</v>
      </c>
      <c r="AE66" s="38">
        <f t="shared" si="212"/>
        <v>44501</v>
      </c>
      <c r="AF66" s="38">
        <f t="shared" si="212"/>
        <v>44531</v>
      </c>
      <c r="AG66" s="38">
        <f t="shared" si="212"/>
        <v>44562</v>
      </c>
      <c r="AH66" s="38">
        <f t="shared" si="212"/>
        <v>44593</v>
      </c>
      <c r="AI66" s="38">
        <f t="shared" si="212"/>
        <v>44621</v>
      </c>
      <c r="AJ66" s="38">
        <f t="shared" si="212"/>
        <v>44652</v>
      </c>
      <c r="AK66" s="38">
        <f t="shared" si="212"/>
        <v>44682</v>
      </c>
      <c r="AL66" s="38">
        <f t="shared" si="212"/>
        <v>44713</v>
      </c>
      <c r="AM66" s="38">
        <f t="shared" si="212"/>
        <v>44743</v>
      </c>
      <c r="AN66" s="38">
        <f t="shared" si="212"/>
        <v>44774</v>
      </c>
      <c r="AO66" s="38">
        <f t="shared" si="212"/>
        <v>44805</v>
      </c>
      <c r="AP66" s="38">
        <f t="shared" si="212"/>
        <v>44835</v>
      </c>
      <c r="AQ66" s="38">
        <f t="shared" si="212"/>
        <v>44866</v>
      </c>
      <c r="AR66" s="38">
        <f t="shared" si="212"/>
        <v>44896</v>
      </c>
      <c r="AS66" s="38">
        <f t="shared" si="212"/>
        <v>44927</v>
      </c>
      <c r="AT66" s="38">
        <f t="shared" si="212"/>
        <v>44958</v>
      </c>
      <c r="AU66" s="38">
        <f t="shared" si="212"/>
        <v>44986</v>
      </c>
      <c r="AV66" s="38">
        <f t="shared" si="212"/>
        <v>45017</v>
      </c>
      <c r="AW66" s="38">
        <f t="shared" si="212"/>
        <v>45047</v>
      </c>
      <c r="AX66" s="38">
        <f t="shared" si="212"/>
        <v>45078</v>
      </c>
      <c r="AY66" s="38">
        <f t="shared" si="212"/>
        <v>45108</v>
      </c>
      <c r="AZ66" s="38">
        <f t="shared" si="212"/>
        <v>45139</v>
      </c>
      <c r="BA66" s="38">
        <f t="shared" si="212"/>
        <v>45170</v>
      </c>
      <c r="BB66" s="38">
        <f t="shared" si="212"/>
        <v>45200</v>
      </c>
      <c r="BC66" s="38">
        <f t="shared" si="212"/>
        <v>45231</v>
      </c>
      <c r="BD66" s="38">
        <f t="shared" si="212"/>
        <v>45261</v>
      </c>
      <c r="BE66" s="38">
        <f t="shared" si="212"/>
        <v>45292</v>
      </c>
      <c r="BF66" s="38">
        <f t="shared" si="212"/>
        <v>45323</v>
      </c>
      <c r="BG66" s="38">
        <f t="shared" si="212"/>
        <v>45352</v>
      </c>
      <c r="BH66" s="38">
        <f t="shared" si="212"/>
        <v>45383</v>
      </c>
      <c r="BI66" s="38">
        <f t="shared" si="212"/>
        <v>45413</v>
      </c>
      <c r="BJ66" s="38">
        <f t="shared" si="212"/>
        <v>45444</v>
      </c>
      <c r="BK66" s="43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52">
        <v>63</v>
      </c>
      <c r="DE66" s="53">
        <v>7.0000000000000007E-2</v>
      </c>
      <c r="DF66" s="53">
        <v>0.09</v>
      </c>
    </row>
    <row r="67" spans="2:110" x14ac:dyDescent="0.3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13">N67+1</f>
        <v>1</v>
      </c>
      <c r="P67" s="49">
        <f t="shared" ref="P67:U67" si="214">O67+1</f>
        <v>2</v>
      </c>
      <c r="Q67" s="49">
        <f t="shared" si="214"/>
        <v>3</v>
      </c>
      <c r="R67" s="49">
        <f t="shared" si="214"/>
        <v>4</v>
      </c>
      <c r="S67" s="49">
        <f t="shared" si="214"/>
        <v>5</v>
      </c>
      <c r="T67" s="49">
        <f t="shared" si="214"/>
        <v>6</v>
      </c>
      <c r="U67" s="49">
        <f t="shared" si="214"/>
        <v>7</v>
      </c>
      <c r="V67" s="49">
        <f t="shared" ref="V67:BJ67" si="215">U67+1</f>
        <v>8</v>
      </c>
      <c r="W67" s="49">
        <f t="shared" si="215"/>
        <v>9</v>
      </c>
      <c r="X67" s="49">
        <f t="shared" si="215"/>
        <v>10</v>
      </c>
      <c r="Y67" s="49">
        <f t="shared" si="215"/>
        <v>11</v>
      </c>
      <c r="Z67" s="49">
        <f t="shared" si="215"/>
        <v>12</v>
      </c>
      <c r="AA67" s="49">
        <f t="shared" si="215"/>
        <v>13</v>
      </c>
      <c r="AB67" s="49">
        <f t="shared" si="215"/>
        <v>14</v>
      </c>
      <c r="AC67" s="49">
        <f t="shared" si="215"/>
        <v>15</v>
      </c>
      <c r="AD67" s="49">
        <f t="shared" si="215"/>
        <v>16</v>
      </c>
      <c r="AE67" s="49">
        <f t="shared" si="215"/>
        <v>17</v>
      </c>
      <c r="AF67" s="49">
        <f t="shared" si="215"/>
        <v>18</v>
      </c>
      <c r="AG67" s="49">
        <f t="shared" si="215"/>
        <v>19</v>
      </c>
      <c r="AH67" s="49">
        <f t="shared" si="215"/>
        <v>20</v>
      </c>
      <c r="AI67" s="49">
        <f t="shared" si="215"/>
        <v>21</v>
      </c>
      <c r="AJ67" s="49">
        <f t="shared" si="215"/>
        <v>22</v>
      </c>
      <c r="AK67" s="49">
        <f t="shared" si="215"/>
        <v>23</v>
      </c>
      <c r="AL67" s="49">
        <f t="shared" si="215"/>
        <v>24</v>
      </c>
      <c r="AM67" s="49">
        <f t="shared" si="215"/>
        <v>25</v>
      </c>
      <c r="AN67" s="49">
        <f t="shared" si="215"/>
        <v>26</v>
      </c>
      <c r="AO67" s="49">
        <f t="shared" si="215"/>
        <v>27</v>
      </c>
      <c r="AP67" s="49">
        <f t="shared" si="215"/>
        <v>28</v>
      </c>
      <c r="AQ67" s="49">
        <f t="shared" si="215"/>
        <v>29</v>
      </c>
      <c r="AR67" s="49">
        <f t="shared" si="215"/>
        <v>30</v>
      </c>
      <c r="AS67" s="49">
        <f t="shared" si="215"/>
        <v>31</v>
      </c>
      <c r="AT67" s="49">
        <f t="shared" si="215"/>
        <v>32</v>
      </c>
      <c r="AU67" s="49">
        <f t="shared" si="215"/>
        <v>33</v>
      </c>
      <c r="AV67" s="49">
        <f t="shared" si="215"/>
        <v>34</v>
      </c>
      <c r="AW67" s="49">
        <f t="shared" si="215"/>
        <v>35</v>
      </c>
      <c r="AX67" s="49">
        <f t="shared" si="215"/>
        <v>36</v>
      </c>
      <c r="AY67" s="49">
        <f t="shared" si="215"/>
        <v>37</v>
      </c>
      <c r="AZ67" s="49">
        <f t="shared" si="215"/>
        <v>38</v>
      </c>
      <c r="BA67" s="49">
        <f t="shared" si="215"/>
        <v>39</v>
      </c>
      <c r="BB67" s="49">
        <f t="shared" si="215"/>
        <v>40</v>
      </c>
      <c r="BC67" s="49">
        <f t="shared" si="215"/>
        <v>41</v>
      </c>
      <c r="BD67" s="49">
        <f t="shared" si="215"/>
        <v>42</v>
      </c>
      <c r="BE67" s="49">
        <f t="shared" si="215"/>
        <v>43</v>
      </c>
      <c r="BF67" s="49">
        <f t="shared" si="215"/>
        <v>44</v>
      </c>
      <c r="BG67" s="49">
        <f t="shared" si="215"/>
        <v>45</v>
      </c>
      <c r="BH67" s="49">
        <f t="shared" si="215"/>
        <v>46</v>
      </c>
      <c r="BI67" s="49">
        <f t="shared" si="215"/>
        <v>47</v>
      </c>
      <c r="BJ67" s="49">
        <f t="shared" si="215"/>
        <v>48</v>
      </c>
      <c r="BK67" s="73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52">
        <v>64</v>
      </c>
      <c r="DE67" s="53">
        <v>7.0000000000000007E-2</v>
      </c>
      <c r="DF67" s="53">
        <v>0.09</v>
      </c>
    </row>
    <row r="68" spans="2:110" x14ac:dyDescent="0.3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1266432.139096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f>SUM('Capa Final'!$J$37:$J$38)+SUM('Capa Final'!$J$46:$J$47)</f>
        <v>2546581.488526999</v>
      </c>
      <c r="BK68" s="20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52">
        <v>65</v>
      </c>
      <c r="DE68" s="53">
        <v>7.0000000000000007E-2</v>
      </c>
      <c r="DF68" s="53">
        <v>0.09</v>
      </c>
    </row>
    <row r="69" spans="2:110" x14ac:dyDescent="0.3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21300.957637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f>'Capa Final'!$J$37+'Capa Final'!$J$46</f>
        <v>21300.957637</v>
      </c>
      <c r="BK69" s="20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52">
        <v>66</v>
      </c>
      <c r="DE69" s="53">
        <v>7.0000000000000007E-2</v>
      </c>
      <c r="DF69" s="53">
        <v>0.09</v>
      </c>
    </row>
    <row r="70" spans="2:110" x14ac:dyDescent="0.3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1.6358714781652503E-2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16">X68/$B$11</f>
        <v>1.2106343969443463E-2</v>
      </c>
      <c r="Y70" s="46">
        <f t="shared" si="216"/>
        <v>1.4221351996241112E-2</v>
      </c>
      <c r="Z70" s="46">
        <f t="shared" si="216"/>
        <v>1.5956690810638111E-2</v>
      </c>
      <c r="AA70" s="46">
        <f t="shared" si="216"/>
        <v>1.8533366241679301E-2</v>
      </c>
      <c r="AB70" s="46">
        <f t="shared" si="216"/>
        <v>1.9384718211309777E-2</v>
      </c>
      <c r="AC70" s="46">
        <f t="shared" si="216"/>
        <v>2.0506198408671523E-2</v>
      </c>
      <c r="AD70" s="46">
        <f t="shared" ref="AD70:AE70" si="217">AD68/$B$11</f>
        <v>2.2317099249799265E-2</v>
      </c>
      <c r="AE70" s="46">
        <f t="shared" si="217"/>
        <v>2.4979913205675448E-2</v>
      </c>
      <c r="AF70" s="46">
        <f t="shared" ref="AF70:AG70" si="218">AF68/$B$11</f>
        <v>2.6041804295250961E-2</v>
      </c>
      <c r="AG70" s="46">
        <f t="shared" si="218"/>
        <v>2.7176319003726621E-2</v>
      </c>
      <c r="AH70" s="46">
        <f t="shared" ref="AH70:AI70" si="219">AH68/$B$11</f>
        <v>2.7238234818218403E-2</v>
      </c>
      <c r="AI70" s="46">
        <f t="shared" si="219"/>
        <v>2.8018031755638762E-2</v>
      </c>
      <c r="AJ70" s="46">
        <f t="shared" ref="AJ70:AK70" si="220">AJ68/$B$11</f>
        <v>2.8366458280435252E-2</v>
      </c>
      <c r="AK70" s="46">
        <f t="shared" si="220"/>
        <v>2.8778359820004894E-2</v>
      </c>
      <c r="AL70" s="46">
        <f t="shared" ref="AL70:AM70" si="221">AL68/$B$11</f>
        <v>2.959299854667909E-2</v>
      </c>
      <c r="AM70" s="46">
        <f t="shared" si="221"/>
        <v>2.9847401882461797E-2</v>
      </c>
      <c r="AN70" s="46">
        <f t="shared" ref="AN70:AO70" si="222">AN68/$B$11</f>
        <v>2.905313180866545E-2</v>
      </c>
      <c r="AO70" s="46">
        <f t="shared" si="222"/>
        <v>2.9508385749600682E-2</v>
      </c>
      <c r="AP70" s="46">
        <f t="shared" ref="AP70:AQ70" si="223">AP68/$B$11</f>
        <v>2.9527127847105091E-2</v>
      </c>
      <c r="AQ70" s="46">
        <f t="shared" si="223"/>
        <v>2.9882196395997169E-2</v>
      </c>
      <c r="AR70" s="46">
        <f t="shared" ref="AR70:AS70" si="224">AR68/$B$11</f>
        <v>3.109455051285636E-2</v>
      </c>
      <c r="AS70" s="46">
        <f t="shared" si="224"/>
        <v>3.1753462195191935E-2</v>
      </c>
      <c r="AT70" s="46">
        <f t="shared" ref="AT70:AU70" si="225">AT68/$B$11</f>
        <v>3.1752495968417623E-2</v>
      </c>
      <c r="AU70" s="46">
        <f t="shared" si="225"/>
        <v>3.098665372678228E-2</v>
      </c>
      <c r="AV70" s="46">
        <f t="shared" ref="AV70:AW70" si="226">AV68/$B$11</f>
        <v>3.1988569309762301E-2</v>
      </c>
      <c r="AW70" s="46">
        <f t="shared" si="226"/>
        <v>3.1203340592037256E-2</v>
      </c>
      <c r="AX70" s="46">
        <f t="shared" ref="AX70:AY70" si="227">AX68/$B$11</f>
        <v>3.1215615525542112E-2</v>
      </c>
      <c r="AY70" s="46">
        <f t="shared" si="227"/>
        <v>3.1373274305945331E-2</v>
      </c>
      <c r="AZ70" s="46">
        <f t="shared" ref="AZ70:BA70" si="228">AZ68/$B$11</f>
        <v>3.1675037943869715E-2</v>
      </c>
      <c r="BA70" s="46">
        <f t="shared" si="228"/>
        <v>3.191150930837551E-2</v>
      </c>
      <c r="BB70" s="46">
        <f t="shared" ref="BB70:BC70" si="229">BB68/$B$11</f>
        <v>3.1980529747508611E-2</v>
      </c>
      <c r="BC70" s="46">
        <f t="shared" si="229"/>
        <v>3.2195116395655157E-2</v>
      </c>
      <c r="BD70" s="46">
        <f t="shared" ref="BD70:BE70" si="230">BD68/$B$11</f>
        <v>3.2222999274895969E-2</v>
      </c>
      <c r="BE70" s="46">
        <f t="shared" si="230"/>
        <v>3.224208866589607E-2</v>
      </c>
      <c r="BF70" s="46">
        <f t="shared" ref="BF70:BG70" si="231">BF68/$B$11</f>
        <v>3.2209283722687318E-2</v>
      </c>
      <c r="BG70" s="46">
        <f t="shared" si="231"/>
        <v>3.3116131941754751E-2</v>
      </c>
      <c r="BH70" s="46">
        <f t="shared" ref="BH70:BI70" si="232">BH68/$B$11</f>
        <v>3.2855499085039118E-2</v>
      </c>
      <c r="BI70" s="46">
        <f t="shared" si="232"/>
        <v>3.2913510289882007E-2</v>
      </c>
      <c r="BJ70" s="46">
        <f t="shared" ref="BJ70" si="233">BJ68/$B$11</f>
        <v>3.289461705290106E-2</v>
      </c>
      <c r="BK70" s="46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52">
        <v>67</v>
      </c>
      <c r="DE70" s="53">
        <v>7.0000000000000007E-2</v>
      </c>
      <c r="DF70" s="53">
        <v>0.09</v>
      </c>
    </row>
    <row r="71" spans="2:110" x14ac:dyDescent="0.3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BJ71" si="234">IF(O70&gt;VLOOKUP(O67,$DD$3:$DF$75,2,0),"Gatilho atingido","Gatilho não atingido")</f>
        <v>Gatilho não atingido</v>
      </c>
      <c r="P71" s="46" t="str">
        <f t="shared" si="234"/>
        <v>Gatilho não atingido</v>
      </c>
      <c r="Q71" s="46" t="str">
        <f t="shared" si="234"/>
        <v>Gatilho não atingido</v>
      </c>
      <c r="R71" s="46" t="str">
        <f t="shared" si="234"/>
        <v>Gatilho não atingido</v>
      </c>
      <c r="S71" s="46" t="str">
        <f t="shared" si="234"/>
        <v>Gatilho não atingido</v>
      </c>
      <c r="T71" s="46" t="str">
        <f t="shared" si="234"/>
        <v>Gatilho não atingido</v>
      </c>
      <c r="U71" s="46" t="str">
        <f t="shared" si="234"/>
        <v>Gatilho não atingido</v>
      </c>
      <c r="V71" s="46" t="str">
        <f t="shared" si="234"/>
        <v>Gatilho não atingido</v>
      </c>
      <c r="W71" s="46" t="str">
        <f t="shared" si="234"/>
        <v>Gatilho não atingido</v>
      </c>
      <c r="X71" s="46" t="str">
        <f t="shared" si="234"/>
        <v>Gatilho não atingido</v>
      </c>
      <c r="Y71" s="46" t="str">
        <f t="shared" si="234"/>
        <v>Gatilho não atingido</v>
      </c>
      <c r="Z71" s="46" t="str">
        <f t="shared" si="234"/>
        <v>Gatilho não atingido</v>
      </c>
      <c r="AA71" s="46" t="str">
        <f t="shared" si="234"/>
        <v>Gatilho não atingido</v>
      </c>
      <c r="AB71" s="46" t="str">
        <f t="shared" si="234"/>
        <v>Gatilho não atingido</v>
      </c>
      <c r="AC71" s="46" t="str">
        <f t="shared" si="234"/>
        <v>Gatilho não atingido</v>
      </c>
      <c r="AD71" s="46" t="str">
        <f t="shared" si="234"/>
        <v>Gatilho não atingido</v>
      </c>
      <c r="AE71" s="46" t="str">
        <f t="shared" si="234"/>
        <v>Gatilho não atingido</v>
      </c>
      <c r="AF71" s="46" t="str">
        <f t="shared" si="234"/>
        <v>Gatilho não atingido</v>
      </c>
      <c r="AG71" s="46" t="str">
        <f t="shared" si="234"/>
        <v>Gatilho não atingido</v>
      </c>
      <c r="AH71" s="46" t="str">
        <f t="shared" si="234"/>
        <v>Gatilho não atingido</v>
      </c>
      <c r="AI71" s="46" t="str">
        <f t="shared" si="234"/>
        <v>Gatilho não atingido</v>
      </c>
      <c r="AJ71" s="46" t="str">
        <f t="shared" si="234"/>
        <v>Gatilho não atingido</v>
      </c>
      <c r="AK71" s="46" t="str">
        <f t="shared" si="234"/>
        <v>Gatilho não atingido</v>
      </c>
      <c r="AL71" s="46" t="str">
        <f t="shared" si="234"/>
        <v>Gatilho não atingido</v>
      </c>
      <c r="AM71" s="46" t="str">
        <f t="shared" si="234"/>
        <v>Gatilho não atingido</v>
      </c>
      <c r="AN71" s="46" t="str">
        <f t="shared" si="234"/>
        <v>Gatilho não atingido</v>
      </c>
      <c r="AO71" s="46" t="str">
        <f t="shared" si="234"/>
        <v>Gatilho não atingido</v>
      </c>
      <c r="AP71" s="46" t="str">
        <f t="shared" si="234"/>
        <v>Gatilho não atingido</v>
      </c>
      <c r="AQ71" s="46" t="str">
        <f t="shared" si="234"/>
        <v>Gatilho não atingido</v>
      </c>
      <c r="AR71" s="46" t="str">
        <f t="shared" si="234"/>
        <v>Gatilho não atingido</v>
      </c>
      <c r="AS71" s="46" t="str">
        <f t="shared" si="234"/>
        <v>Gatilho não atingido</v>
      </c>
      <c r="AT71" s="46" t="str">
        <f t="shared" si="234"/>
        <v>Gatilho não atingido</v>
      </c>
      <c r="AU71" s="46" t="str">
        <f t="shared" si="234"/>
        <v>Gatilho não atingido</v>
      </c>
      <c r="AV71" s="46" t="str">
        <f t="shared" si="234"/>
        <v>Gatilho não atingido</v>
      </c>
      <c r="AW71" s="46" t="str">
        <f t="shared" si="234"/>
        <v>Gatilho não atingido</v>
      </c>
      <c r="AX71" s="46" t="str">
        <f t="shared" si="234"/>
        <v>Gatilho não atingido</v>
      </c>
      <c r="AY71" s="46" t="str">
        <f t="shared" si="234"/>
        <v>Gatilho não atingido</v>
      </c>
      <c r="AZ71" s="46" t="str">
        <f t="shared" si="234"/>
        <v>Gatilho não atingido</v>
      </c>
      <c r="BA71" s="46" t="str">
        <f t="shared" si="234"/>
        <v>Gatilho não atingido</v>
      </c>
      <c r="BB71" s="46" t="str">
        <f t="shared" si="234"/>
        <v>Gatilho não atingido</v>
      </c>
      <c r="BC71" s="46" t="str">
        <f t="shared" si="234"/>
        <v>Gatilho não atingido</v>
      </c>
      <c r="BD71" s="46" t="str">
        <f t="shared" si="234"/>
        <v>Gatilho não atingido</v>
      </c>
      <c r="BE71" s="46" t="str">
        <f t="shared" si="234"/>
        <v>Gatilho não atingido</v>
      </c>
      <c r="BF71" s="46" t="str">
        <f t="shared" si="234"/>
        <v>Gatilho não atingido</v>
      </c>
      <c r="BG71" s="46" t="str">
        <f t="shared" si="234"/>
        <v>Gatilho não atingido</v>
      </c>
      <c r="BH71" s="46" t="str">
        <f t="shared" si="234"/>
        <v>Gatilho não atingido</v>
      </c>
      <c r="BI71" s="46" t="str">
        <f t="shared" si="234"/>
        <v>Gatilho não atingido</v>
      </c>
      <c r="BJ71" s="46" t="str">
        <f t="shared" si="234"/>
        <v>Gatilho não atingido</v>
      </c>
      <c r="BK71" s="46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52">
        <v>68</v>
      </c>
      <c r="DE71" s="53">
        <v>7.0000000000000007E-2</v>
      </c>
      <c r="DF71" s="53">
        <v>0.09</v>
      </c>
    </row>
    <row r="72" spans="2:110" x14ac:dyDescent="0.3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BJ72" si="235">IF(O70&gt;VLOOKUP(O67,$DD$3:$DF$75,3,0),"Gatilho atingido","Gatilho não atingido")</f>
        <v>Gatilho não atingido</v>
      </c>
      <c r="P72" s="46" t="str">
        <f t="shared" si="235"/>
        <v>Gatilho não atingido</v>
      </c>
      <c r="Q72" s="46" t="str">
        <f t="shared" si="235"/>
        <v>Gatilho não atingido</v>
      </c>
      <c r="R72" s="46" t="str">
        <f t="shared" si="235"/>
        <v>Gatilho não atingido</v>
      </c>
      <c r="S72" s="46" t="str">
        <f t="shared" si="235"/>
        <v>Gatilho não atingido</v>
      </c>
      <c r="T72" s="46" t="str">
        <f t="shared" si="235"/>
        <v>Gatilho não atingido</v>
      </c>
      <c r="U72" s="46" t="str">
        <f t="shared" si="235"/>
        <v>Gatilho não atingido</v>
      </c>
      <c r="V72" s="46" t="str">
        <f t="shared" si="235"/>
        <v>Gatilho não atingido</v>
      </c>
      <c r="W72" s="46" t="str">
        <f t="shared" si="235"/>
        <v>Gatilho não atingido</v>
      </c>
      <c r="X72" s="46" t="str">
        <f t="shared" si="235"/>
        <v>Gatilho não atingido</v>
      </c>
      <c r="Y72" s="46" t="str">
        <f t="shared" si="235"/>
        <v>Gatilho não atingido</v>
      </c>
      <c r="Z72" s="46" t="str">
        <f t="shared" si="235"/>
        <v>Gatilho não atingido</v>
      </c>
      <c r="AA72" s="46" t="str">
        <f t="shared" si="235"/>
        <v>Gatilho não atingido</v>
      </c>
      <c r="AB72" s="46" t="str">
        <f t="shared" si="235"/>
        <v>Gatilho não atingido</v>
      </c>
      <c r="AC72" s="46" t="str">
        <f t="shared" si="235"/>
        <v>Gatilho não atingido</v>
      </c>
      <c r="AD72" s="46" t="str">
        <f t="shared" si="235"/>
        <v>Gatilho não atingido</v>
      </c>
      <c r="AE72" s="46" t="str">
        <f t="shared" si="235"/>
        <v>Gatilho não atingido</v>
      </c>
      <c r="AF72" s="46" t="str">
        <f t="shared" si="235"/>
        <v>Gatilho não atingido</v>
      </c>
      <c r="AG72" s="46" t="str">
        <f t="shared" si="235"/>
        <v>Gatilho não atingido</v>
      </c>
      <c r="AH72" s="46" t="str">
        <f t="shared" si="235"/>
        <v>Gatilho não atingido</v>
      </c>
      <c r="AI72" s="46" t="str">
        <f t="shared" si="235"/>
        <v>Gatilho não atingido</v>
      </c>
      <c r="AJ72" s="46" t="str">
        <f t="shared" si="235"/>
        <v>Gatilho não atingido</v>
      </c>
      <c r="AK72" s="46" t="str">
        <f t="shared" si="235"/>
        <v>Gatilho não atingido</v>
      </c>
      <c r="AL72" s="46" t="str">
        <f t="shared" si="235"/>
        <v>Gatilho não atingido</v>
      </c>
      <c r="AM72" s="46" t="str">
        <f t="shared" si="235"/>
        <v>Gatilho não atingido</v>
      </c>
      <c r="AN72" s="46" t="str">
        <f t="shared" si="235"/>
        <v>Gatilho não atingido</v>
      </c>
      <c r="AO72" s="46" t="str">
        <f t="shared" si="235"/>
        <v>Gatilho não atingido</v>
      </c>
      <c r="AP72" s="46" t="str">
        <f t="shared" si="235"/>
        <v>Gatilho não atingido</v>
      </c>
      <c r="AQ72" s="46" t="str">
        <f t="shared" si="235"/>
        <v>Gatilho não atingido</v>
      </c>
      <c r="AR72" s="46" t="str">
        <f t="shared" si="235"/>
        <v>Gatilho não atingido</v>
      </c>
      <c r="AS72" s="46" t="str">
        <f t="shared" si="235"/>
        <v>Gatilho não atingido</v>
      </c>
      <c r="AT72" s="46" t="str">
        <f t="shared" si="235"/>
        <v>Gatilho não atingido</v>
      </c>
      <c r="AU72" s="46" t="str">
        <f t="shared" si="235"/>
        <v>Gatilho não atingido</v>
      </c>
      <c r="AV72" s="46" t="str">
        <f t="shared" si="235"/>
        <v>Gatilho não atingido</v>
      </c>
      <c r="AW72" s="46" t="str">
        <f t="shared" si="235"/>
        <v>Gatilho não atingido</v>
      </c>
      <c r="AX72" s="46" t="str">
        <f t="shared" si="235"/>
        <v>Gatilho não atingido</v>
      </c>
      <c r="AY72" s="46" t="str">
        <f t="shared" si="235"/>
        <v>Gatilho não atingido</v>
      </c>
      <c r="AZ72" s="46" t="str">
        <f t="shared" si="235"/>
        <v>Gatilho não atingido</v>
      </c>
      <c r="BA72" s="46" t="str">
        <f t="shared" si="235"/>
        <v>Gatilho não atingido</v>
      </c>
      <c r="BB72" s="46" t="str">
        <f t="shared" si="235"/>
        <v>Gatilho não atingido</v>
      </c>
      <c r="BC72" s="46" t="str">
        <f t="shared" si="235"/>
        <v>Gatilho não atingido</v>
      </c>
      <c r="BD72" s="46" t="str">
        <f t="shared" si="235"/>
        <v>Gatilho não atingido</v>
      </c>
      <c r="BE72" s="46" t="str">
        <f t="shared" si="235"/>
        <v>Gatilho não atingido</v>
      </c>
      <c r="BF72" s="46" t="str">
        <f t="shared" si="235"/>
        <v>Gatilho não atingido</v>
      </c>
      <c r="BG72" s="46" t="str">
        <f t="shared" si="235"/>
        <v>Gatilho não atingido</v>
      </c>
      <c r="BH72" s="46" t="str">
        <f t="shared" si="235"/>
        <v>Gatilho não atingido</v>
      </c>
      <c r="BI72" s="46" t="str">
        <f t="shared" si="235"/>
        <v>Gatilho não atingido</v>
      </c>
      <c r="BJ72" s="46" t="str">
        <f t="shared" si="235"/>
        <v>Gatilho não atingido</v>
      </c>
      <c r="BK72" s="46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52">
        <v>69</v>
      </c>
      <c r="DE72" s="53">
        <v>7.0000000000000007E-2</v>
      </c>
      <c r="DF72" s="53">
        <v>0.09</v>
      </c>
    </row>
    <row r="73" spans="2:110" x14ac:dyDescent="0.3">
      <c r="DD73" s="52">
        <v>70</v>
      </c>
      <c r="DE73" s="53">
        <v>7.0000000000000007E-2</v>
      </c>
      <c r="DF73" s="53">
        <v>0.09</v>
      </c>
    </row>
    <row r="74" spans="2:110" x14ac:dyDescent="0.3">
      <c r="F74" s="13"/>
      <c r="G74" s="103" t="s">
        <v>116</v>
      </c>
      <c r="H74" s="103"/>
      <c r="I74" s="103"/>
      <c r="J74" s="103"/>
      <c r="K74" s="103"/>
      <c r="L74" s="103"/>
      <c r="M74" s="103"/>
      <c r="N74" s="103"/>
      <c r="O74" s="103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71"/>
      <c r="DD74" s="52">
        <v>71</v>
      </c>
      <c r="DE74" s="53">
        <v>7.0000000000000007E-2</v>
      </c>
      <c r="DF74" s="53">
        <v>0.09</v>
      </c>
    </row>
    <row r="75" spans="2:110" x14ac:dyDescent="0.3">
      <c r="F75" s="37" t="s">
        <v>141</v>
      </c>
      <c r="G75" s="38">
        <v>43770</v>
      </c>
      <c r="H75" s="38">
        <f t="shared" ref="H75" si="236">EDATE(G75,1)</f>
        <v>43800</v>
      </c>
      <c r="I75" s="38">
        <f t="shared" ref="I75" si="237">EDATE(H75,1)</f>
        <v>43831</v>
      </c>
      <c r="J75" s="38">
        <f t="shared" ref="J75" si="238">EDATE(I75,1)</f>
        <v>43862</v>
      </c>
      <c r="K75" s="38">
        <f t="shared" ref="K75" si="239">EDATE(J75,1)</f>
        <v>43891</v>
      </c>
      <c r="L75" s="38">
        <f t="shared" ref="L75" si="240">EDATE(K75,1)</f>
        <v>43922</v>
      </c>
      <c r="M75" s="38">
        <f t="shared" ref="M75" si="241">EDATE(L75,1)</f>
        <v>43952</v>
      </c>
      <c r="N75" s="38">
        <f t="shared" ref="N75" si="242">EDATE(M75,1)</f>
        <v>43983</v>
      </c>
      <c r="O75" s="38">
        <f t="shared" ref="O75" si="243">EDATE(N75,1)</f>
        <v>44013</v>
      </c>
      <c r="P75" s="38">
        <f t="shared" ref="P75:U75" si="244">EDATE(O75,1)</f>
        <v>44044</v>
      </c>
      <c r="Q75" s="38">
        <f t="shared" si="244"/>
        <v>44075</v>
      </c>
      <c r="R75" s="38">
        <f t="shared" si="244"/>
        <v>44105</v>
      </c>
      <c r="S75" s="38">
        <f t="shared" si="244"/>
        <v>44136</v>
      </c>
      <c r="T75" s="38">
        <f t="shared" si="244"/>
        <v>44166</v>
      </c>
      <c r="U75" s="38">
        <f t="shared" si="244"/>
        <v>44197</v>
      </c>
      <c r="V75" s="38">
        <f t="shared" ref="V75:BJ75" si="245">EDATE(U75,1)</f>
        <v>44228</v>
      </c>
      <c r="W75" s="38">
        <f t="shared" si="245"/>
        <v>44256</v>
      </c>
      <c r="X75" s="38">
        <f t="shared" si="245"/>
        <v>44287</v>
      </c>
      <c r="Y75" s="38">
        <f t="shared" si="245"/>
        <v>44317</v>
      </c>
      <c r="Z75" s="38">
        <f t="shared" si="245"/>
        <v>44348</v>
      </c>
      <c r="AA75" s="38">
        <f t="shared" si="245"/>
        <v>44378</v>
      </c>
      <c r="AB75" s="38">
        <f t="shared" si="245"/>
        <v>44409</v>
      </c>
      <c r="AC75" s="38">
        <f t="shared" si="245"/>
        <v>44440</v>
      </c>
      <c r="AD75" s="38">
        <f t="shared" si="245"/>
        <v>44470</v>
      </c>
      <c r="AE75" s="38">
        <f t="shared" si="245"/>
        <v>44501</v>
      </c>
      <c r="AF75" s="38">
        <f t="shared" si="245"/>
        <v>44531</v>
      </c>
      <c r="AG75" s="38">
        <f t="shared" si="245"/>
        <v>44562</v>
      </c>
      <c r="AH75" s="38">
        <f t="shared" si="245"/>
        <v>44593</v>
      </c>
      <c r="AI75" s="38">
        <f t="shared" si="245"/>
        <v>44621</v>
      </c>
      <c r="AJ75" s="38">
        <f t="shared" si="245"/>
        <v>44652</v>
      </c>
      <c r="AK75" s="38">
        <f t="shared" si="245"/>
        <v>44682</v>
      </c>
      <c r="AL75" s="38">
        <f t="shared" si="245"/>
        <v>44713</v>
      </c>
      <c r="AM75" s="38">
        <f t="shared" si="245"/>
        <v>44743</v>
      </c>
      <c r="AN75" s="38">
        <f t="shared" si="245"/>
        <v>44774</v>
      </c>
      <c r="AO75" s="38">
        <f t="shared" si="245"/>
        <v>44805</v>
      </c>
      <c r="AP75" s="38">
        <f t="shared" si="245"/>
        <v>44835</v>
      </c>
      <c r="AQ75" s="38">
        <f t="shared" si="245"/>
        <v>44866</v>
      </c>
      <c r="AR75" s="38">
        <f t="shared" si="245"/>
        <v>44896</v>
      </c>
      <c r="AS75" s="38">
        <f t="shared" si="245"/>
        <v>44927</v>
      </c>
      <c r="AT75" s="38">
        <f t="shared" si="245"/>
        <v>44958</v>
      </c>
      <c r="AU75" s="38">
        <f t="shared" si="245"/>
        <v>44986</v>
      </c>
      <c r="AV75" s="38">
        <f t="shared" si="245"/>
        <v>45017</v>
      </c>
      <c r="AW75" s="38">
        <f t="shared" si="245"/>
        <v>45047</v>
      </c>
      <c r="AX75" s="38">
        <f t="shared" si="245"/>
        <v>45078</v>
      </c>
      <c r="AY75" s="38">
        <f t="shared" si="245"/>
        <v>45108</v>
      </c>
      <c r="AZ75" s="38">
        <f t="shared" si="245"/>
        <v>45139</v>
      </c>
      <c r="BA75" s="38">
        <f t="shared" si="245"/>
        <v>45170</v>
      </c>
      <c r="BB75" s="38">
        <f t="shared" si="245"/>
        <v>45200</v>
      </c>
      <c r="BC75" s="38">
        <f t="shared" si="245"/>
        <v>45231</v>
      </c>
      <c r="BD75" s="38">
        <f t="shared" si="245"/>
        <v>45261</v>
      </c>
      <c r="BE75" s="38">
        <f t="shared" si="245"/>
        <v>45292</v>
      </c>
      <c r="BF75" s="38">
        <f t="shared" si="245"/>
        <v>45323</v>
      </c>
      <c r="BG75" s="38">
        <f t="shared" si="245"/>
        <v>45352</v>
      </c>
      <c r="BH75" s="38">
        <f t="shared" si="245"/>
        <v>45383</v>
      </c>
      <c r="BI75" s="38">
        <f t="shared" si="245"/>
        <v>45413</v>
      </c>
      <c r="BJ75" s="38">
        <f t="shared" si="245"/>
        <v>45444</v>
      </c>
      <c r="BK75" s="43"/>
      <c r="DD75" s="52" t="s">
        <v>137</v>
      </c>
      <c r="DE75" s="53">
        <v>7.0000000000000007E-2</v>
      </c>
      <c r="DF75" s="53">
        <v>0.09</v>
      </c>
    </row>
    <row r="76" spans="2:110" x14ac:dyDescent="0.3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46">N76+1</f>
        <v>1</v>
      </c>
      <c r="P76" s="49">
        <f t="shared" ref="P76:U76" si="247">O76+1</f>
        <v>2</v>
      </c>
      <c r="Q76" s="49">
        <f t="shared" si="247"/>
        <v>3</v>
      </c>
      <c r="R76" s="49">
        <f t="shared" si="247"/>
        <v>4</v>
      </c>
      <c r="S76" s="49">
        <f t="shared" si="247"/>
        <v>5</v>
      </c>
      <c r="T76" s="49">
        <f t="shared" si="247"/>
        <v>6</v>
      </c>
      <c r="U76" s="49">
        <f t="shared" si="247"/>
        <v>7</v>
      </c>
      <c r="V76" s="49">
        <f t="shared" ref="V76:BJ76" si="248">U76+1</f>
        <v>8</v>
      </c>
      <c r="W76" s="49">
        <f t="shared" si="248"/>
        <v>9</v>
      </c>
      <c r="X76" s="49">
        <f t="shared" si="248"/>
        <v>10</v>
      </c>
      <c r="Y76" s="49">
        <f t="shared" si="248"/>
        <v>11</v>
      </c>
      <c r="Z76" s="49">
        <f t="shared" si="248"/>
        <v>12</v>
      </c>
      <c r="AA76" s="49">
        <f t="shared" si="248"/>
        <v>13</v>
      </c>
      <c r="AB76" s="49">
        <f t="shared" si="248"/>
        <v>14</v>
      </c>
      <c r="AC76" s="49">
        <f t="shared" si="248"/>
        <v>15</v>
      </c>
      <c r="AD76" s="49">
        <f t="shared" si="248"/>
        <v>16</v>
      </c>
      <c r="AE76" s="49">
        <f t="shared" si="248"/>
        <v>17</v>
      </c>
      <c r="AF76" s="49">
        <f t="shared" si="248"/>
        <v>18</v>
      </c>
      <c r="AG76" s="49">
        <f t="shared" si="248"/>
        <v>19</v>
      </c>
      <c r="AH76" s="49">
        <f t="shared" si="248"/>
        <v>20</v>
      </c>
      <c r="AI76" s="49">
        <f t="shared" si="248"/>
        <v>21</v>
      </c>
      <c r="AJ76" s="49">
        <f t="shared" si="248"/>
        <v>22</v>
      </c>
      <c r="AK76" s="49">
        <f t="shared" si="248"/>
        <v>23</v>
      </c>
      <c r="AL76" s="49">
        <f t="shared" si="248"/>
        <v>24</v>
      </c>
      <c r="AM76" s="49">
        <f t="shared" si="248"/>
        <v>25</v>
      </c>
      <c r="AN76" s="49">
        <f t="shared" si="248"/>
        <v>26</v>
      </c>
      <c r="AO76" s="49">
        <f t="shared" si="248"/>
        <v>27</v>
      </c>
      <c r="AP76" s="49">
        <f t="shared" si="248"/>
        <v>28</v>
      </c>
      <c r="AQ76" s="49">
        <f t="shared" si="248"/>
        <v>29</v>
      </c>
      <c r="AR76" s="49">
        <f t="shared" si="248"/>
        <v>30</v>
      </c>
      <c r="AS76" s="49">
        <f t="shared" si="248"/>
        <v>31</v>
      </c>
      <c r="AT76" s="49">
        <f t="shared" si="248"/>
        <v>32</v>
      </c>
      <c r="AU76" s="49">
        <f t="shared" si="248"/>
        <v>33</v>
      </c>
      <c r="AV76" s="49">
        <f t="shared" si="248"/>
        <v>34</v>
      </c>
      <c r="AW76" s="49">
        <f t="shared" si="248"/>
        <v>35</v>
      </c>
      <c r="AX76" s="49">
        <f t="shared" si="248"/>
        <v>36</v>
      </c>
      <c r="AY76" s="49">
        <f t="shared" si="248"/>
        <v>37</v>
      </c>
      <c r="AZ76" s="49">
        <f t="shared" si="248"/>
        <v>38</v>
      </c>
      <c r="BA76" s="49">
        <f t="shared" si="248"/>
        <v>39</v>
      </c>
      <c r="BB76" s="49">
        <f t="shared" si="248"/>
        <v>40</v>
      </c>
      <c r="BC76" s="49">
        <f t="shared" si="248"/>
        <v>41</v>
      </c>
      <c r="BD76" s="49">
        <f t="shared" si="248"/>
        <v>42</v>
      </c>
      <c r="BE76" s="49">
        <f t="shared" si="248"/>
        <v>43</v>
      </c>
      <c r="BF76" s="49">
        <f t="shared" si="248"/>
        <v>44</v>
      </c>
      <c r="BG76" s="49">
        <f t="shared" si="248"/>
        <v>45</v>
      </c>
      <c r="BH76" s="49">
        <f t="shared" si="248"/>
        <v>46</v>
      </c>
      <c r="BI76" s="49">
        <f t="shared" si="248"/>
        <v>47</v>
      </c>
      <c r="BJ76" s="49">
        <f t="shared" si="248"/>
        <v>48</v>
      </c>
      <c r="BK76" s="73"/>
      <c r="DD76" s="52"/>
      <c r="DE76" s="53"/>
      <c r="DF76" s="53"/>
    </row>
    <row r="77" spans="2:110" x14ac:dyDescent="0.3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f>SUM('Capa Final'!$K$37:$K$38)+SUM('Capa Final'!$K$46:$K$47)</f>
        <v>4595342.6653759992</v>
      </c>
      <c r="BK77" s="20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</row>
    <row r="78" spans="2:110" x14ac:dyDescent="0.3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f>'Capa Final'!$K$37+'Capa Final'!$K$46</f>
        <v>9918.6423679999989</v>
      </c>
      <c r="BK78" s="20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</row>
    <row r="79" spans="2:110" x14ac:dyDescent="0.3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49">X77/$B$12</f>
        <v>1.2389181064955365E-2</v>
      </c>
      <c r="Y79" s="46">
        <f t="shared" si="249"/>
        <v>1.470929476006951E-2</v>
      </c>
      <c r="Z79" s="46">
        <f t="shared" si="249"/>
        <v>1.554693216422696E-2</v>
      </c>
      <c r="AA79" s="46">
        <f t="shared" si="249"/>
        <v>1.7690054666275056E-2</v>
      </c>
      <c r="AB79" s="46">
        <f t="shared" si="249"/>
        <v>1.9466831196878608E-2</v>
      </c>
      <c r="AC79" s="46">
        <f t="shared" si="249"/>
        <v>2.1528146454272486E-2</v>
      </c>
      <c r="AD79" s="46">
        <f t="shared" ref="AD79:AE79" si="250">AD77/$B$12</f>
        <v>2.4189610866447338E-2</v>
      </c>
      <c r="AE79" s="46">
        <f t="shared" si="250"/>
        <v>2.527632771935974E-2</v>
      </c>
      <c r="AF79" s="46">
        <f t="shared" ref="AF79:AG79" si="251">AF77/$B$12</f>
        <v>2.6419897940026936E-2</v>
      </c>
      <c r="AG79" s="46">
        <f t="shared" si="251"/>
        <v>2.6464964304770782E-2</v>
      </c>
      <c r="AH79" s="46">
        <f t="shared" ref="AH79:AI79" si="252">AH77/$B$12</f>
        <v>2.7303943666350059E-2</v>
      </c>
      <c r="AI79" s="46">
        <f t="shared" si="252"/>
        <v>2.7885619347793714E-2</v>
      </c>
      <c r="AJ79" s="46">
        <f t="shared" ref="AJ79:AK79" si="253">AJ77/$B$12</f>
        <v>2.831215597765694E-2</v>
      </c>
      <c r="AK79" s="46">
        <f t="shared" si="253"/>
        <v>2.8755778163853257E-2</v>
      </c>
      <c r="AL79" s="46">
        <f t="shared" ref="AL79:AM79" si="254">AL77/$B$12</f>
        <v>2.942467007235328E-2</v>
      </c>
      <c r="AM79" s="46">
        <f t="shared" si="254"/>
        <v>2.9841134378877806E-2</v>
      </c>
      <c r="AN79" s="46">
        <f t="shared" ref="AN79:AO79" si="255">AN77/$B$12</f>
        <v>2.8337267314327494E-2</v>
      </c>
      <c r="AO79" s="46">
        <f t="shared" si="255"/>
        <v>2.9039544803327041E-2</v>
      </c>
      <c r="AP79" s="46">
        <f t="shared" ref="AP79:AQ79" si="256">AP77/$B$12</f>
        <v>2.8880090930532287E-2</v>
      </c>
      <c r="AQ79" s="46">
        <f t="shared" si="256"/>
        <v>2.942308581325077E-2</v>
      </c>
      <c r="AR79" s="46">
        <f t="shared" ref="AR79:AS79" si="257">AR77/$B$12</f>
        <v>3.0225881002766321E-2</v>
      </c>
      <c r="AS79" s="46">
        <f t="shared" si="257"/>
        <v>3.0796778885602821E-2</v>
      </c>
      <c r="AT79" s="46">
        <f t="shared" ref="AT79:AU79" si="258">AT77/$B$12</f>
        <v>3.1128327992678104E-2</v>
      </c>
      <c r="AU79" s="46">
        <f t="shared" si="258"/>
        <v>3.0799750986034168E-2</v>
      </c>
      <c r="AV79" s="46">
        <f t="shared" ref="AV79:AW79" si="259">AV77/$B$12</f>
        <v>3.1330458078432905E-2</v>
      </c>
      <c r="AW79" s="46">
        <f t="shared" si="259"/>
        <v>3.1176795612345827E-2</v>
      </c>
      <c r="AX79" s="46">
        <f t="shared" ref="AX79:AY79" si="260">AX77/$B$12</f>
        <v>3.1715558239156796E-2</v>
      </c>
      <c r="AY79" s="46">
        <f t="shared" si="260"/>
        <v>3.1880930066132823E-2</v>
      </c>
      <c r="AZ79" s="46">
        <f t="shared" ref="AZ79:BA79" si="261">AZ77/$B$12</f>
        <v>3.2266382374218416E-2</v>
      </c>
      <c r="BA79" s="46">
        <f t="shared" si="261"/>
        <v>3.2530179092555615E-2</v>
      </c>
      <c r="BB79" s="46">
        <f t="shared" ref="BB79:BC79" si="262">BB77/$B$12</f>
        <v>3.2748473610417037E-2</v>
      </c>
      <c r="BC79" s="46">
        <f t="shared" si="262"/>
        <v>3.2929078144213891E-2</v>
      </c>
      <c r="BD79" s="46">
        <f t="shared" ref="BD79:BE79" si="263">BD77/$B$12</f>
        <v>3.3119943497519011E-2</v>
      </c>
      <c r="BE79" s="46">
        <f t="shared" si="263"/>
        <v>3.3168501347594484E-2</v>
      </c>
      <c r="BF79" s="46">
        <f t="shared" ref="BF79:BG79" si="264">BF77/$B$12</f>
        <v>3.3256162790847039E-2</v>
      </c>
      <c r="BG79" s="46">
        <f t="shared" si="264"/>
        <v>3.3849035075373977E-2</v>
      </c>
      <c r="BH79" s="46">
        <f t="shared" ref="BH79:BI79" si="265">BH77/$B$12</f>
        <v>3.3942946713144954E-2</v>
      </c>
      <c r="BI79" s="46">
        <f t="shared" si="265"/>
        <v>3.4036302038278628E-2</v>
      </c>
      <c r="BJ79" s="46">
        <f t="shared" ref="BJ79" si="266">BJ77/$B$12</f>
        <v>3.4000233085374469E-2</v>
      </c>
      <c r="BK79" s="46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</row>
    <row r="80" spans="2:110" x14ac:dyDescent="0.3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BJ80" si="267">IF(P79&gt;VLOOKUP(P76,$DD$3:$DF$75,2,0),"Gatilho atingido","Gatilho não atingido")</f>
        <v>Gatilho não atingido</v>
      </c>
      <c r="Q80" s="46" t="str">
        <f t="shared" si="267"/>
        <v>Gatilho não atingido</v>
      </c>
      <c r="R80" s="46" t="str">
        <f t="shared" si="267"/>
        <v>Gatilho não atingido</v>
      </c>
      <c r="S80" s="46" t="str">
        <f t="shared" si="267"/>
        <v>Gatilho não atingido</v>
      </c>
      <c r="T80" s="46" t="str">
        <f t="shared" si="267"/>
        <v>Gatilho não atingido</v>
      </c>
      <c r="U80" s="46" t="str">
        <f t="shared" si="267"/>
        <v>Gatilho não atingido</v>
      </c>
      <c r="V80" s="46" t="str">
        <f t="shared" si="267"/>
        <v>Gatilho não atingido</v>
      </c>
      <c r="W80" s="46" t="str">
        <f t="shared" si="267"/>
        <v>Gatilho não atingido</v>
      </c>
      <c r="X80" s="46" t="str">
        <f t="shared" si="267"/>
        <v>Gatilho não atingido</v>
      </c>
      <c r="Y80" s="46" t="str">
        <f t="shared" si="267"/>
        <v>Gatilho não atingido</v>
      </c>
      <c r="Z80" s="46" t="str">
        <f t="shared" si="267"/>
        <v>Gatilho não atingido</v>
      </c>
      <c r="AA80" s="46" t="str">
        <f t="shared" si="267"/>
        <v>Gatilho não atingido</v>
      </c>
      <c r="AB80" s="46" t="str">
        <f t="shared" si="267"/>
        <v>Gatilho não atingido</v>
      </c>
      <c r="AC80" s="46" t="str">
        <f t="shared" si="267"/>
        <v>Gatilho não atingido</v>
      </c>
      <c r="AD80" s="46" t="str">
        <f t="shared" si="267"/>
        <v>Gatilho não atingido</v>
      </c>
      <c r="AE80" s="46" t="str">
        <f t="shared" si="267"/>
        <v>Gatilho não atingido</v>
      </c>
      <c r="AF80" s="46" t="str">
        <f t="shared" si="267"/>
        <v>Gatilho não atingido</v>
      </c>
      <c r="AG80" s="46" t="str">
        <f t="shared" si="267"/>
        <v>Gatilho não atingido</v>
      </c>
      <c r="AH80" s="46" t="str">
        <f t="shared" si="267"/>
        <v>Gatilho não atingido</v>
      </c>
      <c r="AI80" s="46" t="str">
        <f t="shared" si="267"/>
        <v>Gatilho não atingido</v>
      </c>
      <c r="AJ80" s="46" t="str">
        <f t="shared" si="267"/>
        <v>Gatilho não atingido</v>
      </c>
      <c r="AK80" s="46" t="str">
        <f t="shared" si="267"/>
        <v>Gatilho não atingido</v>
      </c>
      <c r="AL80" s="46" t="str">
        <f t="shared" si="267"/>
        <v>Gatilho não atingido</v>
      </c>
      <c r="AM80" s="46" t="str">
        <f t="shared" si="267"/>
        <v>Gatilho não atingido</v>
      </c>
      <c r="AN80" s="46" t="str">
        <f t="shared" si="267"/>
        <v>Gatilho não atingido</v>
      </c>
      <c r="AO80" s="46" t="str">
        <f t="shared" si="267"/>
        <v>Gatilho não atingido</v>
      </c>
      <c r="AP80" s="46" t="str">
        <f t="shared" si="267"/>
        <v>Gatilho não atingido</v>
      </c>
      <c r="AQ80" s="46" t="str">
        <f t="shared" si="267"/>
        <v>Gatilho não atingido</v>
      </c>
      <c r="AR80" s="46" t="str">
        <f t="shared" si="267"/>
        <v>Gatilho não atingido</v>
      </c>
      <c r="AS80" s="46" t="str">
        <f t="shared" si="267"/>
        <v>Gatilho não atingido</v>
      </c>
      <c r="AT80" s="46" t="str">
        <f t="shared" si="267"/>
        <v>Gatilho não atingido</v>
      </c>
      <c r="AU80" s="46" t="str">
        <f t="shared" si="267"/>
        <v>Gatilho não atingido</v>
      </c>
      <c r="AV80" s="46" t="str">
        <f t="shared" si="267"/>
        <v>Gatilho não atingido</v>
      </c>
      <c r="AW80" s="46" t="str">
        <f t="shared" si="267"/>
        <v>Gatilho não atingido</v>
      </c>
      <c r="AX80" s="46" t="str">
        <f t="shared" si="267"/>
        <v>Gatilho não atingido</v>
      </c>
      <c r="AY80" s="46" t="str">
        <f t="shared" si="267"/>
        <v>Gatilho não atingido</v>
      </c>
      <c r="AZ80" s="46" t="str">
        <f t="shared" si="267"/>
        <v>Gatilho não atingido</v>
      </c>
      <c r="BA80" s="46" t="str">
        <f t="shared" si="267"/>
        <v>Gatilho não atingido</v>
      </c>
      <c r="BB80" s="46" t="str">
        <f t="shared" si="267"/>
        <v>Gatilho não atingido</v>
      </c>
      <c r="BC80" s="46" t="str">
        <f t="shared" si="267"/>
        <v>Gatilho não atingido</v>
      </c>
      <c r="BD80" s="46" t="str">
        <f t="shared" si="267"/>
        <v>Gatilho não atingido</v>
      </c>
      <c r="BE80" s="46" t="str">
        <f t="shared" si="267"/>
        <v>Gatilho não atingido</v>
      </c>
      <c r="BF80" s="46" t="str">
        <f t="shared" si="267"/>
        <v>Gatilho não atingido</v>
      </c>
      <c r="BG80" s="46" t="str">
        <f t="shared" si="267"/>
        <v>Gatilho não atingido</v>
      </c>
      <c r="BH80" s="46" t="str">
        <f t="shared" si="267"/>
        <v>Gatilho não atingido</v>
      </c>
      <c r="BI80" s="46" t="str">
        <f t="shared" si="267"/>
        <v>Gatilho não atingido</v>
      </c>
      <c r="BJ80" s="46" t="str">
        <f t="shared" si="267"/>
        <v>Gatilho não atingido</v>
      </c>
      <c r="BK80" s="46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</row>
    <row r="81" spans="2:110" x14ac:dyDescent="0.3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BJ81" si="268">IF(P79&gt;VLOOKUP(P76,$DD$3:$DF$75,3,0),"Gatilho atingido","Gatilho não atingido")</f>
        <v>Gatilho não atingido</v>
      </c>
      <c r="Q81" s="46" t="str">
        <f t="shared" si="268"/>
        <v>Gatilho não atingido</v>
      </c>
      <c r="R81" s="46" t="str">
        <f t="shared" si="268"/>
        <v>Gatilho não atingido</v>
      </c>
      <c r="S81" s="46" t="str">
        <f t="shared" si="268"/>
        <v>Gatilho não atingido</v>
      </c>
      <c r="T81" s="46" t="str">
        <f t="shared" si="268"/>
        <v>Gatilho não atingido</v>
      </c>
      <c r="U81" s="46" t="str">
        <f t="shared" si="268"/>
        <v>Gatilho não atingido</v>
      </c>
      <c r="V81" s="46" t="str">
        <f t="shared" si="268"/>
        <v>Gatilho não atingido</v>
      </c>
      <c r="W81" s="46" t="str">
        <f t="shared" si="268"/>
        <v>Gatilho não atingido</v>
      </c>
      <c r="X81" s="46" t="str">
        <f t="shared" si="268"/>
        <v>Gatilho não atingido</v>
      </c>
      <c r="Y81" s="46" t="str">
        <f t="shared" si="268"/>
        <v>Gatilho não atingido</v>
      </c>
      <c r="Z81" s="46" t="str">
        <f t="shared" si="268"/>
        <v>Gatilho não atingido</v>
      </c>
      <c r="AA81" s="46" t="str">
        <f t="shared" si="268"/>
        <v>Gatilho não atingido</v>
      </c>
      <c r="AB81" s="46" t="str">
        <f t="shared" si="268"/>
        <v>Gatilho não atingido</v>
      </c>
      <c r="AC81" s="46" t="str">
        <f t="shared" si="268"/>
        <v>Gatilho não atingido</v>
      </c>
      <c r="AD81" s="46" t="str">
        <f t="shared" si="268"/>
        <v>Gatilho não atingido</v>
      </c>
      <c r="AE81" s="46" t="str">
        <f t="shared" si="268"/>
        <v>Gatilho não atingido</v>
      </c>
      <c r="AF81" s="46" t="str">
        <f t="shared" si="268"/>
        <v>Gatilho não atingido</v>
      </c>
      <c r="AG81" s="46" t="str">
        <f t="shared" si="268"/>
        <v>Gatilho não atingido</v>
      </c>
      <c r="AH81" s="46" t="str">
        <f t="shared" si="268"/>
        <v>Gatilho não atingido</v>
      </c>
      <c r="AI81" s="46" t="str">
        <f t="shared" si="268"/>
        <v>Gatilho não atingido</v>
      </c>
      <c r="AJ81" s="46" t="str">
        <f t="shared" si="268"/>
        <v>Gatilho não atingido</v>
      </c>
      <c r="AK81" s="46" t="str">
        <f t="shared" si="268"/>
        <v>Gatilho não atingido</v>
      </c>
      <c r="AL81" s="46" t="str">
        <f t="shared" si="268"/>
        <v>Gatilho não atingido</v>
      </c>
      <c r="AM81" s="46" t="str">
        <f t="shared" si="268"/>
        <v>Gatilho não atingido</v>
      </c>
      <c r="AN81" s="46" t="str">
        <f t="shared" si="268"/>
        <v>Gatilho não atingido</v>
      </c>
      <c r="AO81" s="46" t="str">
        <f t="shared" si="268"/>
        <v>Gatilho não atingido</v>
      </c>
      <c r="AP81" s="46" t="str">
        <f t="shared" si="268"/>
        <v>Gatilho não atingido</v>
      </c>
      <c r="AQ81" s="46" t="str">
        <f t="shared" si="268"/>
        <v>Gatilho não atingido</v>
      </c>
      <c r="AR81" s="46" t="str">
        <f t="shared" si="268"/>
        <v>Gatilho não atingido</v>
      </c>
      <c r="AS81" s="46" t="str">
        <f t="shared" si="268"/>
        <v>Gatilho não atingido</v>
      </c>
      <c r="AT81" s="46" t="str">
        <f t="shared" si="268"/>
        <v>Gatilho não atingido</v>
      </c>
      <c r="AU81" s="46" t="str">
        <f t="shared" si="268"/>
        <v>Gatilho não atingido</v>
      </c>
      <c r="AV81" s="46" t="str">
        <f t="shared" si="268"/>
        <v>Gatilho não atingido</v>
      </c>
      <c r="AW81" s="46" t="str">
        <f t="shared" si="268"/>
        <v>Gatilho não atingido</v>
      </c>
      <c r="AX81" s="46" t="str">
        <f t="shared" si="268"/>
        <v>Gatilho não atingido</v>
      </c>
      <c r="AY81" s="46" t="str">
        <f t="shared" si="268"/>
        <v>Gatilho não atingido</v>
      </c>
      <c r="AZ81" s="46" t="str">
        <f t="shared" si="268"/>
        <v>Gatilho não atingido</v>
      </c>
      <c r="BA81" s="46" t="str">
        <f t="shared" si="268"/>
        <v>Gatilho não atingido</v>
      </c>
      <c r="BB81" s="46" t="str">
        <f t="shared" si="268"/>
        <v>Gatilho não atingido</v>
      </c>
      <c r="BC81" s="46" t="str">
        <f t="shared" si="268"/>
        <v>Gatilho não atingido</v>
      </c>
      <c r="BD81" s="46" t="str">
        <f t="shared" si="268"/>
        <v>Gatilho não atingido</v>
      </c>
      <c r="BE81" s="46" t="str">
        <f t="shared" si="268"/>
        <v>Gatilho não atingido</v>
      </c>
      <c r="BF81" s="46" t="str">
        <f t="shared" si="268"/>
        <v>Gatilho não atingido</v>
      </c>
      <c r="BG81" s="46" t="str">
        <f t="shared" si="268"/>
        <v>Gatilho não atingido</v>
      </c>
      <c r="BH81" s="46" t="str">
        <f t="shared" si="268"/>
        <v>Gatilho não atingido</v>
      </c>
      <c r="BI81" s="46" t="str">
        <f t="shared" si="268"/>
        <v>Gatilho não atingido</v>
      </c>
      <c r="BJ81" s="46" t="str">
        <f t="shared" si="268"/>
        <v>Gatilho não atingido</v>
      </c>
      <c r="BK81" s="46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</row>
    <row r="82" spans="2:110" x14ac:dyDescent="0.3">
      <c r="B82" s="42"/>
      <c r="C82" s="77"/>
      <c r="D82" s="42"/>
      <c r="E82" s="43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</row>
    <row r="83" spans="2:110" x14ac:dyDescent="0.3">
      <c r="F83" s="13"/>
      <c r="G83" s="103" t="s">
        <v>116</v>
      </c>
      <c r="H83" s="103"/>
      <c r="I83" s="103"/>
      <c r="J83" s="103"/>
      <c r="K83" s="103"/>
      <c r="L83" s="103"/>
      <c r="M83" s="103"/>
      <c r="N83" s="103"/>
      <c r="O83" s="103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71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</row>
    <row r="84" spans="2:110" x14ac:dyDescent="0.3">
      <c r="F84" s="37" t="s">
        <v>149</v>
      </c>
      <c r="G84" s="38">
        <v>43770</v>
      </c>
      <c r="H84" s="38">
        <f t="shared" ref="H84" si="269">EDATE(G84,1)</f>
        <v>43800</v>
      </c>
      <c r="I84" s="38">
        <f t="shared" ref="I84" si="270">EDATE(H84,1)</f>
        <v>43831</v>
      </c>
      <c r="J84" s="38">
        <f t="shared" ref="J84" si="271">EDATE(I84,1)</f>
        <v>43862</v>
      </c>
      <c r="K84" s="38">
        <f t="shared" ref="K84" si="272">EDATE(J84,1)</f>
        <v>43891</v>
      </c>
      <c r="L84" s="38">
        <f t="shared" ref="L84" si="273">EDATE(K84,1)</f>
        <v>43922</v>
      </c>
      <c r="M84" s="38">
        <f t="shared" ref="M84" si="274">EDATE(L84,1)</f>
        <v>43952</v>
      </c>
      <c r="N84" s="38">
        <f t="shared" ref="N84" si="275">EDATE(M84,1)</f>
        <v>43983</v>
      </c>
      <c r="O84" s="38">
        <f t="shared" ref="O84" si="276">EDATE(N84,1)</f>
        <v>44013</v>
      </c>
      <c r="P84" s="38">
        <f t="shared" ref="P84:U84" si="277">EDATE(O84,1)</f>
        <v>44044</v>
      </c>
      <c r="Q84" s="38">
        <f t="shared" si="277"/>
        <v>44075</v>
      </c>
      <c r="R84" s="38">
        <f t="shared" si="277"/>
        <v>44105</v>
      </c>
      <c r="S84" s="38">
        <f t="shared" si="277"/>
        <v>44136</v>
      </c>
      <c r="T84" s="38">
        <f t="shared" si="277"/>
        <v>44166</v>
      </c>
      <c r="U84" s="38">
        <f t="shared" si="277"/>
        <v>44197</v>
      </c>
      <c r="V84" s="38">
        <f t="shared" ref="V84:BJ84" si="278">EDATE(U84,1)</f>
        <v>44228</v>
      </c>
      <c r="W84" s="38">
        <f t="shared" si="278"/>
        <v>44256</v>
      </c>
      <c r="X84" s="38">
        <f t="shared" si="278"/>
        <v>44287</v>
      </c>
      <c r="Y84" s="38">
        <f t="shared" si="278"/>
        <v>44317</v>
      </c>
      <c r="Z84" s="38">
        <f t="shared" si="278"/>
        <v>44348</v>
      </c>
      <c r="AA84" s="38">
        <f t="shared" si="278"/>
        <v>44378</v>
      </c>
      <c r="AB84" s="38">
        <f t="shared" si="278"/>
        <v>44409</v>
      </c>
      <c r="AC84" s="38">
        <f t="shared" si="278"/>
        <v>44440</v>
      </c>
      <c r="AD84" s="38">
        <f t="shared" si="278"/>
        <v>44470</v>
      </c>
      <c r="AE84" s="38">
        <f t="shared" si="278"/>
        <v>44501</v>
      </c>
      <c r="AF84" s="38">
        <f t="shared" si="278"/>
        <v>44531</v>
      </c>
      <c r="AG84" s="38">
        <f t="shared" si="278"/>
        <v>44562</v>
      </c>
      <c r="AH84" s="38">
        <f t="shared" si="278"/>
        <v>44593</v>
      </c>
      <c r="AI84" s="38">
        <f t="shared" si="278"/>
        <v>44621</v>
      </c>
      <c r="AJ84" s="38">
        <f t="shared" si="278"/>
        <v>44652</v>
      </c>
      <c r="AK84" s="38">
        <f t="shared" si="278"/>
        <v>44682</v>
      </c>
      <c r="AL84" s="38">
        <f t="shared" si="278"/>
        <v>44713</v>
      </c>
      <c r="AM84" s="38">
        <f t="shared" si="278"/>
        <v>44743</v>
      </c>
      <c r="AN84" s="38">
        <f t="shared" si="278"/>
        <v>44774</v>
      </c>
      <c r="AO84" s="38">
        <f t="shared" si="278"/>
        <v>44805</v>
      </c>
      <c r="AP84" s="38">
        <f t="shared" si="278"/>
        <v>44835</v>
      </c>
      <c r="AQ84" s="38">
        <f t="shared" si="278"/>
        <v>44866</v>
      </c>
      <c r="AR84" s="38">
        <f t="shared" si="278"/>
        <v>44896</v>
      </c>
      <c r="AS84" s="38">
        <f t="shared" si="278"/>
        <v>44927</v>
      </c>
      <c r="AT84" s="38">
        <f t="shared" si="278"/>
        <v>44958</v>
      </c>
      <c r="AU84" s="38">
        <f t="shared" si="278"/>
        <v>44986</v>
      </c>
      <c r="AV84" s="38">
        <f t="shared" si="278"/>
        <v>45017</v>
      </c>
      <c r="AW84" s="38">
        <f t="shared" si="278"/>
        <v>45047</v>
      </c>
      <c r="AX84" s="38">
        <f t="shared" si="278"/>
        <v>45078</v>
      </c>
      <c r="AY84" s="38">
        <f t="shared" si="278"/>
        <v>45108</v>
      </c>
      <c r="AZ84" s="38">
        <f t="shared" si="278"/>
        <v>45139</v>
      </c>
      <c r="BA84" s="38">
        <f t="shared" si="278"/>
        <v>45170</v>
      </c>
      <c r="BB84" s="38">
        <f t="shared" si="278"/>
        <v>45200</v>
      </c>
      <c r="BC84" s="38">
        <f t="shared" si="278"/>
        <v>45231</v>
      </c>
      <c r="BD84" s="38">
        <f t="shared" si="278"/>
        <v>45261</v>
      </c>
      <c r="BE84" s="38">
        <f t="shared" si="278"/>
        <v>45292</v>
      </c>
      <c r="BF84" s="38">
        <f t="shared" si="278"/>
        <v>45323</v>
      </c>
      <c r="BG84" s="38">
        <f t="shared" si="278"/>
        <v>45352</v>
      </c>
      <c r="BH84" s="38">
        <f t="shared" si="278"/>
        <v>45383</v>
      </c>
      <c r="BI84" s="38">
        <f t="shared" si="278"/>
        <v>45413</v>
      </c>
      <c r="BJ84" s="38">
        <f t="shared" si="278"/>
        <v>45444</v>
      </c>
      <c r="BK84" s="43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</row>
    <row r="85" spans="2:110" x14ac:dyDescent="0.3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279">O85+1</f>
        <v>1</v>
      </c>
      <c r="Q85" s="49">
        <f t="shared" si="279"/>
        <v>2</v>
      </c>
      <c r="R85" s="49">
        <f t="shared" si="279"/>
        <v>3</v>
      </c>
      <c r="S85" s="49">
        <f t="shared" si="279"/>
        <v>4</v>
      </c>
      <c r="T85" s="49">
        <f t="shared" si="279"/>
        <v>5</v>
      </c>
      <c r="U85" s="49">
        <f t="shared" si="279"/>
        <v>6</v>
      </c>
      <c r="V85" s="49">
        <f t="shared" ref="V85:BJ85" si="280">U85+1</f>
        <v>7</v>
      </c>
      <c r="W85" s="49">
        <f t="shared" si="280"/>
        <v>8</v>
      </c>
      <c r="X85" s="49">
        <f t="shared" si="280"/>
        <v>9</v>
      </c>
      <c r="Y85" s="49">
        <f t="shared" si="280"/>
        <v>10</v>
      </c>
      <c r="Z85" s="49">
        <f t="shared" si="280"/>
        <v>11</v>
      </c>
      <c r="AA85" s="49">
        <f t="shared" si="280"/>
        <v>12</v>
      </c>
      <c r="AB85" s="49">
        <f t="shared" si="280"/>
        <v>13</v>
      </c>
      <c r="AC85" s="49">
        <f t="shared" si="280"/>
        <v>14</v>
      </c>
      <c r="AD85" s="49">
        <f t="shared" si="280"/>
        <v>15</v>
      </c>
      <c r="AE85" s="49">
        <f t="shared" si="280"/>
        <v>16</v>
      </c>
      <c r="AF85" s="49">
        <f t="shared" si="280"/>
        <v>17</v>
      </c>
      <c r="AG85" s="49">
        <f t="shared" si="280"/>
        <v>18</v>
      </c>
      <c r="AH85" s="49">
        <f t="shared" si="280"/>
        <v>19</v>
      </c>
      <c r="AI85" s="49">
        <f t="shared" si="280"/>
        <v>20</v>
      </c>
      <c r="AJ85" s="49">
        <f t="shared" si="280"/>
        <v>21</v>
      </c>
      <c r="AK85" s="49">
        <f t="shared" si="280"/>
        <v>22</v>
      </c>
      <c r="AL85" s="49">
        <f t="shared" si="280"/>
        <v>23</v>
      </c>
      <c r="AM85" s="49">
        <f t="shared" si="280"/>
        <v>24</v>
      </c>
      <c r="AN85" s="49">
        <f t="shared" si="280"/>
        <v>25</v>
      </c>
      <c r="AO85" s="49">
        <f t="shared" si="280"/>
        <v>26</v>
      </c>
      <c r="AP85" s="49">
        <f t="shared" si="280"/>
        <v>27</v>
      </c>
      <c r="AQ85" s="49">
        <f t="shared" si="280"/>
        <v>28</v>
      </c>
      <c r="AR85" s="49">
        <f t="shared" si="280"/>
        <v>29</v>
      </c>
      <c r="AS85" s="49">
        <f t="shared" si="280"/>
        <v>30</v>
      </c>
      <c r="AT85" s="49">
        <f t="shared" si="280"/>
        <v>31</v>
      </c>
      <c r="AU85" s="49">
        <f t="shared" si="280"/>
        <v>32</v>
      </c>
      <c r="AV85" s="49">
        <f t="shared" si="280"/>
        <v>33</v>
      </c>
      <c r="AW85" s="49">
        <f t="shared" si="280"/>
        <v>34</v>
      </c>
      <c r="AX85" s="49">
        <f t="shared" si="280"/>
        <v>35</v>
      </c>
      <c r="AY85" s="49">
        <f t="shared" si="280"/>
        <v>36</v>
      </c>
      <c r="AZ85" s="49">
        <f t="shared" si="280"/>
        <v>37</v>
      </c>
      <c r="BA85" s="49">
        <f t="shared" si="280"/>
        <v>38</v>
      </c>
      <c r="BB85" s="49">
        <f t="shared" si="280"/>
        <v>39</v>
      </c>
      <c r="BC85" s="49">
        <f t="shared" si="280"/>
        <v>40</v>
      </c>
      <c r="BD85" s="49">
        <f t="shared" si="280"/>
        <v>41</v>
      </c>
      <c r="BE85" s="49">
        <f t="shared" si="280"/>
        <v>42</v>
      </c>
      <c r="BF85" s="49">
        <f t="shared" si="280"/>
        <v>43</v>
      </c>
      <c r="BG85" s="49">
        <f t="shared" si="280"/>
        <v>44</v>
      </c>
      <c r="BH85" s="49">
        <f t="shared" si="280"/>
        <v>45</v>
      </c>
      <c r="BI85" s="49">
        <f t="shared" si="280"/>
        <v>46</v>
      </c>
      <c r="BJ85" s="49">
        <f t="shared" si="280"/>
        <v>47</v>
      </c>
      <c r="BK85" s="73"/>
    </row>
    <row r="86" spans="2:110" x14ac:dyDescent="0.3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f>SUM('Capa Final'!$L$37:$L$38)+SUM('Capa Final'!$L$46:$L$47)</f>
        <v>11072877.417568004</v>
      </c>
      <c r="BK86" s="20"/>
    </row>
    <row r="87" spans="2:110" x14ac:dyDescent="0.3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f>'Capa Final'!$L$37+'Capa Final'!$L$46</f>
        <v>46649.442018999995</v>
      </c>
      <c r="BK87" s="20"/>
    </row>
    <row r="88" spans="2:110" x14ac:dyDescent="0.3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281">X86/$B$13</f>
        <v>1.0996367928805244E-2</v>
      </c>
      <c r="Y88" s="46">
        <f t="shared" si="281"/>
        <v>1.5382896515555761E-2</v>
      </c>
      <c r="Z88" s="46">
        <f t="shared" si="281"/>
        <v>1.6811814661886252E-2</v>
      </c>
      <c r="AA88" s="46">
        <f t="shared" si="281"/>
        <v>1.9391517258660375E-2</v>
      </c>
      <c r="AB88" s="46">
        <f t="shared" si="281"/>
        <v>2.1325070242465109E-2</v>
      </c>
      <c r="AC88" s="46">
        <f t="shared" si="281"/>
        <v>2.3529326970666033E-2</v>
      </c>
      <c r="AD88" s="46">
        <f t="shared" ref="AD88:AE88" si="282">AD86/$B$13</f>
        <v>2.573052561433976E-2</v>
      </c>
      <c r="AE88" s="46">
        <f t="shared" si="282"/>
        <v>2.7669036757348275E-2</v>
      </c>
      <c r="AF88" s="46">
        <f t="shared" ref="AF88:AG88" si="283">AF86/$B$13</f>
        <v>2.8752146772448417E-2</v>
      </c>
      <c r="AG88" s="46">
        <f t="shared" si="283"/>
        <v>2.9842248846645394E-2</v>
      </c>
      <c r="AH88" s="46">
        <f t="shared" ref="AH88:AI88" si="284">AH86/$B$13</f>
        <v>3.0048092603742277E-2</v>
      </c>
      <c r="AI88" s="46">
        <f t="shared" si="284"/>
        <v>3.0577020586702908E-2</v>
      </c>
      <c r="AJ88" s="46">
        <f t="shared" ref="AJ88:AK88" si="285">AJ86/$B$13</f>
        <v>3.192215510960579E-2</v>
      </c>
      <c r="AK88" s="46">
        <f t="shared" si="285"/>
        <v>3.2519626778023301E-2</v>
      </c>
      <c r="AL88" s="46">
        <f t="shared" ref="AL88:AM88" si="286">AL86/$B$13</f>
        <v>3.3385395719846452E-2</v>
      </c>
      <c r="AM88" s="46">
        <f t="shared" si="286"/>
        <v>3.3876452271606322E-2</v>
      </c>
      <c r="AN88" s="46">
        <f t="shared" ref="AN88:AO88" si="287">AN86/$B$13</f>
        <v>3.13538460793557E-2</v>
      </c>
      <c r="AO88" s="46">
        <f t="shared" si="287"/>
        <v>3.1921059017913991E-2</v>
      </c>
      <c r="AP88" s="46">
        <f t="shared" ref="AP88:AQ88" si="288">AP86/$B$13</f>
        <v>3.2014244052110237E-2</v>
      </c>
      <c r="AQ88" s="46">
        <f t="shared" si="288"/>
        <v>3.2257781948349704E-2</v>
      </c>
      <c r="AR88" s="46">
        <f t="shared" ref="AR88:AS88" si="289">AR86/$B$13</f>
        <v>3.3104182310075302E-2</v>
      </c>
      <c r="AS88" s="46">
        <f t="shared" si="289"/>
        <v>3.3651155505028903E-2</v>
      </c>
      <c r="AT88" s="46">
        <f t="shared" ref="AT88:AU88" si="290">AT86/$B$13</f>
        <v>3.4224440901764977E-2</v>
      </c>
      <c r="AU88" s="46">
        <f t="shared" si="290"/>
        <v>3.3998671383194408E-2</v>
      </c>
      <c r="AV88" s="46">
        <f t="shared" ref="AV88:AW88" si="291">AV86/$B$13</f>
        <v>3.4582281009497041E-2</v>
      </c>
      <c r="AW88" s="46">
        <f t="shared" si="291"/>
        <v>3.4632793133134283E-2</v>
      </c>
      <c r="AX88" s="46">
        <f t="shared" ref="AX88:AY88" si="292">AX86/$B$13</f>
        <v>3.5505274228125439E-2</v>
      </c>
      <c r="AY88" s="46">
        <f t="shared" si="292"/>
        <v>3.6055297860497611E-2</v>
      </c>
      <c r="AZ88" s="46">
        <f t="shared" ref="AZ88:BA88" si="293">AZ86/$B$13</f>
        <v>3.6567658314036695E-2</v>
      </c>
      <c r="BA88" s="46">
        <f t="shared" si="293"/>
        <v>3.7069005941178859E-2</v>
      </c>
      <c r="BB88" s="46">
        <f t="shared" ref="BB88:BC88" si="294">BB86/$B$13</f>
        <v>3.7395833837613503E-2</v>
      </c>
      <c r="BC88" s="46">
        <f t="shared" si="294"/>
        <v>3.7517823235052893E-2</v>
      </c>
      <c r="BD88" s="46">
        <f t="shared" ref="BD88:BE88" si="295">BD86/$B$13</f>
        <v>3.7925459756311793E-2</v>
      </c>
      <c r="BE88" s="46">
        <f t="shared" si="295"/>
        <v>3.7997343853242375E-2</v>
      </c>
      <c r="BF88" s="46">
        <f t="shared" ref="BF88:BG88" si="296">BF86/$B$13</f>
        <v>3.8119848145615427E-2</v>
      </c>
      <c r="BG88" s="46">
        <f t="shared" si="296"/>
        <v>3.8496576485650212E-2</v>
      </c>
      <c r="BH88" s="46">
        <f t="shared" ref="BH88:BI88" si="297">BH86/$B$13</f>
        <v>3.8922530590382705E-2</v>
      </c>
      <c r="BI88" s="46">
        <f t="shared" si="297"/>
        <v>3.921768892045862E-2</v>
      </c>
      <c r="BJ88" s="46">
        <f t="shared" ref="BJ88" si="298">BJ86/$B$13</f>
        <v>3.9253447837208189E-2</v>
      </c>
      <c r="BK88" s="46"/>
      <c r="DE88" s="67"/>
      <c r="DF88" s="67"/>
    </row>
    <row r="89" spans="2:110" x14ac:dyDescent="0.3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BJ89" si="299">IF(Q88&gt;VLOOKUP(Q85,$DD$3:$DF$75,2,0),"Gatilho atingido","Gatilho não atingido")</f>
        <v>Gatilho não atingido</v>
      </c>
      <c r="R89" s="46" t="str">
        <f t="shared" si="299"/>
        <v>Gatilho não atingido</v>
      </c>
      <c r="S89" s="46" t="str">
        <f t="shared" si="299"/>
        <v>Gatilho não atingido</v>
      </c>
      <c r="T89" s="46" t="str">
        <f t="shared" si="299"/>
        <v>Gatilho não atingido</v>
      </c>
      <c r="U89" s="46" t="str">
        <f t="shared" si="299"/>
        <v>Gatilho não atingido</v>
      </c>
      <c r="V89" s="46" t="str">
        <f t="shared" si="299"/>
        <v>Gatilho não atingido</v>
      </c>
      <c r="W89" s="46" t="str">
        <f t="shared" si="299"/>
        <v>Gatilho não atingido</v>
      </c>
      <c r="X89" s="46" t="str">
        <f t="shared" si="299"/>
        <v>Gatilho não atingido</v>
      </c>
      <c r="Y89" s="46" t="str">
        <f t="shared" si="299"/>
        <v>Gatilho não atingido</v>
      </c>
      <c r="Z89" s="46" t="str">
        <f t="shared" si="299"/>
        <v>Gatilho não atingido</v>
      </c>
      <c r="AA89" s="46" t="str">
        <f t="shared" si="299"/>
        <v>Gatilho não atingido</v>
      </c>
      <c r="AB89" s="46" t="str">
        <f t="shared" si="299"/>
        <v>Gatilho não atingido</v>
      </c>
      <c r="AC89" s="46" t="str">
        <f t="shared" si="299"/>
        <v>Gatilho não atingido</v>
      </c>
      <c r="AD89" s="46" t="str">
        <f t="shared" si="299"/>
        <v>Gatilho não atingido</v>
      </c>
      <c r="AE89" s="46" t="str">
        <f t="shared" si="299"/>
        <v>Gatilho não atingido</v>
      </c>
      <c r="AF89" s="46" t="str">
        <f t="shared" si="299"/>
        <v>Gatilho não atingido</v>
      </c>
      <c r="AG89" s="46" t="str">
        <f t="shared" si="299"/>
        <v>Gatilho não atingido</v>
      </c>
      <c r="AH89" s="46" t="str">
        <f t="shared" si="299"/>
        <v>Gatilho não atingido</v>
      </c>
      <c r="AI89" s="46" t="str">
        <f t="shared" si="299"/>
        <v>Gatilho não atingido</v>
      </c>
      <c r="AJ89" s="46" t="str">
        <f t="shared" si="299"/>
        <v>Gatilho não atingido</v>
      </c>
      <c r="AK89" s="46" t="str">
        <f t="shared" si="299"/>
        <v>Gatilho não atingido</v>
      </c>
      <c r="AL89" s="46" t="str">
        <f t="shared" si="299"/>
        <v>Gatilho não atingido</v>
      </c>
      <c r="AM89" s="46" t="str">
        <f t="shared" si="299"/>
        <v>Gatilho não atingido</v>
      </c>
      <c r="AN89" s="46" t="str">
        <f t="shared" si="299"/>
        <v>Gatilho não atingido</v>
      </c>
      <c r="AO89" s="46" t="str">
        <f t="shared" si="299"/>
        <v>Gatilho não atingido</v>
      </c>
      <c r="AP89" s="46" t="str">
        <f t="shared" si="299"/>
        <v>Gatilho não atingido</v>
      </c>
      <c r="AQ89" s="46" t="str">
        <f t="shared" si="299"/>
        <v>Gatilho não atingido</v>
      </c>
      <c r="AR89" s="46" t="str">
        <f t="shared" si="299"/>
        <v>Gatilho não atingido</v>
      </c>
      <c r="AS89" s="46" t="str">
        <f t="shared" si="299"/>
        <v>Gatilho não atingido</v>
      </c>
      <c r="AT89" s="46" t="str">
        <f t="shared" si="299"/>
        <v>Gatilho não atingido</v>
      </c>
      <c r="AU89" s="46" t="str">
        <f t="shared" si="299"/>
        <v>Gatilho não atingido</v>
      </c>
      <c r="AV89" s="46" t="str">
        <f t="shared" si="299"/>
        <v>Gatilho não atingido</v>
      </c>
      <c r="AW89" s="46" t="str">
        <f t="shared" si="299"/>
        <v>Gatilho não atingido</v>
      </c>
      <c r="AX89" s="46" t="str">
        <f t="shared" si="299"/>
        <v>Gatilho não atingido</v>
      </c>
      <c r="AY89" s="46" t="str">
        <f t="shared" si="299"/>
        <v>Gatilho não atingido</v>
      </c>
      <c r="AZ89" s="46" t="str">
        <f t="shared" si="299"/>
        <v>Gatilho não atingido</v>
      </c>
      <c r="BA89" s="46" t="str">
        <f t="shared" si="299"/>
        <v>Gatilho não atingido</v>
      </c>
      <c r="BB89" s="46" t="str">
        <f t="shared" si="299"/>
        <v>Gatilho não atingido</v>
      </c>
      <c r="BC89" s="46" t="str">
        <f t="shared" si="299"/>
        <v>Gatilho não atingido</v>
      </c>
      <c r="BD89" s="46" t="str">
        <f t="shared" si="299"/>
        <v>Gatilho não atingido</v>
      </c>
      <c r="BE89" s="46" t="str">
        <f t="shared" si="299"/>
        <v>Gatilho não atingido</v>
      </c>
      <c r="BF89" s="46" t="str">
        <f t="shared" si="299"/>
        <v>Gatilho não atingido</v>
      </c>
      <c r="BG89" s="46" t="str">
        <f t="shared" si="299"/>
        <v>Gatilho não atingido</v>
      </c>
      <c r="BH89" s="46" t="str">
        <f t="shared" si="299"/>
        <v>Gatilho não atingido</v>
      </c>
      <c r="BI89" s="46" t="str">
        <f t="shared" si="299"/>
        <v>Gatilho não atingido</v>
      </c>
      <c r="BJ89" s="46" t="str">
        <f t="shared" si="299"/>
        <v>Gatilho não atingido</v>
      </c>
      <c r="BK89" s="46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</row>
    <row r="90" spans="2:110" x14ac:dyDescent="0.3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BJ90" si="300">IF(Q88&gt;VLOOKUP(Q85,$DD$3:$DF$75,3,0),"Gatilho atingido","Gatilho não atingido")</f>
        <v>Gatilho não atingido</v>
      </c>
      <c r="R90" s="46" t="str">
        <f t="shared" si="300"/>
        <v>Gatilho não atingido</v>
      </c>
      <c r="S90" s="46" t="str">
        <f t="shared" si="300"/>
        <v>Gatilho não atingido</v>
      </c>
      <c r="T90" s="46" t="str">
        <f t="shared" si="300"/>
        <v>Gatilho não atingido</v>
      </c>
      <c r="U90" s="46" t="str">
        <f t="shared" si="300"/>
        <v>Gatilho não atingido</v>
      </c>
      <c r="V90" s="46" t="str">
        <f t="shared" si="300"/>
        <v>Gatilho não atingido</v>
      </c>
      <c r="W90" s="46" t="str">
        <f t="shared" si="300"/>
        <v>Gatilho não atingido</v>
      </c>
      <c r="X90" s="46" t="str">
        <f t="shared" si="300"/>
        <v>Gatilho não atingido</v>
      </c>
      <c r="Y90" s="46" t="str">
        <f t="shared" si="300"/>
        <v>Gatilho não atingido</v>
      </c>
      <c r="Z90" s="46" t="str">
        <f t="shared" si="300"/>
        <v>Gatilho não atingido</v>
      </c>
      <c r="AA90" s="46" t="str">
        <f t="shared" si="300"/>
        <v>Gatilho não atingido</v>
      </c>
      <c r="AB90" s="46" t="str">
        <f t="shared" si="300"/>
        <v>Gatilho não atingido</v>
      </c>
      <c r="AC90" s="46" t="str">
        <f t="shared" si="300"/>
        <v>Gatilho não atingido</v>
      </c>
      <c r="AD90" s="46" t="str">
        <f t="shared" si="300"/>
        <v>Gatilho não atingido</v>
      </c>
      <c r="AE90" s="46" t="str">
        <f t="shared" si="300"/>
        <v>Gatilho não atingido</v>
      </c>
      <c r="AF90" s="46" t="str">
        <f t="shared" si="300"/>
        <v>Gatilho não atingido</v>
      </c>
      <c r="AG90" s="46" t="str">
        <f t="shared" si="300"/>
        <v>Gatilho não atingido</v>
      </c>
      <c r="AH90" s="46" t="str">
        <f t="shared" si="300"/>
        <v>Gatilho não atingido</v>
      </c>
      <c r="AI90" s="46" t="str">
        <f t="shared" si="300"/>
        <v>Gatilho não atingido</v>
      </c>
      <c r="AJ90" s="46" t="str">
        <f t="shared" si="300"/>
        <v>Gatilho não atingido</v>
      </c>
      <c r="AK90" s="46" t="str">
        <f t="shared" si="300"/>
        <v>Gatilho não atingido</v>
      </c>
      <c r="AL90" s="46" t="str">
        <f t="shared" si="300"/>
        <v>Gatilho não atingido</v>
      </c>
      <c r="AM90" s="46" t="str">
        <f t="shared" si="300"/>
        <v>Gatilho não atingido</v>
      </c>
      <c r="AN90" s="46" t="str">
        <f t="shared" si="300"/>
        <v>Gatilho não atingido</v>
      </c>
      <c r="AO90" s="46" t="str">
        <f t="shared" si="300"/>
        <v>Gatilho não atingido</v>
      </c>
      <c r="AP90" s="46" t="str">
        <f t="shared" si="300"/>
        <v>Gatilho não atingido</v>
      </c>
      <c r="AQ90" s="46" t="str">
        <f t="shared" si="300"/>
        <v>Gatilho não atingido</v>
      </c>
      <c r="AR90" s="46" t="str">
        <f t="shared" si="300"/>
        <v>Gatilho não atingido</v>
      </c>
      <c r="AS90" s="46" t="str">
        <f t="shared" si="300"/>
        <v>Gatilho não atingido</v>
      </c>
      <c r="AT90" s="46" t="str">
        <f t="shared" si="300"/>
        <v>Gatilho não atingido</v>
      </c>
      <c r="AU90" s="46" t="str">
        <f t="shared" si="300"/>
        <v>Gatilho não atingido</v>
      </c>
      <c r="AV90" s="46" t="str">
        <f t="shared" si="300"/>
        <v>Gatilho não atingido</v>
      </c>
      <c r="AW90" s="46" t="str">
        <f t="shared" si="300"/>
        <v>Gatilho não atingido</v>
      </c>
      <c r="AX90" s="46" t="str">
        <f t="shared" si="300"/>
        <v>Gatilho não atingido</v>
      </c>
      <c r="AY90" s="46" t="str">
        <f t="shared" si="300"/>
        <v>Gatilho não atingido</v>
      </c>
      <c r="AZ90" s="46" t="str">
        <f t="shared" si="300"/>
        <v>Gatilho não atingido</v>
      </c>
      <c r="BA90" s="46" t="str">
        <f t="shared" si="300"/>
        <v>Gatilho não atingido</v>
      </c>
      <c r="BB90" s="46" t="str">
        <f t="shared" si="300"/>
        <v>Gatilho não atingido</v>
      </c>
      <c r="BC90" s="46" t="str">
        <f t="shared" si="300"/>
        <v>Gatilho não atingido</v>
      </c>
      <c r="BD90" s="46" t="str">
        <f t="shared" si="300"/>
        <v>Gatilho não atingido</v>
      </c>
      <c r="BE90" s="46" t="str">
        <f t="shared" si="300"/>
        <v>Gatilho não atingido</v>
      </c>
      <c r="BF90" s="46" t="str">
        <f t="shared" si="300"/>
        <v>Gatilho não atingido</v>
      </c>
      <c r="BG90" s="46" t="str">
        <f t="shared" si="300"/>
        <v>Gatilho não atingido</v>
      </c>
      <c r="BH90" s="46" t="str">
        <f t="shared" si="300"/>
        <v>Gatilho não atingido</v>
      </c>
      <c r="BI90" s="46" t="str">
        <f t="shared" si="300"/>
        <v>Gatilho não atingido</v>
      </c>
      <c r="BJ90" s="46" t="str">
        <f t="shared" si="300"/>
        <v>Gatilho não atingido</v>
      </c>
      <c r="BK90" s="46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</row>
    <row r="91" spans="2:110" x14ac:dyDescent="0.3"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</row>
    <row r="92" spans="2:110" x14ac:dyDescent="0.3">
      <c r="F92" s="13"/>
      <c r="G92" s="103" t="s">
        <v>116</v>
      </c>
      <c r="H92" s="103"/>
      <c r="I92" s="103"/>
      <c r="J92" s="103"/>
      <c r="K92" s="103"/>
      <c r="L92" s="103"/>
      <c r="M92" s="103"/>
      <c r="N92" s="103"/>
      <c r="O92" s="103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71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</row>
    <row r="93" spans="2:110" x14ac:dyDescent="0.3">
      <c r="F93" s="37" t="s">
        <v>169</v>
      </c>
      <c r="G93" s="38">
        <v>43770</v>
      </c>
      <c r="H93" s="38">
        <f t="shared" ref="H93" si="301">EDATE(G93,1)</f>
        <v>43800</v>
      </c>
      <c r="I93" s="38">
        <f t="shared" ref="I93" si="302">EDATE(H93,1)</f>
        <v>43831</v>
      </c>
      <c r="J93" s="38">
        <f t="shared" ref="J93" si="303">EDATE(I93,1)</f>
        <v>43862</v>
      </c>
      <c r="K93" s="38">
        <f t="shared" ref="K93" si="304">EDATE(J93,1)</f>
        <v>43891</v>
      </c>
      <c r="L93" s="38">
        <f t="shared" ref="L93" si="305">EDATE(K93,1)</f>
        <v>43922</v>
      </c>
      <c r="M93" s="38">
        <f t="shared" ref="M93" si="306">EDATE(L93,1)</f>
        <v>43952</v>
      </c>
      <c r="N93" s="38">
        <f t="shared" ref="N93" si="307">EDATE(M93,1)</f>
        <v>43983</v>
      </c>
      <c r="O93" s="38">
        <f t="shared" ref="O93" si="308">EDATE(N93,1)</f>
        <v>44013</v>
      </c>
      <c r="P93" s="38">
        <f t="shared" ref="P93:U93" si="309">EDATE(O93,1)</f>
        <v>44044</v>
      </c>
      <c r="Q93" s="38">
        <f t="shared" si="309"/>
        <v>44075</v>
      </c>
      <c r="R93" s="38">
        <f t="shared" si="309"/>
        <v>44105</v>
      </c>
      <c r="S93" s="38">
        <f t="shared" si="309"/>
        <v>44136</v>
      </c>
      <c r="T93" s="38">
        <f t="shared" si="309"/>
        <v>44166</v>
      </c>
      <c r="U93" s="38">
        <f t="shared" si="309"/>
        <v>44197</v>
      </c>
      <c r="V93" s="38">
        <f t="shared" ref="V93:BJ93" si="310">EDATE(U93,1)</f>
        <v>44228</v>
      </c>
      <c r="W93" s="38">
        <f t="shared" si="310"/>
        <v>44256</v>
      </c>
      <c r="X93" s="38">
        <f t="shared" si="310"/>
        <v>44287</v>
      </c>
      <c r="Y93" s="38">
        <f t="shared" si="310"/>
        <v>44317</v>
      </c>
      <c r="Z93" s="38">
        <f t="shared" si="310"/>
        <v>44348</v>
      </c>
      <c r="AA93" s="38">
        <f t="shared" si="310"/>
        <v>44378</v>
      </c>
      <c r="AB93" s="38">
        <f t="shared" si="310"/>
        <v>44409</v>
      </c>
      <c r="AC93" s="38">
        <f t="shared" si="310"/>
        <v>44440</v>
      </c>
      <c r="AD93" s="38">
        <f t="shared" si="310"/>
        <v>44470</v>
      </c>
      <c r="AE93" s="38">
        <f t="shared" si="310"/>
        <v>44501</v>
      </c>
      <c r="AF93" s="38">
        <f t="shared" si="310"/>
        <v>44531</v>
      </c>
      <c r="AG93" s="38">
        <f t="shared" si="310"/>
        <v>44562</v>
      </c>
      <c r="AH93" s="38">
        <f t="shared" si="310"/>
        <v>44593</v>
      </c>
      <c r="AI93" s="38">
        <f t="shared" si="310"/>
        <v>44621</v>
      </c>
      <c r="AJ93" s="38">
        <f t="shared" si="310"/>
        <v>44652</v>
      </c>
      <c r="AK93" s="38">
        <f t="shared" si="310"/>
        <v>44682</v>
      </c>
      <c r="AL93" s="38">
        <f t="shared" si="310"/>
        <v>44713</v>
      </c>
      <c r="AM93" s="38">
        <f t="shared" si="310"/>
        <v>44743</v>
      </c>
      <c r="AN93" s="38">
        <f t="shared" si="310"/>
        <v>44774</v>
      </c>
      <c r="AO93" s="38">
        <f t="shared" si="310"/>
        <v>44805</v>
      </c>
      <c r="AP93" s="38">
        <f t="shared" si="310"/>
        <v>44835</v>
      </c>
      <c r="AQ93" s="38">
        <f t="shared" si="310"/>
        <v>44866</v>
      </c>
      <c r="AR93" s="38">
        <f t="shared" si="310"/>
        <v>44896</v>
      </c>
      <c r="AS93" s="38">
        <f t="shared" si="310"/>
        <v>44927</v>
      </c>
      <c r="AT93" s="38">
        <f t="shared" si="310"/>
        <v>44958</v>
      </c>
      <c r="AU93" s="38">
        <f t="shared" si="310"/>
        <v>44986</v>
      </c>
      <c r="AV93" s="38">
        <f t="shared" si="310"/>
        <v>45017</v>
      </c>
      <c r="AW93" s="38">
        <f t="shared" si="310"/>
        <v>45047</v>
      </c>
      <c r="AX93" s="38">
        <f t="shared" si="310"/>
        <v>45078</v>
      </c>
      <c r="AY93" s="38">
        <f t="shared" si="310"/>
        <v>45108</v>
      </c>
      <c r="AZ93" s="38">
        <f t="shared" si="310"/>
        <v>45139</v>
      </c>
      <c r="BA93" s="38">
        <f t="shared" si="310"/>
        <v>45170</v>
      </c>
      <c r="BB93" s="38">
        <f t="shared" si="310"/>
        <v>45200</v>
      </c>
      <c r="BC93" s="38">
        <f t="shared" si="310"/>
        <v>45231</v>
      </c>
      <c r="BD93" s="38">
        <f t="shared" si="310"/>
        <v>45261</v>
      </c>
      <c r="BE93" s="38">
        <f t="shared" si="310"/>
        <v>45292</v>
      </c>
      <c r="BF93" s="38">
        <f t="shared" si="310"/>
        <v>45323</v>
      </c>
      <c r="BG93" s="38">
        <f t="shared" si="310"/>
        <v>45352</v>
      </c>
      <c r="BH93" s="38">
        <f t="shared" si="310"/>
        <v>45383</v>
      </c>
      <c r="BI93" s="38">
        <f t="shared" si="310"/>
        <v>45413</v>
      </c>
      <c r="BJ93" s="38">
        <f t="shared" si="310"/>
        <v>45444</v>
      </c>
      <c r="BK93" s="43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</row>
    <row r="94" spans="2:110" x14ac:dyDescent="0.3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J94" si="311">Q94+1</f>
        <v>2</v>
      </c>
      <c r="S94" s="49">
        <f t="shared" si="311"/>
        <v>3</v>
      </c>
      <c r="T94" s="49">
        <f t="shared" si="311"/>
        <v>4</v>
      </c>
      <c r="U94" s="49">
        <f t="shared" si="311"/>
        <v>5</v>
      </c>
      <c r="V94" s="49">
        <f t="shared" si="311"/>
        <v>6</v>
      </c>
      <c r="W94" s="49">
        <f t="shared" si="311"/>
        <v>7</v>
      </c>
      <c r="X94" s="49">
        <f t="shared" si="311"/>
        <v>8</v>
      </c>
      <c r="Y94" s="49">
        <f t="shared" si="311"/>
        <v>9</v>
      </c>
      <c r="Z94" s="49">
        <f t="shared" si="311"/>
        <v>10</v>
      </c>
      <c r="AA94" s="49">
        <f t="shared" si="311"/>
        <v>11</v>
      </c>
      <c r="AB94" s="49">
        <f t="shared" si="311"/>
        <v>12</v>
      </c>
      <c r="AC94" s="49">
        <f t="shared" si="311"/>
        <v>13</v>
      </c>
      <c r="AD94" s="49">
        <f t="shared" si="311"/>
        <v>14</v>
      </c>
      <c r="AE94" s="49">
        <f t="shared" si="311"/>
        <v>15</v>
      </c>
      <c r="AF94" s="49">
        <f t="shared" si="311"/>
        <v>16</v>
      </c>
      <c r="AG94" s="49">
        <f t="shared" si="311"/>
        <v>17</v>
      </c>
      <c r="AH94" s="49">
        <f t="shared" si="311"/>
        <v>18</v>
      </c>
      <c r="AI94" s="49">
        <f t="shared" si="311"/>
        <v>19</v>
      </c>
      <c r="AJ94" s="49">
        <f t="shared" si="311"/>
        <v>20</v>
      </c>
      <c r="AK94" s="49">
        <f t="shared" si="311"/>
        <v>21</v>
      </c>
      <c r="AL94" s="49">
        <f t="shared" si="311"/>
        <v>22</v>
      </c>
      <c r="AM94" s="49">
        <f t="shared" si="311"/>
        <v>23</v>
      </c>
      <c r="AN94" s="49">
        <f t="shared" si="311"/>
        <v>24</v>
      </c>
      <c r="AO94" s="49">
        <f t="shared" si="311"/>
        <v>25</v>
      </c>
      <c r="AP94" s="49">
        <f t="shared" si="311"/>
        <v>26</v>
      </c>
      <c r="AQ94" s="49">
        <f t="shared" si="311"/>
        <v>27</v>
      </c>
      <c r="AR94" s="49">
        <f t="shared" si="311"/>
        <v>28</v>
      </c>
      <c r="AS94" s="49">
        <f t="shared" si="311"/>
        <v>29</v>
      </c>
      <c r="AT94" s="49">
        <f t="shared" si="311"/>
        <v>30</v>
      </c>
      <c r="AU94" s="49">
        <f t="shared" si="311"/>
        <v>31</v>
      </c>
      <c r="AV94" s="49">
        <f t="shared" si="311"/>
        <v>32</v>
      </c>
      <c r="AW94" s="49">
        <f t="shared" si="311"/>
        <v>33</v>
      </c>
      <c r="AX94" s="49">
        <f t="shared" si="311"/>
        <v>34</v>
      </c>
      <c r="AY94" s="49">
        <f t="shared" si="311"/>
        <v>35</v>
      </c>
      <c r="AZ94" s="49">
        <f t="shared" si="311"/>
        <v>36</v>
      </c>
      <c r="BA94" s="49">
        <f t="shared" si="311"/>
        <v>37</v>
      </c>
      <c r="BB94" s="49">
        <f t="shared" si="311"/>
        <v>38</v>
      </c>
      <c r="BC94" s="49">
        <f t="shared" si="311"/>
        <v>39</v>
      </c>
      <c r="BD94" s="49">
        <f t="shared" si="311"/>
        <v>40</v>
      </c>
      <c r="BE94" s="49">
        <f t="shared" si="311"/>
        <v>41</v>
      </c>
      <c r="BF94" s="49">
        <f t="shared" si="311"/>
        <v>42</v>
      </c>
      <c r="BG94" s="49">
        <f t="shared" si="311"/>
        <v>43</v>
      </c>
      <c r="BH94" s="49">
        <f t="shared" si="311"/>
        <v>44</v>
      </c>
      <c r="BI94" s="49">
        <f t="shared" si="311"/>
        <v>45</v>
      </c>
      <c r="BJ94" s="49">
        <f t="shared" si="311"/>
        <v>46</v>
      </c>
      <c r="BK94" s="73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</row>
    <row r="95" spans="2:110" x14ac:dyDescent="0.3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f>SUM('Capa Final'!$M$37:$M$38)+SUM('Capa Final'!$M$46:$M$47)</f>
        <v>5811522.3361950023</v>
      </c>
      <c r="BK95" s="20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</row>
    <row r="96" spans="2:110" x14ac:dyDescent="0.3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f>'Capa Final'!$M$37+'Capa Final'!$M$46</f>
        <v>5289.9469389999995</v>
      </c>
      <c r="BK96" s="20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</row>
    <row r="97" spans="2:110" x14ac:dyDescent="0.3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12">X95/$B$14</f>
        <v>8.0418303761923427E-3</v>
      </c>
      <c r="Y97" s="46">
        <f t="shared" si="312"/>
        <v>1.2149890870715321E-2</v>
      </c>
      <c r="Z97" s="46">
        <f t="shared" si="312"/>
        <v>1.330531100351697E-2</v>
      </c>
      <c r="AA97" s="46">
        <f t="shared" si="312"/>
        <v>1.7085870371218781E-2</v>
      </c>
      <c r="AB97" s="46">
        <f t="shared" si="312"/>
        <v>1.9814629715780702E-2</v>
      </c>
      <c r="AC97" s="46">
        <f t="shared" si="312"/>
        <v>2.2161074978766546E-2</v>
      </c>
      <c r="AD97" s="46">
        <f t="shared" ref="AD97:AE97" si="313">AD95/$B$14</f>
        <v>2.5156287808966057E-2</v>
      </c>
      <c r="AE97" s="46">
        <f t="shared" si="313"/>
        <v>2.648960612966483E-2</v>
      </c>
      <c r="AF97" s="46">
        <f t="shared" ref="AF97:AG97" si="314">AF95/$B$14</f>
        <v>2.8758436235542379E-2</v>
      </c>
      <c r="AG97" s="46">
        <f t="shared" si="314"/>
        <v>3.0096613946258725E-2</v>
      </c>
      <c r="AH97" s="46">
        <f t="shared" ref="AH97:AI97" si="315">AH95/$B$14</f>
        <v>3.1125497130336119E-2</v>
      </c>
      <c r="AI97" s="46">
        <f t="shared" si="315"/>
        <v>3.2535579596185797E-2</v>
      </c>
      <c r="AJ97" s="46">
        <f t="shared" ref="AJ97:AK97" si="316">AJ95/$B$14</f>
        <v>3.4593801461326984E-2</v>
      </c>
      <c r="AK97" s="46">
        <f t="shared" si="316"/>
        <v>3.4833452232375273E-2</v>
      </c>
      <c r="AL97" s="46">
        <f t="shared" ref="AL97:AM97" si="317">AL95/$B$14</f>
        <v>3.5583184674524891E-2</v>
      </c>
      <c r="AM97" s="46">
        <f t="shared" si="317"/>
        <v>3.5511029439134818E-2</v>
      </c>
      <c r="AN97" s="46">
        <f t="shared" ref="AN97:AO97" si="318">AN95/$B$14</f>
        <v>3.3808498963562257E-2</v>
      </c>
      <c r="AO97" s="46">
        <f t="shared" si="318"/>
        <v>3.5160595490337253E-2</v>
      </c>
      <c r="AP97" s="46">
        <f t="shared" ref="AP97:AQ97" si="319">AP95/$B$14</f>
        <v>3.5409285410529234E-2</v>
      </c>
      <c r="AQ97" s="46">
        <f t="shared" si="319"/>
        <v>3.7063986028108308E-2</v>
      </c>
      <c r="AR97" s="46">
        <f t="shared" ref="AR97:AS97" si="320">AR95/$B$14</f>
        <v>3.6903090588963725E-2</v>
      </c>
      <c r="AS97" s="46">
        <f t="shared" si="320"/>
        <v>3.8665102218545848E-2</v>
      </c>
      <c r="AT97" s="46">
        <f t="shared" ref="AT97:AU97" si="321">AT95/$B$14</f>
        <v>3.9647855576664177E-2</v>
      </c>
      <c r="AU97" s="46">
        <f t="shared" si="321"/>
        <v>3.8982488595859718E-2</v>
      </c>
      <c r="AV97" s="46">
        <f t="shared" ref="AV97:AW97" si="322">AV95/$B$14</f>
        <v>4.0555745022200086E-2</v>
      </c>
      <c r="AW97" s="46">
        <f t="shared" si="322"/>
        <v>4.0490008603371409E-2</v>
      </c>
      <c r="AX97" s="46">
        <f t="shared" ref="AX97:AY97" si="323">AX95/$B$14</f>
        <v>4.1656339641914342E-2</v>
      </c>
      <c r="AY97" s="46">
        <f t="shared" si="323"/>
        <v>4.2372569316114349E-2</v>
      </c>
      <c r="AZ97" s="46">
        <f t="shared" ref="AZ97:BA97" si="324">AZ95/$B$14</f>
        <v>4.328153890552304E-2</v>
      </c>
      <c r="BA97" s="46">
        <f t="shared" si="324"/>
        <v>4.3569720436455357E-2</v>
      </c>
      <c r="BB97" s="46">
        <f t="shared" ref="BB97:BC97" si="325">BB95/$B$14</f>
        <v>4.3621704799835327E-2</v>
      </c>
      <c r="BC97" s="46">
        <f t="shared" si="325"/>
        <v>4.4180047509448074E-2</v>
      </c>
      <c r="BD97" s="46">
        <f t="shared" ref="BD97:BE97" si="326">BD95/$B$14</f>
        <v>4.4396321101097813E-2</v>
      </c>
      <c r="BE97" s="46">
        <f t="shared" si="326"/>
        <v>4.4394216409326274E-2</v>
      </c>
      <c r="BF97" s="46">
        <f t="shared" ref="BF97:BG97" si="327">BF95/$B$14</f>
        <v>4.5048985760902882E-2</v>
      </c>
      <c r="BG97" s="46">
        <f t="shared" si="327"/>
        <v>4.5582394575551959E-2</v>
      </c>
      <c r="BH97" s="46">
        <f t="shared" ref="BH97:BI97" si="328">BH95/$B$14</f>
        <v>4.5677831195858866E-2</v>
      </c>
      <c r="BI97" s="46">
        <f t="shared" si="328"/>
        <v>4.5884442720532874E-2</v>
      </c>
      <c r="BJ97" s="46">
        <f t="shared" ref="BJ97" si="329">BJ95/$B$14</f>
        <v>4.595399367259756E-2</v>
      </c>
      <c r="BK97" s="46"/>
    </row>
    <row r="98" spans="2:110" x14ac:dyDescent="0.3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BJ98" si="330">IF(Q97&gt;VLOOKUP(Q94,$DD$3:$DF$75,2,0),"Gatilho atingido","Gatilho não atingido")</f>
        <v>Gatilho não atingido</v>
      </c>
      <c r="R98" s="46" t="str">
        <f t="shared" si="330"/>
        <v>Gatilho não atingido</v>
      </c>
      <c r="S98" s="46" t="str">
        <f t="shared" si="330"/>
        <v>Gatilho não atingido</v>
      </c>
      <c r="T98" s="46" t="str">
        <f t="shared" si="330"/>
        <v>Gatilho não atingido</v>
      </c>
      <c r="U98" s="46" t="str">
        <f t="shared" si="330"/>
        <v>Gatilho não atingido</v>
      </c>
      <c r="V98" s="46" t="str">
        <f t="shared" si="330"/>
        <v>Gatilho não atingido</v>
      </c>
      <c r="W98" s="46" t="str">
        <f t="shared" si="330"/>
        <v>Gatilho não atingido</v>
      </c>
      <c r="X98" s="46" t="str">
        <f t="shared" si="330"/>
        <v>Gatilho não atingido</v>
      </c>
      <c r="Y98" s="46" t="str">
        <f t="shared" si="330"/>
        <v>Gatilho não atingido</v>
      </c>
      <c r="Z98" s="46" t="str">
        <f t="shared" si="330"/>
        <v>Gatilho não atingido</v>
      </c>
      <c r="AA98" s="46" t="str">
        <f t="shared" si="330"/>
        <v>Gatilho não atingido</v>
      </c>
      <c r="AB98" s="46" t="str">
        <f t="shared" si="330"/>
        <v>Gatilho não atingido</v>
      </c>
      <c r="AC98" s="46" t="str">
        <f t="shared" si="330"/>
        <v>Gatilho não atingido</v>
      </c>
      <c r="AD98" s="46" t="str">
        <f t="shared" si="330"/>
        <v>Gatilho não atingido</v>
      </c>
      <c r="AE98" s="46" t="str">
        <f t="shared" si="330"/>
        <v>Gatilho não atingido</v>
      </c>
      <c r="AF98" s="46" t="str">
        <f t="shared" si="330"/>
        <v>Gatilho não atingido</v>
      </c>
      <c r="AG98" s="46" t="str">
        <f t="shared" si="330"/>
        <v>Gatilho não atingido</v>
      </c>
      <c r="AH98" s="46" t="str">
        <f t="shared" si="330"/>
        <v>Gatilho não atingido</v>
      </c>
      <c r="AI98" s="46" t="str">
        <f t="shared" si="330"/>
        <v>Gatilho não atingido</v>
      </c>
      <c r="AJ98" s="46" t="str">
        <f t="shared" si="330"/>
        <v>Gatilho não atingido</v>
      </c>
      <c r="AK98" s="46" t="str">
        <f t="shared" si="330"/>
        <v>Gatilho não atingido</v>
      </c>
      <c r="AL98" s="46" t="str">
        <f t="shared" si="330"/>
        <v>Gatilho não atingido</v>
      </c>
      <c r="AM98" s="46" t="str">
        <f t="shared" si="330"/>
        <v>Gatilho não atingido</v>
      </c>
      <c r="AN98" s="46" t="str">
        <f t="shared" si="330"/>
        <v>Gatilho não atingido</v>
      </c>
      <c r="AO98" s="46" t="str">
        <f t="shared" si="330"/>
        <v>Gatilho não atingido</v>
      </c>
      <c r="AP98" s="46" t="str">
        <f t="shared" si="330"/>
        <v>Gatilho não atingido</v>
      </c>
      <c r="AQ98" s="46" t="str">
        <f t="shared" si="330"/>
        <v>Gatilho não atingido</v>
      </c>
      <c r="AR98" s="46" t="str">
        <f t="shared" si="330"/>
        <v>Gatilho não atingido</v>
      </c>
      <c r="AS98" s="46" t="str">
        <f t="shared" si="330"/>
        <v>Gatilho não atingido</v>
      </c>
      <c r="AT98" s="46" t="str">
        <f t="shared" si="330"/>
        <v>Gatilho não atingido</v>
      </c>
      <c r="AU98" s="46" t="str">
        <f t="shared" si="330"/>
        <v>Gatilho não atingido</v>
      </c>
      <c r="AV98" s="46" t="str">
        <f t="shared" si="330"/>
        <v>Gatilho não atingido</v>
      </c>
      <c r="AW98" s="46" t="str">
        <f t="shared" si="330"/>
        <v>Gatilho não atingido</v>
      </c>
      <c r="AX98" s="46" t="str">
        <f t="shared" si="330"/>
        <v>Gatilho não atingido</v>
      </c>
      <c r="AY98" s="46" t="str">
        <f t="shared" si="330"/>
        <v>Gatilho não atingido</v>
      </c>
      <c r="AZ98" s="46" t="str">
        <f t="shared" si="330"/>
        <v>Gatilho não atingido</v>
      </c>
      <c r="BA98" s="46" t="str">
        <f t="shared" si="330"/>
        <v>Gatilho não atingido</v>
      </c>
      <c r="BB98" s="46" t="str">
        <f t="shared" si="330"/>
        <v>Gatilho não atingido</v>
      </c>
      <c r="BC98" s="46" t="str">
        <f t="shared" si="330"/>
        <v>Gatilho não atingido</v>
      </c>
      <c r="BD98" s="46" t="str">
        <f t="shared" si="330"/>
        <v>Gatilho não atingido</v>
      </c>
      <c r="BE98" s="46" t="str">
        <f t="shared" si="330"/>
        <v>Gatilho não atingido</v>
      </c>
      <c r="BF98" s="46" t="str">
        <f t="shared" si="330"/>
        <v>Gatilho não atingido</v>
      </c>
      <c r="BG98" s="46" t="str">
        <f t="shared" si="330"/>
        <v>Gatilho não atingido</v>
      </c>
      <c r="BH98" s="46" t="str">
        <f t="shared" si="330"/>
        <v>Gatilho não atingido</v>
      </c>
      <c r="BI98" s="46" t="str">
        <f t="shared" si="330"/>
        <v>Gatilho não atingido</v>
      </c>
      <c r="BJ98" s="46" t="str">
        <f t="shared" si="330"/>
        <v>Gatilho não atingido</v>
      </c>
      <c r="BK98" s="46"/>
    </row>
    <row r="99" spans="2:110" x14ac:dyDescent="0.3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BJ99" si="331">IF(Q97&gt;VLOOKUP(Q94,$DD$3:$DF$75,3,0),"Gatilho atingido","Gatilho não atingido")</f>
        <v>Gatilho não atingido</v>
      </c>
      <c r="R99" s="46" t="str">
        <f t="shared" si="331"/>
        <v>Gatilho não atingido</v>
      </c>
      <c r="S99" s="46" t="str">
        <f t="shared" si="331"/>
        <v>Gatilho não atingido</v>
      </c>
      <c r="T99" s="46" t="str">
        <f t="shared" si="331"/>
        <v>Gatilho não atingido</v>
      </c>
      <c r="U99" s="46" t="str">
        <f t="shared" si="331"/>
        <v>Gatilho não atingido</v>
      </c>
      <c r="V99" s="46" t="str">
        <f t="shared" si="331"/>
        <v>Gatilho não atingido</v>
      </c>
      <c r="W99" s="46" t="str">
        <f t="shared" si="331"/>
        <v>Gatilho não atingido</v>
      </c>
      <c r="X99" s="46" t="str">
        <f t="shared" si="331"/>
        <v>Gatilho não atingido</v>
      </c>
      <c r="Y99" s="46" t="str">
        <f t="shared" si="331"/>
        <v>Gatilho não atingido</v>
      </c>
      <c r="Z99" s="46" t="str">
        <f t="shared" si="331"/>
        <v>Gatilho não atingido</v>
      </c>
      <c r="AA99" s="46" t="str">
        <f t="shared" si="331"/>
        <v>Gatilho não atingido</v>
      </c>
      <c r="AB99" s="46" t="str">
        <f t="shared" si="331"/>
        <v>Gatilho não atingido</v>
      </c>
      <c r="AC99" s="46" t="str">
        <f t="shared" si="331"/>
        <v>Gatilho não atingido</v>
      </c>
      <c r="AD99" s="46" t="str">
        <f t="shared" si="331"/>
        <v>Gatilho não atingido</v>
      </c>
      <c r="AE99" s="46" t="str">
        <f t="shared" si="331"/>
        <v>Gatilho não atingido</v>
      </c>
      <c r="AF99" s="46" t="str">
        <f t="shared" si="331"/>
        <v>Gatilho não atingido</v>
      </c>
      <c r="AG99" s="46" t="str">
        <f t="shared" si="331"/>
        <v>Gatilho não atingido</v>
      </c>
      <c r="AH99" s="46" t="str">
        <f t="shared" si="331"/>
        <v>Gatilho não atingido</v>
      </c>
      <c r="AI99" s="46" t="str">
        <f t="shared" si="331"/>
        <v>Gatilho não atingido</v>
      </c>
      <c r="AJ99" s="46" t="str">
        <f t="shared" si="331"/>
        <v>Gatilho não atingido</v>
      </c>
      <c r="AK99" s="46" t="str">
        <f t="shared" si="331"/>
        <v>Gatilho não atingido</v>
      </c>
      <c r="AL99" s="46" t="str">
        <f t="shared" si="331"/>
        <v>Gatilho não atingido</v>
      </c>
      <c r="AM99" s="46" t="str">
        <f t="shared" si="331"/>
        <v>Gatilho não atingido</v>
      </c>
      <c r="AN99" s="46" t="str">
        <f t="shared" si="331"/>
        <v>Gatilho não atingido</v>
      </c>
      <c r="AO99" s="46" t="str">
        <f t="shared" si="331"/>
        <v>Gatilho não atingido</v>
      </c>
      <c r="AP99" s="46" t="str">
        <f t="shared" si="331"/>
        <v>Gatilho não atingido</v>
      </c>
      <c r="AQ99" s="46" t="str">
        <f t="shared" si="331"/>
        <v>Gatilho não atingido</v>
      </c>
      <c r="AR99" s="46" t="str">
        <f t="shared" si="331"/>
        <v>Gatilho não atingido</v>
      </c>
      <c r="AS99" s="46" t="str">
        <f t="shared" si="331"/>
        <v>Gatilho não atingido</v>
      </c>
      <c r="AT99" s="46" t="str">
        <f t="shared" si="331"/>
        <v>Gatilho não atingido</v>
      </c>
      <c r="AU99" s="46" t="str">
        <f t="shared" si="331"/>
        <v>Gatilho não atingido</v>
      </c>
      <c r="AV99" s="46" t="str">
        <f t="shared" si="331"/>
        <v>Gatilho não atingido</v>
      </c>
      <c r="AW99" s="46" t="str">
        <f t="shared" si="331"/>
        <v>Gatilho não atingido</v>
      </c>
      <c r="AX99" s="46" t="str">
        <f t="shared" si="331"/>
        <v>Gatilho não atingido</v>
      </c>
      <c r="AY99" s="46" t="str">
        <f t="shared" si="331"/>
        <v>Gatilho não atingido</v>
      </c>
      <c r="AZ99" s="46" t="str">
        <f t="shared" si="331"/>
        <v>Gatilho não atingido</v>
      </c>
      <c r="BA99" s="46" t="str">
        <f t="shared" si="331"/>
        <v>Gatilho não atingido</v>
      </c>
      <c r="BB99" s="46" t="str">
        <f t="shared" si="331"/>
        <v>Gatilho não atingido</v>
      </c>
      <c r="BC99" s="46" t="str">
        <f t="shared" si="331"/>
        <v>Gatilho não atingido</v>
      </c>
      <c r="BD99" s="46" t="str">
        <f t="shared" si="331"/>
        <v>Gatilho não atingido</v>
      </c>
      <c r="BE99" s="46" t="str">
        <f t="shared" si="331"/>
        <v>Gatilho não atingido</v>
      </c>
      <c r="BF99" s="46" t="str">
        <f t="shared" si="331"/>
        <v>Gatilho não atingido</v>
      </c>
      <c r="BG99" s="46" t="str">
        <f t="shared" si="331"/>
        <v>Gatilho não atingido</v>
      </c>
      <c r="BH99" s="46" t="str">
        <f t="shared" si="331"/>
        <v>Gatilho não atingido</v>
      </c>
      <c r="BI99" s="46" t="str">
        <f t="shared" si="331"/>
        <v>Gatilho não atingido</v>
      </c>
      <c r="BJ99" s="46" t="str">
        <f t="shared" si="331"/>
        <v>Gatilho não atingido</v>
      </c>
      <c r="BK99" s="46"/>
    </row>
    <row r="100" spans="2:110" x14ac:dyDescent="0.3">
      <c r="DE100" s="67"/>
      <c r="DF100" s="67"/>
    </row>
    <row r="101" spans="2:110" x14ac:dyDescent="0.3">
      <c r="F101" s="13"/>
      <c r="G101" s="103" t="s">
        <v>116</v>
      </c>
      <c r="H101" s="103"/>
      <c r="I101" s="103"/>
      <c r="J101" s="103"/>
      <c r="K101" s="103"/>
      <c r="L101" s="103"/>
      <c r="M101" s="103"/>
      <c r="N101" s="103"/>
      <c r="O101" s="103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71"/>
    </row>
    <row r="102" spans="2:110" x14ac:dyDescent="0.3">
      <c r="F102" s="37" t="s">
        <v>170</v>
      </c>
      <c r="G102" s="38">
        <v>43770</v>
      </c>
      <c r="H102" s="38">
        <f t="shared" ref="H102" si="332">EDATE(G102,1)</f>
        <v>43800</v>
      </c>
      <c r="I102" s="38">
        <f t="shared" ref="I102" si="333">EDATE(H102,1)</f>
        <v>43831</v>
      </c>
      <c r="J102" s="38">
        <f t="shared" ref="J102" si="334">EDATE(I102,1)</f>
        <v>43862</v>
      </c>
      <c r="K102" s="38">
        <f t="shared" ref="K102" si="335">EDATE(J102,1)</f>
        <v>43891</v>
      </c>
      <c r="L102" s="38">
        <f t="shared" ref="L102" si="336">EDATE(K102,1)</f>
        <v>43922</v>
      </c>
      <c r="M102" s="38">
        <f t="shared" ref="M102" si="337">EDATE(L102,1)</f>
        <v>43952</v>
      </c>
      <c r="N102" s="38">
        <f t="shared" ref="N102" si="338">EDATE(M102,1)</f>
        <v>43983</v>
      </c>
      <c r="O102" s="38">
        <f t="shared" ref="O102" si="339">EDATE(N102,1)</f>
        <v>44013</v>
      </c>
      <c r="P102" s="38">
        <f t="shared" ref="P102:U102" si="340">EDATE(O102,1)</f>
        <v>44044</v>
      </c>
      <c r="Q102" s="38">
        <f t="shared" si="340"/>
        <v>44075</v>
      </c>
      <c r="R102" s="38">
        <f t="shared" si="340"/>
        <v>44105</v>
      </c>
      <c r="S102" s="38">
        <f t="shared" si="340"/>
        <v>44136</v>
      </c>
      <c r="T102" s="38">
        <f t="shared" si="340"/>
        <v>44166</v>
      </c>
      <c r="U102" s="38">
        <f t="shared" si="340"/>
        <v>44197</v>
      </c>
      <c r="V102" s="38">
        <f t="shared" ref="V102:BJ102" si="341">EDATE(U102,1)</f>
        <v>44228</v>
      </c>
      <c r="W102" s="38">
        <f t="shared" si="341"/>
        <v>44256</v>
      </c>
      <c r="X102" s="38">
        <f t="shared" si="341"/>
        <v>44287</v>
      </c>
      <c r="Y102" s="38">
        <f t="shared" si="341"/>
        <v>44317</v>
      </c>
      <c r="Z102" s="38">
        <f t="shared" si="341"/>
        <v>44348</v>
      </c>
      <c r="AA102" s="38">
        <f t="shared" si="341"/>
        <v>44378</v>
      </c>
      <c r="AB102" s="38">
        <f t="shared" si="341"/>
        <v>44409</v>
      </c>
      <c r="AC102" s="38">
        <f t="shared" si="341"/>
        <v>44440</v>
      </c>
      <c r="AD102" s="38">
        <f t="shared" si="341"/>
        <v>44470</v>
      </c>
      <c r="AE102" s="38">
        <f t="shared" si="341"/>
        <v>44501</v>
      </c>
      <c r="AF102" s="38">
        <f t="shared" si="341"/>
        <v>44531</v>
      </c>
      <c r="AG102" s="38">
        <f t="shared" si="341"/>
        <v>44562</v>
      </c>
      <c r="AH102" s="38">
        <f t="shared" si="341"/>
        <v>44593</v>
      </c>
      <c r="AI102" s="38">
        <f t="shared" si="341"/>
        <v>44621</v>
      </c>
      <c r="AJ102" s="38">
        <f t="shared" si="341"/>
        <v>44652</v>
      </c>
      <c r="AK102" s="38">
        <f t="shared" si="341"/>
        <v>44682</v>
      </c>
      <c r="AL102" s="38">
        <f t="shared" si="341"/>
        <v>44713</v>
      </c>
      <c r="AM102" s="38">
        <f t="shared" si="341"/>
        <v>44743</v>
      </c>
      <c r="AN102" s="38">
        <f t="shared" si="341"/>
        <v>44774</v>
      </c>
      <c r="AO102" s="38">
        <f t="shared" si="341"/>
        <v>44805</v>
      </c>
      <c r="AP102" s="38">
        <f t="shared" si="341"/>
        <v>44835</v>
      </c>
      <c r="AQ102" s="38">
        <f t="shared" si="341"/>
        <v>44866</v>
      </c>
      <c r="AR102" s="38">
        <f t="shared" si="341"/>
        <v>44896</v>
      </c>
      <c r="AS102" s="38">
        <f t="shared" si="341"/>
        <v>44927</v>
      </c>
      <c r="AT102" s="38">
        <f t="shared" si="341"/>
        <v>44958</v>
      </c>
      <c r="AU102" s="38">
        <f t="shared" si="341"/>
        <v>44986</v>
      </c>
      <c r="AV102" s="38">
        <f t="shared" si="341"/>
        <v>45017</v>
      </c>
      <c r="AW102" s="38">
        <f t="shared" si="341"/>
        <v>45047</v>
      </c>
      <c r="AX102" s="38">
        <f t="shared" si="341"/>
        <v>45078</v>
      </c>
      <c r="AY102" s="38">
        <f t="shared" si="341"/>
        <v>45108</v>
      </c>
      <c r="AZ102" s="38">
        <f t="shared" si="341"/>
        <v>45139</v>
      </c>
      <c r="BA102" s="38">
        <f t="shared" si="341"/>
        <v>45170</v>
      </c>
      <c r="BB102" s="38">
        <f t="shared" si="341"/>
        <v>45200</v>
      </c>
      <c r="BC102" s="38">
        <f t="shared" si="341"/>
        <v>45231</v>
      </c>
      <c r="BD102" s="38">
        <f t="shared" si="341"/>
        <v>45261</v>
      </c>
      <c r="BE102" s="38">
        <f t="shared" si="341"/>
        <v>45292</v>
      </c>
      <c r="BF102" s="38">
        <f t="shared" si="341"/>
        <v>45323</v>
      </c>
      <c r="BG102" s="38">
        <f t="shared" si="341"/>
        <v>45352</v>
      </c>
      <c r="BH102" s="38">
        <f t="shared" si="341"/>
        <v>45383</v>
      </c>
      <c r="BI102" s="38">
        <f t="shared" si="341"/>
        <v>45413</v>
      </c>
      <c r="BJ102" s="38">
        <f t="shared" si="341"/>
        <v>45444</v>
      </c>
      <c r="BK102" s="43"/>
    </row>
    <row r="103" spans="2:110" x14ac:dyDescent="0.3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J103" si="342">R103+1</f>
        <v>2</v>
      </c>
      <c r="T103" s="49">
        <f t="shared" si="342"/>
        <v>3</v>
      </c>
      <c r="U103" s="49">
        <f t="shared" si="342"/>
        <v>4</v>
      </c>
      <c r="V103" s="49">
        <f t="shared" si="342"/>
        <v>5</v>
      </c>
      <c r="W103" s="49">
        <f t="shared" si="342"/>
        <v>6</v>
      </c>
      <c r="X103" s="49">
        <f t="shared" si="342"/>
        <v>7</v>
      </c>
      <c r="Y103" s="49">
        <f t="shared" si="342"/>
        <v>8</v>
      </c>
      <c r="Z103" s="49">
        <f t="shared" si="342"/>
        <v>9</v>
      </c>
      <c r="AA103" s="49">
        <f t="shared" si="342"/>
        <v>10</v>
      </c>
      <c r="AB103" s="49">
        <f t="shared" si="342"/>
        <v>11</v>
      </c>
      <c r="AC103" s="49">
        <f t="shared" si="342"/>
        <v>12</v>
      </c>
      <c r="AD103" s="49">
        <f t="shared" si="342"/>
        <v>13</v>
      </c>
      <c r="AE103" s="49">
        <f t="shared" si="342"/>
        <v>14</v>
      </c>
      <c r="AF103" s="49">
        <f t="shared" si="342"/>
        <v>15</v>
      </c>
      <c r="AG103" s="49">
        <f t="shared" si="342"/>
        <v>16</v>
      </c>
      <c r="AH103" s="49">
        <f t="shared" si="342"/>
        <v>17</v>
      </c>
      <c r="AI103" s="49">
        <f t="shared" si="342"/>
        <v>18</v>
      </c>
      <c r="AJ103" s="49">
        <f t="shared" si="342"/>
        <v>19</v>
      </c>
      <c r="AK103" s="49">
        <f t="shared" si="342"/>
        <v>20</v>
      </c>
      <c r="AL103" s="49">
        <f t="shared" si="342"/>
        <v>21</v>
      </c>
      <c r="AM103" s="49">
        <f t="shared" si="342"/>
        <v>22</v>
      </c>
      <c r="AN103" s="49">
        <f t="shared" si="342"/>
        <v>23</v>
      </c>
      <c r="AO103" s="49">
        <f t="shared" si="342"/>
        <v>24</v>
      </c>
      <c r="AP103" s="49">
        <f t="shared" si="342"/>
        <v>25</v>
      </c>
      <c r="AQ103" s="49">
        <f t="shared" si="342"/>
        <v>26</v>
      </c>
      <c r="AR103" s="49">
        <f t="shared" si="342"/>
        <v>27</v>
      </c>
      <c r="AS103" s="49">
        <f t="shared" si="342"/>
        <v>28</v>
      </c>
      <c r="AT103" s="49">
        <f t="shared" si="342"/>
        <v>29</v>
      </c>
      <c r="AU103" s="49">
        <f t="shared" si="342"/>
        <v>30</v>
      </c>
      <c r="AV103" s="49">
        <f t="shared" si="342"/>
        <v>31</v>
      </c>
      <c r="AW103" s="49">
        <f t="shared" si="342"/>
        <v>32</v>
      </c>
      <c r="AX103" s="49">
        <f t="shared" si="342"/>
        <v>33</v>
      </c>
      <c r="AY103" s="49">
        <f t="shared" si="342"/>
        <v>34</v>
      </c>
      <c r="AZ103" s="49">
        <f t="shared" si="342"/>
        <v>35</v>
      </c>
      <c r="BA103" s="49">
        <f t="shared" si="342"/>
        <v>36</v>
      </c>
      <c r="BB103" s="49">
        <f t="shared" si="342"/>
        <v>37</v>
      </c>
      <c r="BC103" s="49">
        <f t="shared" si="342"/>
        <v>38</v>
      </c>
      <c r="BD103" s="49">
        <f t="shared" si="342"/>
        <v>39</v>
      </c>
      <c r="BE103" s="49">
        <f t="shared" si="342"/>
        <v>40</v>
      </c>
      <c r="BF103" s="49">
        <f t="shared" si="342"/>
        <v>41</v>
      </c>
      <c r="BG103" s="49">
        <f t="shared" si="342"/>
        <v>42</v>
      </c>
      <c r="BH103" s="49">
        <f t="shared" si="342"/>
        <v>43</v>
      </c>
      <c r="BI103" s="49">
        <f t="shared" si="342"/>
        <v>44</v>
      </c>
      <c r="BJ103" s="49">
        <f t="shared" si="342"/>
        <v>45</v>
      </c>
      <c r="BK103" s="73"/>
    </row>
    <row r="104" spans="2:110" x14ac:dyDescent="0.3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f>SUM('Capa Final'!$N$37:$N$38)+SUM('Capa Final'!$N$46:$N$47)</f>
        <v>5376783.7944970001</v>
      </c>
      <c r="BK104" s="20"/>
    </row>
    <row r="105" spans="2:110" x14ac:dyDescent="0.3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f>'Capa Final'!$N$37+'Capa Final'!$N$46</f>
        <v>51884.126713999998</v>
      </c>
      <c r="BK105" s="20"/>
    </row>
    <row r="106" spans="2:110" x14ac:dyDescent="0.3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43">X104/$B$15</f>
        <v>6.6698870567576648E-3</v>
      </c>
      <c r="Y106" s="46">
        <f t="shared" si="343"/>
        <v>1.0843428583943202E-2</v>
      </c>
      <c r="Z106" s="46">
        <f t="shared" si="343"/>
        <v>1.4695662085907986E-2</v>
      </c>
      <c r="AA106" s="46">
        <f t="shared" si="343"/>
        <v>1.4155079031436096E-2</v>
      </c>
      <c r="AB106" s="46">
        <f t="shared" si="343"/>
        <v>1.8145672345430228E-2</v>
      </c>
      <c r="AC106" s="46">
        <f t="shared" si="343"/>
        <v>2.0767469058194064E-2</v>
      </c>
      <c r="AD106" s="46">
        <f t="shared" ref="AD106:AE106" si="344">AD104/$B$15</f>
        <v>2.4038016088618424E-2</v>
      </c>
      <c r="AE106" s="46">
        <f t="shared" si="344"/>
        <v>2.5751747910187636E-2</v>
      </c>
      <c r="AF106" s="46">
        <f t="shared" ref="AF106:AG106" si="345">AF104/$B$15</f>
        <v>2.7248621050593648E-2</v>
      </c>
      <c r="AG106" s="46">
        <f t="shared" si="345"/>
        <v>2.9119785553657518E-2</v>
      </c>
      <c r="AH106" s="46">
        <f t="shared" ref="AH106:AI106" si="346">AH104/$B$15</f>
        <v>3.084530260813248E-2</v>
      </c>
      <c r="AI106" s="46">
        <f t="shared" si="346"/>
        <v>3.2114259198156823E-2</v>
      </c>
      <c r="AJ106" s="46">
        <f t="shared" ref="AJ106:AK106" si="347">AJ104/$B$15</f>
        <v>3.2903937519020605E-2</v>
      </c>
      <c r="AK106" s="46">
        <f t="shared" si="347"/>
        <v>3.3778177385213576E-2</v>
      </c>
      <c r="AL106" s="46">
        <f t="shared" ref="AL106:AM106" si="348">AL104/$B$15</f>
        <v>3.5139547208532816E-2</v>
      </c>
      <c r="AM106" s="46">
        <f t="shared" si="348"/>
        <v>3.6622251051876026E-2</v>
      </c>
      <c r="AN106" s="46">
        <f t="shared" ref="AN106:AO106" si="349">AN104/$B$15</f>
        <v>3.4253984682711777E-2</v>
      </c>
      <c r="AO106" s="46">
        <f t="shared" si="349"/>
        <v>3.4341286145520129E-2</v>
      </c>
      <c r="AP106" s="46">
        <f t="shared" ref="AP106:AQ106" si="350">AP104/$B$15</f>
        <v>3.4433469267226721E-2</v>
      </c>
      <c r="AQ106" s="46">
        <f t="shared" si="350"/>
        <v>3.5535249571967409E-2</v>
      </c>
      <c r="AR106" s="46">
        <f t="shared" ref="AR106:AS106" si="351">AR104/$B$15</f>
        <v>3.6580452660382186E-2</v>
      </c>
      <c r="AS106" s="46">
        <f t="shared" si="351"/>
        <v>3.7156426354312599E-2</v>
      </c>
      <c r="AT106" s="46">
        <f t="shared" ref="AT106:AU106" si="352">AT104/$B$15</f>
        <v>3.7802489507961598E-2</v>
      </c>
      <c r="AU106" s="46">
        <f t="shared" si="352"/>
        <v>3.6709966231409694E-2</v>
      </c>
      <c r="AV106" s="46">
        <f t="shared" ref="AV106:AW106" si="353">AV104/$B$15</f>
        <v>3.8030743884010197E-2</v>
      </c>
      <c r="AW106" s="46">
        <f t="shared" si="353"/>
        <v>3.7641578661737209E-2</v>
      </c>
      <c r="AX106" s="46">
        <f t="shared" ref="AX106:AY106" si="354">AX104/$B$15</f>
        <v>3.8360970653657053E-2</v>
      </c>
      <c r="AY106" s="46">
        <f t="shared" si="354"/>
        <v>3.8788248420481057E-2</v>
      </c>
      <c r="AZ106" s="46">
        <f t="shared" ref="AZ106:BA106" si="355">AZ104/$B$15</f>
        <v>3.9258214981498687E-2</v>
      </c>
      <c r="BA106" s="46">
        <f t="shared" si="355"/>
        <v>3.9785840118569497E-2</v>
      </c>
      <c r="BB106" s="46">
        <f t="shared" ref="BB106:BC106" si="356">BB104/$B$15</f>
        <v>4.0380628801925646E-2</v>
      </c>
      <c r="BC106" s="46">
        <f t="shared" si="356"/>
        <v>4.0857979670017322E-2</v>
      </c>
      <c r="BD106" s="46">
        <f t="shared" ref="BD106" si="357">BD104/$B$15</f>
        <v>4.1092594017112037E-2</v>
      </c>
      <c r="BE106" s="46">
        <f t="shared" ref="BE106:BJ106" si="358">BE104/$B$15</f>
        <v>4.1477983093511861E-2</v>
      </c>
      <c r="BF106" s="46">
        <f t="shared" si="358"/>
        <v>4.1800126983919834E-2</v>
      </c>
      <c r="BG106" s="46">
        <f t="shared" si="358"/>
        <v>4.2658067869498675E-2</v>
      </c>
      <c r="BH106" s="46">
        <f t="shared" si="358"/>
        <v>4.2785764413306282E-2</v>
      </c>
      <c r="BI106" s="46">
        <f t="shared" si="358"/>
        <v>4.3166859131088267E-2</v>
      </c>
      <c r="BJ106" s="46">
        <f t="shared" si="358"/>
        <v>4.3367935173428344E-2</v>
      </c>
      <c r="BK106" s="46"/>
    </row>
    <row r="107" spans="2:110" x14ac:dyDescent="0.3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BJ107" si="359">IF(R106&gt;VLOOKUP(R103,$DD$3:$DF$75,2,0),"Gatilho atingido","Gatilho não atingido")</f>
        <v>#DIV/0!</v>
      </c>
      <c r="S107" s="46" t="e">
        <f t="shared" si="359"/>
        <v>#DIV/0!</v>
      </c>
      <c r="T107" s="46" t="e">
        <f t="shared" si="359"/>
        <v>#DIV/0!</v>
      </c>
      <c r="U107" s="46" t="str">
        <f t="shared" si="359"/>
        <v>Gatilho não atingido</v>
      </c>
      <c r="V107" s="46" t="str">
        <f t="shared" si="359"/>
        <v>Gatilho não atingido</v>
      </c>
      <c r="W107" s="46" t="str">
        <f t="shared" si="359"/>
        <v>Gatilho não atingido</v>
      </c>
      <c r="X107" s="46" t="str">
        <f t="shared" si="359"/>
        <v>Gatilho não atingido</v>
      </c>
      <c r="Y107" s="46" t="str">
        <f t="shared" si="359"/>
        <v>Gatilho não atingido</v>
      </c>
      <c r="Z107" s="46" t="str">
        <f t="shared" si="359"/>
        <v>Gatilho não atingido</v>
      </c>
      <c r="AA107" s="46" t="str">
        <f t="shared" si="359"/>
        <v>Gatilho não atingido</v>
      </c>
      <c r="AB107" s="46" t="str">
        <f t="shared" si="359"/>
        <v>Gatilho não atingido</v>
      </c>
      <c r="AC107" s="46" t="str">
        <f t="shared" si="359"/>
        <v>Gatilho não atingido</v>
      </c>
      <c r="AD107" s="46" t="str">
        <f t="shared" si="359"/>
        <v>Gatilho não atingido</v>
      </c>
      <c r="AE107" s="46" t="str">
        <f t="shared" si="359"/>
        <v>Gatilho não atingido</v>
      </c>
      <c r="AF107" s="46" t="str">
        <f t="shared" si="359"/>
        <v>Gatilho não atingido</v>
      </c>
      <c r="AG107" s="46" t="str">
        <f t="shared" si="359"/>
        <v>Gatilho não atingido</v>
      </c>
      <c r="AH107" s="46" t="str">
        <f t="shared" si="359"/>
        <v>Gatilho não atingido</v>
      </c>
      <c r="AI107" s="46" t="str">
        <f t="shared" si="359"/>
        <v>Gatilho não atingido</v>
      </c>
      <c r="AJ107" s="46" t="str">
        <f t="shared" si="359"/>
        <v>Gatilho não atingido</v>
      </c>
      <c r="AK107" s="46" t="str">
        <f t="shared" si="359"/>
        <v>Gatilho não atingido</v>
      </c>
      <c r="AL107" s="46" t="str">
        <f t="shared" si="359"/>
        <v>Gatilho não atingido</v>
      </c>
      <c r="AM107" s="46" t="str">
        <f t="shared" si="359"/>
        <v>Gatilho não atingido</v>
      </c>
      <c r="AN107" s="46" t="str">
        <f t="shared" si="359"/>
        <v>Gatilho não atingido</v>
      </c>
      <c r="AO107" s="46" t="str">
        <f t="shared" si="359"/>
        <v>Gatilho não atingido</v>
      </c>
      <c r="AP107" s="46" t="str">
        <f t="shared" si="359"/>
        <v>Gatilho não atingido</v>
      </c>
      <c r="AQ107" s="46" t="str">
        <f t="shared" si="359"/>
        <v>Gatilho não atingido</v>
      </c>
      <c r="AR107" s="46" t="str">
        <f t="shared" si="359"/>
        <v>Gatilho não atingido</v>
      </c>
      <c r="AS107" s="46" t="str">
        <f t="shared" si="359"/>
        <v>Gatilho não atingido</v>
      </c>
      <c r="AT107" s="46" t="str">
        <f t="shared" si="359"/>
        <v>Gatilho não atingido</v>
      </c>
      <c r="AU107" s="46" t="str">
        <f t="shared" si="359"/>
        <v>Gatilho não atingido</v>
      </c>
      <c r="AV107" s="46" t="str">
        <f t="shared" si="359"/>
        <v>Gatilho não atingido</v>
      </c>
      <c r="AW107" s="46" t="str">
        <f t="shared" si="359"/>
        <v>Gatilho não atingido</v>
      </c>
      <c r="AX107" s="46" t="str">
        <f t="shared" si="359"/>
        <v>Gatilho não atingido</v>
      </c>
      <c r="AY107" s="46" t="str">
        <f t="shared" si="359"/>
        <v>Gatilho não atingido</v>
      </c>
      <c r="AZ107" s="46" t="str">
        <f t="shared" si="359"/>
        <v>Gatilho não atingido</v>
      </c>
      <c r="BA107" s="46" t="str">
        <f t="shared" si="359"/>
        <v>Gatilho não atingido</v>
      </c>
      <c r="BB107" s="46" t="str">
        <f t="shared" si="359"/>
        <v>Gatilho não atingido</v>
      </c>
      <c r="BC107" s="46" t="str">
        <f t="shared" si="359"/>
        <v>Gatilho não atingido</v>
      </c>
      <c r="BD107" s="46" t="str">
        <f t="shared" si="359"/>
        <v>Gatilho não atingido</v>
      </c>
      <c r="BE107" s="46" t="str">
        <f t="shared" si="359"/>
        <v>Gatilho não atingido</v>
      </c>
      <c r="BF107" s="46" t="str">
        <f t="shared" si="359"/>
        <v>Gatilho não atingido</v>
      </c>
      <c r="BG107" s="46" t="str">
        <f t="shared" si="359"/>
        <v>Gatilho não atingido</v>
      </c>
      <c r="BH107" s="46" t="str">
        <f t="shared" si="359"/>
        <v>Gatilho não atingido</v>
      </c>
      <c r="BI107" s="46" t="str">
        <f t="shared" si="359"/>
        <v>Gatilho não atingido</v>
      </c>
      <c r="BJ107" s="46" t="str">
        <f t="shared" si="359"/>
        <v>Gatilho não atingido</v>
      </c>
      <c r="BK107" s="46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</row>
    <row r="108" spans="2:110" x14ac:dyDescent="0.3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BJ108" si="360">IF(R106&gt;VLOOKUP(R103,$DD$3:$DF$75,3,0),"Gatilho atingido","Gatilho não atingido")</f>
        <v>#DIV/0!</v>
      </c>
      <c r="S108" s="46" t="e">
        <f t="shared" si="360"/>
        <v>#DIV/0!</v>
      </c>
      <c r="T108" s="46" t="e">
        <f t="shared" si="360"/>
        <v>#DIV/0!</v>
      </c>
      <c r="U108" s="46" t="str">
        <f t="shared" si="360"/>
        <v>Gatilho não atingido</v>
      </c>
      <c r="V108" s="46" t="str">
        <f t="shared" si="360"/>
        <v>Gatilho não atingido</v>
      </c>
      <c r="W108" s="46" t="str">
        <f t="shared" si="360"/>
        <v>Gatilho não atingido</v>
      </c>
      <c r="X108" s="46" t="str">
        <f t="shared" si="360"/>
        <v>Gatilho não atingido</v>
      </c>
      <c r="Y108" s="46" t="str">
        <f t="shared" si="360"/>
        <v>Gatilho não atingido</v>
      </c>
      <c r="Z108" s="46" t="str">
        <f t="shared" si="360"/>
        <v>Gatilho não atingido</v>
      </c>
      <c r="AA108" s="46" t="str">
        <f t="shared" si="360"/>
        <v>Gatilho não atingido</v>
      </c>
      <c r="AB108" s="46" t="str">
        <f t="shared" si="360"/>
        <v>Gatilho não atingido</v>
      </c>
      <c r="AC108" s="46" t="str">
        <f t="shared" si="360"/>
        <v>Gatilho não atingido</v>
      </c>
      <c r="AD108" s="46" t="str">
        <f t="shared" si="360"/>
        <v>Gatilho não atingido</v>
      </c>
      <c r="AE108" s="46" t="str">
        <f t="shared" si="360"/>
        <v>Gatilho não atingido</v>
      </c>
      <c r="AF108" s="46" t="str">
        <f t="shared" si="360"/>
        <v>Gatilho não atingido</v>
      </c>
      <c r="AG108" s="46" t="str">
        <f t="shared" si="360"/>
        <v>Gatilho não atingido</v>
      </c>
      <c r="AH108" s="46" t="str">
        <f t="shared" si="360"/>
        <v>Gatilho não atingido</v>
      </c>
      <c r="AI108" s="46" t="str">
        <f t="shared" si="360"/>
        <v>Gatilho não atingido</v>
      </c>
      <c r="AJ108" s="46" t="str">
        <f t="shared" si="360"/>
        <v>Gatilho não atingido</v>
      </c>
      <c r="AK108" s="46" t="str">
        <f t="shared" si="360"/>
        <v>Gatilho não atingido</v>
      </c>
      <c r="AL108" s="46" t="str">
        <f t="shared" si="360"/>
        <v>Gatilho não atingido</v>
      </c>
      <c r="AM108" s="46" t="str">
        <f t="shared" si="360"/>
        <v>Gatilho não atingido</v>
      </c>
      <c r="AN108" s="46" t="str">
        <f t="shared" si="360"/>
        <v>Gatilho não atingido</v>
      </c>
      <c r="AO108" s="46" t="str">
        <f t="shared" si="360"/>
        <v>Gatilho não atingido</v>
      </c>
      <c r="AP108" s="46" t="str">
        <f t="shared" si="360"/>
        <v>Gatilho não atingido</v>
      </c>
      <c r="AQ108" s="46" t="str">
        <f t="shared" si="360"/>
        <v>Gatilho não atingido</v>
      </c>
      <c r="AR108" s="46" t="str">
        <f t="shared" si="360"/>
        <v>Gatilho não atingido</v>
      </c>
      <c r="AS108" s="46" t="str">
        <f t="shared" si="360"/>
        <v>Gatilho não atingido</v>
      </c>
      <c r="AT108" s="46" t="str">
        <f t="shared" si="360"/>
        <v>Gatilho não atingido</v>
      </c>
      <c r="AU108" s="46" t="str">
        <f t="shared" si="360"/>
        <v>Gatilho não atingido</v>
      </c>
      <c r="AV108" s="46" t="str">
        <f t="shared" si="360"/>
        <v>Gatilho não atingido</v>
      </c>
      <c r="AW108" s="46" t="str">
        <f t="shared" si="360"/>
        <v>Gatilho não atingido</v>
      </c>
      <c r="AX108" s="46" t="str">
        <f t="shared" si="360"/>
        <v>Gatilho não atingido</v>
      </c>
      <c r="AY108" s="46" t="str">
        <f t="shared" si="360"/>
        <v>Gatilho não atingido</v>
      </c>
      <c r="AZ108" s="46" t="str">
        <f t="shared" si="360"/>
        <v>Gatilho não atingido</v>
      </c>
      <c r="BA108" s="46" t="str">
        <f t="shared" si="360"/>
        <v>Gatilho não atingido</v>
      </c>
      <c r="BB108" s="46" t="str">
        <f t="shared" si="360"/>
        <v>Gatilho não atingido</v>
      </c>
      <c r="BC108" s="46" t="str">
        <f t="shared" si="360"/>
        <v>Gatilho não atingido</v>
      </c>
      <c r="BD108" s="46" t="str">
        <f t="shared" si="360"/>
        <v>Gatilho não atingido</v>
      </c>
      <c r="BE108" s="46" t="str">
        <f t="shared" si="360"/>
        <v>Gatilho não atingido</v>
      </c>
      <c r="BF108" s="46" t="str">
        <f t="shared" si="360"/>
        <v>Gatilho não atingido</v>
      </c>
      <c r="BG108" s="46" t="str">
        <f t="shared" si="360"/>
        <v>Gatilho não atingido</v>
      </c>
      <c r="BH108" s="46" t="str">
        <f t="shared" si="360"/>
        <v>Gatilho não atingido</v>
      </c>
      <c r="BI108" s="46" t="str">
        <f t="shared" si="360"/>
        <v>Gatilho não atingido</v>
      </c>
      <c r="BJ108" s="46" t="str">
        <f t="shared" si="360"/>
        <v>Gatilho não atingido</v>
      </c>
      <c r="BK108" s="46"/>
    </row>
    <row r="110" spans="2:110" x14ac:dyDescent="0.3">
      <c r="F110" s="13"/>
      <c r="G110" s="103" t="s">
        <v>116</v>
      </c>
      <c r="H110" s="103"/>
      <c r="I110" s="103"/>
      <c r="J110" s="103"/>
      <c r="K110" s="103"/>
      <c r="L110" s="103"/>
      <c r="M110" s="103"/>
      <c r="N110" s="103"/>
      <c r="O110" s="103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71"/>
    </row>
    <row r="111" spans="2:110" x14ac:dyDescent="0.3">
      <c r="F111" s="37" t="s">
        <v>181</v>
      </c>
      <c r="G111" s="38">
        <v>43770</v>
      </c>
      <c r="H111" s="38">
        <f t="shared" ref="H111" si="361">EDATE(G111,1)</f>
        <v>43800</v>
      </c>
      <c r="I111" s="38">
        <f t="shared" ref="I111" si="362">EDATE(H111,1)</f>
        <v>43831</v>
      </c>
      <c r="J111" s="38">
        <f t="shared" ref="J111" si="363">EDATE(I111,1)</f>
        <v>43862</v>
      </c>
      <c r="K111" s="38">
        <f t="shared" ref="K111" si="364">EDATE(J111,1)</f>
        <v>43891</v>
      </c>
      <c r="L111" s="38">
        <f t="shared" ref="L111" si="365">EDATE(K111,1)</f>
        <v>43922</v>
      </c>
      <c r="M111" s="38">
        <f t="shared" ref="M111" si="366">EDATE(L111,1)</f>
        <v>43952</v>
      </c>
      <c r="N111" s="38">
        <f t="shared" ref="N111" si="367">EDATE(M111,1)</f>
        <v>43983</v>
      </c>
      <c r="O111" s="38">
        <f t="shared" ref="O111" si="368">EDATE(N111,1)</f>
        <v>44013</v>
      </c>
      <c r="P111" s="38">
        <f t="shared" ref="P111" si="369">EDATE(O111,1)</f>
        <v>44044</v>
      </c>
      <c r="Q111" s="38">
        <f t="shared" ref="Q111" si="370">EDATE(P111,1)</f>
        <v>44075</v>
      </c>
      <c r="R111" s="38">
        <f t="shared" ref="R111" si="371">EDATE(Q111,1)</f>
        <v>44105</v>
      </c>
      <c r="S111" s="38">
        <f t="shared" ref="S111" si="372">EDATE(R111,1)</f>
        <v>44136</v>
      </c>
      <c r="T111" s="38">
        <f t="shared" ref="T111" si="373">EDATE(S111,1)</f>
        <v>44166</v>
      </c>
      <c r="U111" s="38">
        <f t="shared" ref="U111" si="374">EDATE(T111,1)</f>
        <v>44197</v>
      </c>
      <c r="V111" s="38">
        <f t="shared" ref="V111" si="375">EDATE(U111,1)</f>
        <v>44228</v>
      </c>
      <c r="W111" s="38">
        <f t="shared" ref="W111" si="376">EDATE(V111,1)</f>
        <v>44256</v>
      </c>
      <c r="X111" s="38">
        <f t="shared" ref="X111:BJ111" si="377">EDATE(W111,1)</f>
        <v>44287</v>
      </c>
      <c r="Y111" s="38">
        <f t="shared" si="377"/>
        <v>44317</v>
      </c>
      <c r="Z111" s="38">
        <f t="shared" si="377"/>
        <v>44348</v>
      </c>
      <c r="AA111" s="38">
        <f t="shared" si="377"/>
        <v>44378</v>
      </c>
      <c r="AB111" s="38">
        <f t="shared" si="377"/>
        <v>44409</v>
      </c>
      <c r="AC111" s="38">
        <f t="shared" si="377"/>
        <v>44440</v>
      </c>
      <c r="AD111" s="38">
        <f t="shared" si="377"/>
        <v>44470</v>
      </c>
      <c r="AE111" s="38">
        <f t="shared" si="377"/>
        <v>44501</v>
      </c>
      <c r="AF111" s="38">
        <f t="shared" si="377"/>
        <v>44531</v>
      </c>
      <c r="AG111" s="38">
        <f t="shared" si="377"/>
        <v>44562</v>
      </c>
      <c r="AH111" s="38">
        <f t="shared" si="377"/>
        <v>44593</v>
      </c>
      <c r="AI111" s="38">
        <f t="shared" si="377"/>
        <v>44621</v>
      </c>
      <c r="AJ111" s="38">
        <f t="shared" si="377"/>
        <v>44652</v>
      </c>
      <c r="AK111" s="38">
        <f t="shared" si="377"/>
        <v>44682</v>
      </c>
      <c r="AL111" s="38">
        <f t="shared" si="377"/>
        <v>44713</v>
      </c>
      <c r="AM111" s="38">
        <f t="shared" si="377"/>
        <v>44743</v>
      </c>
      <c r="AN111" s="38">
        <f t="shared" si="377"/>
        <v>44774</v>
      </c>
      <c r="AO111" s="38">
        <f t="shared" si="377"/>
        <v>44805</v>
      </c>
      <c r="AP111" s="38">
        <f t="shared" si="377"/>
        <v>44835</v>
      </c>
      <c r="AQ111" s="38">
        <f t="shared" si="377"/>
        <v>44866</v>
      </c>
      <c r="AR111" s="38">
        <f t="shared" si="377"/>
        <v>44896</v>
      </c>
      <c r="AS111" s="38">
        <f t="shared" si="377"/>
        <v>44927</v>
      </c>
      <c r="AT111" s="38">
        <f t="shared" si="377"/>
        <v>44958</v>
      </c>
      <c r="AU111" s="38">
        <f t="shared" si="377"/>
        <v>44986</v>
      </c>
      <c r="AV111" s="38">
        <f t="shared" si="377"/>
        <v>45017</v>
      </c>
      <c r="AW111" s="38">
        <f t="shared" si="377"/>
        <v>45047</v>
      </c>
      <c r="AX111" s="38">
        <f t="shared" si="377"/>
        <v>45078</v>
      </c>
      <c r="AY111" s="38">
        <f t="shared" si="377"/>
        <v>45108</v>
      </c>
      <c r="AZ111" s="38">
        <f t="shared" si="377"/>
        <v>45139</v>
      </c>
      <c r="BA111" s="38">
        <f t="shared" si="377"/>
        <v>45170</v>
      </c>
      <c r="BB111" s="38">
        <f t="shared" si="377"/>
        <v>45200</v>
      </c>
      <c r="BC111" s="38">
        <f t="shared" si="377"/>
        <v>45231</v>
      </c>
      <c r="BD111" s="38">
        <f t="shared" si="377"/>
        <v>45261</v>
      </c>
      <c r="BE111" s="38">
        <f t="shared" si="377"/>
        <v>45292</v>
      </c>
      <c r="BF111" s="38">
        <f t="shared" si="377"/>
        <v>45323</v>
      </c>
      <c r="BG111" s="38">
        <f t="shared" si="377"/>
        <v>45352</v>
      </c>
      <c r="BH111" s="38">
        <f t="shared" si="377"/>
        <v>45383</v>
      </c>
      <c r="BI111" s="38">
        <f t="shared" si="377"/>
        <v>45413</v>
      </c>
      <c r="BJ111" s="38">
        <f t="shared" si="377"/>
        <v>45444</v>
      </c>
      <c r="BK111" s="43"/>
    </row>
    <row r="112" spans="2:110" x14ac:dyDescent="0.3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378">S112+1</f>
        <v>2</v>
      </c>
      <c r="U112" s="49">
        <f t="shared" ref="U112" si="379">T112+1</f>
        <v>3</v>
      </c>
      <c r="V112" s="49">
        <f t="shared" ref="V112" si="380">U112+1</f>
        <v>4</v>
      </c>
      <c r="W112" s="49">
        <f t="shared" ref="W112" si="381">V112+1</f>
        <v>5</v>
      </c>
      <c r="X112" s="49">
        <f t="shared" ref="X112:BJ112" si="382">W112+1</f>
        <v>6</v>
      </c>
      <c r="Y112" s="49">
        <f t="shared" si="382"/>
        <v>7</v>
      </c>
      <c r="Z112" s="49">
        <f t="shared" si="382"/>
        <v>8</v>
      </c>
      <c r="AA112" s="49">
        <f t="shared" si="382"/>
        <v>9</v>
      </c>
      <c r="AB112" s="49">
        <f t="shared" si="382"/>
        <v>10</v>
      </c>
      <c r="AC112" s="49">
        <f t="shared" si="382"/>
        <v>11</v>
      </c>
      <c r="AD112" s="49">
        <f t="shared" si="382"/>
        <v>12</v>
      </c>
      <c r="AE112" s="49">
        <f t="shared" si="382"/>
        <v>13</v>
      </c>
      <c r="AF112" s="49">
        <f t="shared" si="382"/>
        <v>14</v>
      </c>
      <c r="AG112" s="49">
        <f t="shared" si="382"/>
        <v>15</v>
      </c>
      <c r="AH112" s="49">
        <f t="shared" si="382"/>
        <v>16</v>
      </c>
      <c r="AI112" s="49">
        <f t="shared" si="382"/>
        <v>17</v>
      </c>
      <c r="AJ112" s="49">
        <f t="shared" si="382"/>
        <v>18</v>
      </c>
      <c r="AK112" s="49">
        <f t="shared" si="382"/>
        <v>19</v>
      </c>
      <c r="AL112" s="49">
        <f t="shared" si="382"/>
        <v>20</v>
      </c>
      <c r="AM112" s="49">
        <f t="shared" si="382"/>
        <v>21</v>
      </c>
      <c r="AN112" s="49">
        <f t="shared" si="382"/>
        <v>22</v>
      </c>
      <c r="AO112" s="49">
        <f t="shared" si="382"/>
        <v>23</v>
      </c>
      <c r="AP112" s="49">
        <f t="shared" si="382"/>
        <v>24</v>
      </c>
      <c r="AQ112" s="49">
        <f t="shared" si="382"/>
        <v>25</v>
      </c>
      <c r="AR112" s="49">
        <f t="shared" si="382"/>
        <v>26</v>
      </c>
      <c r="AS112" s="49">
        <f t="shared" si="382"/>
        <v>27</v>
      </c>
      <c r="AT112" s="49">
        <f t="shared" si="382"/>
        <v>28</v>
      </c>
      <c r="AU112" s="49">
        <f t="shared" si="382"/>
        <v>29</v>
      </c>
      <c r="AV112" s="49">
        <f t="shared" si="382"/>
        <v>30</v>
      </c>
      <c r="AW112" s="49">
        <f t="shared" si="382"/>
        <v>31</v>
      </c>
      <c r="AX112" s="49">
        <f t="shared" si="382"/>
        <v>32</v>
      </c>
      <c r="AY112" s="49">
        <f t="shared" si="382"/>
        <v>33</v>
      </c>
      <c r="AZ112" s="49">
        <f t="shared" si="382"/>
        <v>34</v>
      </c>
      <c r="BA112" s="49">
        <f t="shared" si="382"/>
        <v>35</v>
      </c>
      <c r="BB112" s="49">
        <f t="shared" si="382"/>
        <v>36</v>
      </c>
      <c r="BC112" s="49">
        <f t="shared" si="382"/>
        <v>37</v>
      </c>
      <c r="BD112" s="49">
        <f t="shared" si="382"/>
        <v>38</v>
      </c>
      <c r="BE112" s="49">
        <f t="shared" si="382"/>
        <v>39</v>
      </c>
      <c r="BF112" s="49">
        <f t="shared" si="382"/>
        <v>40</v>
      </c>
      <c r="BG112" s="49">
        <f t="shared" si="382"/>
        <v>41</v>
      </c>
      <c r="BH112" s="49">
        <f t="shared" si="382"/>
        <v>42</v>
      </c>
      <c r="BI112" s="49">
        <f t="shared" si="382"/>
        <v>43</v>
      </c>
      <c r="BJ112" s="49">
        <f t="shared" si="382"/>
        <v>44</v>
      </c>
      <c r="BK112" s="73"/>
      <c r="DE112" s="67"/>
      <c r="DF112" s="67"/>
    </row>
    <row r="113" spans="2:110" x14ac:dyDescent="0.3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f>SUM('Capa Final'!$O$37:$O$38)+SUM('Capa Final'!$O$46:$O$47)</f>
        <v>1006565.942332</v>
      </c>
      <c r="BK113" s="20"/>
    </row>
    <row r="114" spans="2:110" x14ac:dyDescent="0.3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f>'Capa Final'!$O$37+'Capa Final'!$O$46</f>
        <v>0</v>
      </c>
      <c r="BK114" s="20"/>
    </row>
    <row r="115" spans="2:110" x14ac:dyDescent="0.3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383">U113/$B$16</f>
        <v>2.0143336872226751E-3</v>
      </c>
      <c r="V115" s="46">
        <f t="shared" si="383"/>
        <v>2.0366769857253723E-3</v>
      </c>
      <c r="W115" s="46">
        <f t="shared" si="383"/>
        <v>6.9854530982875352E-3</v>
      </c>
      <c r="X115" s="46">
        <f t="shared" si="383"/>
        <v>4.128179645189866E-3</v>
      </c>
      <c r="Y115" s="46">
        <f t="shared" si="383"/>
        <v>7.0519011445316186E-3</v>
      </c>
      <c r="Z115" s="46">
        <f t="shared" si="383"/>
        <v>7.6163602779644145E-3</v>
      </c>
      <c r="AA115" s="46">
        <f t="shared" ref="AA115:AB115" si="384">AA113/$B$16</f>
        <v>1.1164296923180017E-2</v>
      </c>
      <c r="AB115" s="46">
        <f t="shared" si="384"/>
        <v>1.4036536088945147E-2</v>
      </c>
      <c r="AC115" s="46">
        <f t="shared" ref="AC115:AD115" si="385">AC113/$B$16</f>
        <v>1.8470113730723551E-2</v>
      </c>
      <c r="AD115" s="46">
        <f t="shared" si="385"/>
        <v>2.199958160954623E-2</v>
      </c>
      <c r="AE115" s="46">
        <f t="shared" ref="AE115:AF115" si="386">AE113/$B$16</f>
        <v>2.1662592467683317E-2</v>
      </c>
      <c r="AF115" s="46">
        <f t="shared" si="386"/>
        <v>2.4789470099583939E-2</v>
      </c>
      <c r="AG115" s="46">
        <f t="shared" ref="AG115:AH115" si="387">AG113/$B$16</f>
        <v>2.8980585685134893E-2</v>
      </c>
      <c r="AH115" s="46">
        <f t="shared" si="387"/>
        <v>2.9109546772868509E-2</v>
      </c>
      <c r="AI115" s="46">
        <f t="shared" ref="AI115:AJ115" si="388">AI113/$B$16</f>
        <v>2.9795939210655702E-2</v>
      </c>
      <c r="AJ115" s="46">
        <f t="shared" si="388"/>
        <v>3.1819006137942182E-2</v>
      </c>
      <c r="AK115" s="46">
        <f t="shared" ref="AK115:AL115" si="389">AK113/$B$16</f>
        <v>3.2019413709986393E-2</v>
      </c>
      <c r="AL115" s="46">
        <f t="shared" si="389"/>
        <v>3.3561251516312514E-2</v>
      </c>
      <c r="AM115" s="46">
        <f t="shared" ref="AM115:AN115" si="390">AM113/$B$16</f>
        <v>3.4519585237427264E-2</v>
      </c>
      <c r="AN115" s="46">
        <f t="shared" si="390"/>
        <v>3.4691137917524553E-2</v>
      </c>
      <c r="AO115" s="46">
        <f t="shared" ref="AO115:AP115" si="391">AO113/$B$16</f>
        <v>3.3804450658020076E-2</v>
      </c>
      <c r="AP115" s="46">
        <f t="shared" si="391"/>
        <v>3.3725086776443987E-2</v>
      </c>
      <c r="AQ115" s="46">
        <f t="shared" ref="AQ115:AR115" si="392">AQ113/$B$16</f>
        <v>3.4393951532605438E-2</v>
      </c>
      <c r="AR115" s="46">
        <f t="shared" si="392"/>
        <v>3.4013785379124695E-2</v>
      </c>
      <c r="AS115" s="46">
        <f t="shared" ref="AS115:AT115" si="393">AS113/$B$16</f>
        <v>3.4407480169701486E-2</v>
      </c>
      <c r="AT115" s="46">
        <f t="shared" si="393"/>
        <v>3.4706961121239222E-2</v>
      </c>
      <c r="AU115" s="46">
        <f t="shared" ref="AU115:AV115" si="394">AU113/$B$16</f>
        <v>3.440912666033448E-2</v>
      </c>
      <c r="AV115" s="46">
        <f t="shared" si="394"/>
        <v>3.4724980604153723E-2</v>
      </c>
      <c r="AW115" s="46">
        <f t="shared" ref="AW115:AX115" si="395">AW113/$B$16</f>
        <v>3.5257421618470237E-2</v>
      </c>
      <c r="AX115" s="46">
        <f t="shared" si="395"/>
        <v>3.5830955650510879E-2</v>
      </c>
      <c r="AY115" s="46">
        <f t="shared" ref="AY115:AZ115" si="396">AY113/$B$16</f>
        <v>3.5907232740996359E-2</v>
      </c>
      <c r="AZ115" s="46">
        <f t="shared" si="396"/>
        <v>3.6284457496217955E-2</v>
      </c>
      <c r="BA115" s="46">
        <f t="shared" ref="BA115:BB115" si="397">BA113/$B$16</f>
        <v>3.6855223147956993E-2</v>
      </c>
      <c r="BB115" s="46">
        <f t="shared" si="397"/>
        <v>3.6922507114319679E-2</v>
      </c>
      <c r="BC115" s="46">
        <f t="shared" ref="BC115:BD115" si="398">BC113/$B$16</f>
        <v>3.7098980933026569E-2</v>
      </c>
      <c r="BD115" s="46">
        <f t="shared" si="398"/>
        <v>3.7153768479002106E-2</v>
      </c>
      <c r="BE115" s="46">
        <f t="shared" ref="BE115:BF115" si="399">BE113/$B$16</f>
        <v>3.7575630379264202E-2</v>
      </c>
      <c r="BF115" s="46">
        <f t="shared" si="399"/>
        <v>3.7816078049951719E-2</v>
      </c>
      <c r="BG115" s="46">
        <f t="shared" ref="BG115:BH115" si="400">BG113/$B$16</f>
        <v>3.826547724161241E-2</v>
      </c>
      <c r="BH115" s="46">
        <f t="shared" si="400"/>
        <v>3.8305251435968607E-2</v>
      </c>
      <c r="BI115" s="46">
        <f t="shared" ref="BI115:BJ115" si="401">BI113/$B$16</f>
        <v>3.8870567552260829E-2</v>
      </c>
      <c r="BJ115" s="46">
        <f t="shared" si="401"/>
        <v>3.8899201991848743E-2</v>
      </c>
      <c r="BK115" s="46"/>
    </row>
    <row r="116" spans="2:110" x14ac:dyDescent="0.3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J116" si="402">IF(S115&gt;VLOOKUP(S112,$DD$3:$DF$75,2,0),"Gatilho atingido","Gatilho não atingido")</f>
        <v>#DIV/0!</v>
      </c>
      <c r="T116" s="46" t="e">
        <f t="shared" si="402"/>
        <v>#DIV/0!</v>
      </c>
      <c r="U116" s="46" t="str">
        <f t="shared" si="402"/>
        <v>Gatilho não atingido</v>
      </c>
      <c r="V116" s="46" t="str">
        <f t="shared" si="402"/>
        <v>Gatilho não atingido</v>
      </c>
      <c r="W116" s="46" t="str">
        <f t="shared" si="402"/>
        <v>Gatilho não atingido</v>
      </c>
      <c r="X116" s="46" t="str">
        <f t="shared" si="402"/>
        <v>Gatilho não atingido</v>
      </c>
      <c r="Y116" s="46" t="str">
        <f t="shared" si="402"/>
        <v>Gatilho não atingido</v>
      </c>
      <c r="Z116" s="46" t="str">
        <f t="shared" si="402"/>
        <v>Gatilho não atingido</v>
      </c>
      <c r="AA116" s="46" t="str">
        <f t="shared" si="402"/>
        <v>Gatilho não atingido</v>
      </c>
      <c r="AB116" s="46" t="str">
        <f t="shared" si="402"/>
        <v>Gatilho não atingido</v>
      </c>
      <c r="AC116" s="46" t="str">
        <f t="shared" si="402"/>
        <v>Gatilho não atingido</v>
      </c>
      <c r="AD116" s="46" t="str">
        <f t="shared" si="402"/>
        <v>Gatilho não atingido</v>
      </c>
      <c r="AE116" s="46" t="str">
        <f t="shared" si="402"/>
        <v>Gatilho não atingido</v>
      </c>
      <c r="AF116" s="46" t="str">
        <f t="shared" si="402"/>
        <v>Gatilho não atingido</v>
      </c>
      <c r="AG116" s="46" t="str">
        <f t="shared" si="402"/>
        <v>Gatilho não atingido</v>
      </c>
      <c r="AH116" s="46" t="str">
        <f t="shared" si="402"/>
        <v>Gatilho não atingido</v>
      </c>
      <c r="AI116" s="46" t="str">
        <f t="shared" si="402"/>
        <v>Gatilho não atingido</v>
      </c>
      <c r="AJ116" s="46" t="str">
        <f t="shared" si="402"/>
        <v>Gatilho não atingido</v>
      </c>
      <c r="AK116" s="46" t="str">
        <f t="shared" si="402"/>
        <v>Gatilho não atingido</v>
      </c>
      <c r="AL116" s="46" t="str">
        <f t="shared" si="402"/>
        <v>Gatilho não atingido</v>
      </c>
      <c r="AM116" s="46" t="str">
        <f t="shared" si="402"/>
        <v>Gatilho não atingido</v>
      </c>
      <c r="AN116" s="46" t="str">
        <f t="shared" si="402"/>
        <v>Gatilho não atingido</v>
      </c>
      <c r="AO116" s="46" t="str">
        <f t="shared" si="402"/>
        <v>Gatilho não atingido</v>
      </c>
      <c r="AP116" s="46" t="str">
        <f t="shared" si="402"/>
        <v>Gatilho não atingido</v>
      </c>
      <c r="AQ116" s="46" t="str">
        <f t="shared" si="402"/>
        <v>Gatilho não atingido</v>
      </c>
      <c r="AR116" s="46" t="str">
        <f t="shared" si="402"/>
        <v>Gatilho não atingido</v>
      </c>
      <c r="AS116" s="46" t="str">
        <f t="shared" si="402"/>
        <v>Gatilho não atingido</v>
      </c>
      <c r="AT116" s="46" t="str">
        <f t="shared" si="402"/>
        <v>Gatilho não atingido</v>
      </c>
      <c r="AU116" s="46" t="str">
        <f t="shared" si="402"/>
        <v>Gatilho não atingido</v>
      </c>
      <c r="AV116" s="46" t="str">
        <f t="shared" si="402"/>
        <v>Gatilho não atingido</v>
      </c>
      <c r="AW116" s="46" t="str">
        <f t="shared" si="402"/>
        <v>Gatilho não atingido</v>
      </c>
      <c r="AX116" s="46" t="str">
        <f t="shared" si="402"/>
        <v>Gatilho não atingido</v>
      </c>
      <c r="AY116" s="46" t="str">
        <f t="shared" si="402"/>
        <v>Gatilho não atingido</v>
      </c>
      <c r="AZ116" s="46" t="str">
        <f t="shared" si="402"/>
        <v>Gatilho não atingido</v>
      </c>
      <c r="BA116" s="46" t="str">
        <f t="shared" si="402"/>
        <v>Gatilho não atingido</v>
      </c>
      <c r="BB116" s="46" t="str">
        <f t="shared" si="402"/>
        <v>Gatilho não atingido</v>
      </c>
      <c r="BC116" s="46" t="str">
        <f t="shared" si="402"/>
        <v>Gatilho não atingido</v>
      </c>
      <c r="BD116" s="46" t="str">
        <f t="shared" si="402"/>
        <v>Gatilho não atingido</v>
      </c>
      <c r="BE116" s="46" t="str">
        <f t="shared" si="402"/>
        <v>Gatilho não atingido</v>
      </c>
      <c r="BF116" s="46" t="str">
        <f t="shared" si="402"/>
        <v>Gatilho não atingido</v>
      </c>
      <c r="BG116" s="46" t="str">
        <f t="shared" si="402"/>
        <v>Gatilho não atingido</v>
      </c>
      <c r="BH116" s="46" t="str">
        <f t="shared" si="402"/>
        <v>Gatilho não atingido</v>
      </c>
      <c r="BI116" s="46" t="str">
        <f t="shared" si="402"/>
        <v>Gatilho não atingido</v>
      </c>
      <c r="BJ116" s="46" t="str">
        <f t="shared" si="402"/>
        <v>Gatilho não atingido</v>
      </c>
      <c r="BK116" s="46"/>
    </row>
    <row r="117" spans="2:110" x14ac:dyDescent="0.3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J117" si="403">IF(S115&gt;VLOOKUP(S112,$DD$3:$DF$75,3,0),"Gatilho atingido","Gatilho não atingido")</f>
        <v>#DIV/0!</v>
      </c>
      <c r="T117" s="46" t="e">
        <f t="shared" si="403"/>
        <v>#DIV/0!</v>
      </c>
      <c r="U117" s="46" t="str">
        <f t="shared" si="403"/>
        <v>Gatilho não atingido</v>
      </c>
      <c r="V117" s="46" t="str">
        <f t="shared" si="403"/>
        <v>Gatilho não atingido</v>
      </c>
      <c r="W117" s="46" t="str">
        <f t="shared" si="403"/>
        <v>Gatilho não atingido</v>
      </c>
      <c r="X117" s="46" t="str">
        <f t="shared" si="403"/>
        <v>Gatilho não atingido</v>
      </c>
      <c r="Y117" s="46" t="str">
        <f t="shared" si="403"/>
        <v>Gatilho não atingido</v>
      </c>
      <c r="Z117" s="46" t="str">
        <f t="shared" si="403"/>
        <v>Gatilho não atingido</v>
      </c>
      <c r="AA117" s="46" t="str">
        <f t="shared" si="403"/>
        <v>Gatilho não atingido</v>
      </c>
      <c r="AB117" s="46" t="str">
        <f t="shared" si="403"/>
        <v>Gatilho não atingido</v>
      </c>
      <c r="AC117" s="46" t="str">
        <f t="shared" si="403"/>
        <v>Gatilho não atingido</v>
      </c>
      <c r="AD117" s="46" t="str">
        <f t="shared" si="403"/>
        <v>Gatilho não atingido</v>
      </c>
      <c r="AE117" s="46" t="str">
        <f t="shared" si="403"/>
        <v>Gatilho não atingido</v>
      </c>
      <c r="AF117" s="46" t="str">
        <f t="shared" si="403"/>
        <v>Gatilho não atingido</v>
      </c>
      <c r="AG117" s="46" t="str">
        <f t="shared" si="403"/>
        <v>Gatilho não atingido</v>
      </c>
      <c r="AH117" s="46" t="str">
        <f t="shared" si="403"/>
        <v>Gatilho não atingido</v>
      </c>
      <c r="AI117" s="46" t="str">
        <f t="shared" si="403"/>
        <v>Gatilho não atingido</v>
      </c>
      <c r="AJ117" s="46" t="str">
        <f t="shared" si="403"/>
        <v>Gatilho não atingido</v>
      </c>
      <c r="AK117" s="46" t="str">
        <f t="shared" si="403"/>
        <v>Gatilho não atingido</v>
      </c>
      <c r="AL117" s="46" t="str">
        <f t="shared" si="403"/>
        <v>Gatilho não atingido</v>
      </c>
      <c r="AM117" s="46" t="str">
        <f t="shared" si="403"/>
        <v>Gatilho não atingido</v>
      </c>
      <c r="AN117" s="46" t="str">
        <f t="shared" si="403"/>
        <v>Gatilho não atingido</v>
      </c>
      <c r="AO117" s="46" t="str">
        <f t="shared" si="403"/>
        <v>Gatilho não atingido</v>
      </c>
      <c r="AP117" s="46" t="str">
        <f t="shared" si="403"/>
        <v>Gatilho não atingido</v>
      </c>
      <c r="AQ117" s="46" t="str">
        <f t="shared" si="403"/>
        <v>Gatilho não atingido</v>
      </c>
      <c r="AR117" s="46" t="str">
        <f t="shared" si="403"/>
        <v>Gatilho não atingido</v>
      </c>
      <c r="AS117" s="46" t="str">
        <f t="shared" si="403"/>
        <v>Gatilho não atingido</v>
      </c>
      <c r="AT117" s="46" t="str">
        <f t="shared" si="403"/>
        <v>Gatilho não atingido</v>
      </c>
      <c r="AU117" s="46" t="str">
        <f t="shared" si="403"/>
        <v>Gatilho não atingido</v>
      </c>
      <c r="AV117" s="46" t="str">
        <f t="shared" si="403"/>
        <v>Gatilho não atingido</v>
      </c>
      <c r="AW117" s="46" t="str">
        <f t="shared" si="403"/>
        <v>Gatilho não atingido</v>
      </c>
      <c r="AX117" s="46" t="str">
        <f t="shared" si="403"/>
        <v>Gatilho não atingido</v>
      </c>
      <c r="AY117" s="46" t="str">
        <f t="shared" si="403"/>
        <v>Gatilho não atingido</v>
      </c>
      <c r="AZ117" s="46" t="str">
        <f t="shared" si="403"/>
        <v>Gatilho não atingido</v>
      </c>
      <c r="BA117" s="46" t="str">
        <f t="shared" si="403"/>
        <v>Gatilho não atingido</v>
      </c>
      <c r="BB117" s="46" t="str">
        <f t="shared" si="403"/>
        <v>Gatilho não atingido</v>
      </c>
      <c r="BC117" s="46" t="str">
        <f t="shared" si="403"/>
        <v>Gatilho não atingido</v>
      </c>
      <c r="BD117" s="46" t="str">
        <f t="shared" si="403"/>
        <v>Gatilho não atingido</v>
      </c>
      <c r="BE117" s="46" t="str">
        <f t="shared" si="403"/>
        <v>Gatilho não atingido</v>
      </c>
      <c r="BF117" s="46" t="str">
        <f t="shared" si="403"/>
        <v>Gatilho não atingido</v>
      </c>
      <c r="BG117" s="46" t="str">
        <f t="shared" si="403"/>
        <v>Gatilho não atingido</v>
      </c>
      <c r="BH117" s="46" t="str">
        <f t="shared" si="403"/>
        <v>Gatilho não atingido</v>
      </c>
      <c r="BI117" s="46" t="str">
        <f t="shared" si="403"/>
        <v>Gatilho não atingido</v>
      </c>
      <c r="BJ117" s="46" t="str">
        <f t="shared" si="403"/>
        <v>Gatilho não atingido</v>
      </c>
      <c r="BK117" s="46"/>
    </row>
    <row r="118" spans="2:110" x14ac:dyDescent="0.3">
      <c r="B118" s="42"/>
      <c r="C118" s="77"/>
      <c r="D118" s="42"/>
      <c r="E118" s="43"/>
    </row>
    <row r="119" spans="2:110" x14ac:dyDescent="0.3"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</row>
    <row r="124" spans="2:110" x14ac:dyDescent="0.3">
      <c r="DE124" s="67"/>
      <c r="DF124" s="67"/>
    </row>
    <row r="130" spans="2:110" x14ac:dyDescent="0.3">
      <c r="B130" s="42"/>
      <c r="C130" s="77"/>
      <c r="D130" s="42"/>
      <c r="E130" s="43"/>
    </row>
    <row r="131" spans="2:110" x14ac:dyDescent="0.3"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</row>
    <row r="136" spans="2:110" x14ac:dyDescent="0.3">
      <c r="DE136" s="67"/>
      <c r="DF136" s="67"/>
    </row>
    <row r="142" spans="2:110" x14ac:dyDescent="0.3">
      <c r="B142" s="42"/>
      <c r="C142" s="77"/>
      <c r="D142" s="42"/>
      <c r="E142" s="43"/>
    </row>
    <row r="143" spans="2:110" x14ac:dyDescent="0.3"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</row>
  </sheetData>
  <mergeCells count="14">
    <mergeCell ref="G110:O110"/>
    <mergeCell ref="G38:O38"/>
    <mergeCell ref="G47:O47"/>
    <mergeCell ref="G56:O56"/>
    <mergeCell ref="DD2:DF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K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K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K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K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K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K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K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K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K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K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K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K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K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P8:DB11">
    <cfRule type="cellIs" dxfId="2" priority="29" operator="lessThan">
      <formula>0.0525</formula>
    </cfRule>
  </conditionalFormatting>
  <conditionalFormatting sqref="BP9:DB11">
    <cfRule type="containsText" dxfId="1" priority="27" operator="containsText" text="Gatilho não atingido">
      <formula>NOT(ISERROR(SEARCH("Gatilho não atingido",BP9)))</formula>
    </cfRule>
    <cfRule type="containsText" dxfId="0" priority="28" operator="containsText" text="Gatilho atingido">
      <formula>NOT(ISERROR(SEARCH("Gatilho atingido",BP9)))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topLeftCell="D1" zoomScale="85" zoomScaleNormal="85" workbookViewId="0">
      <selection activeCell="K34" sqref="K34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4.109375" bestFit="1" customWidth="1"/>
    <col min="6" max="6" width="13.6640625" style="5" bestFit="1" customWidth="1"/>
    <col min="8" max="8" width="2.109375" customWidth="1"/>
    <col min="10" max="10" width="4.6640625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6" max="16" width="21.5546875" bestFit="1" customWidth="1"/>
    <col min="17" max="17" width="20.88671875" bestFit="1" customWidth="1"/>
  </cols>
  <sheetData>
    <row r="2" spans="2:17" x14ac:dyDescent="0.3">
      <c r="J2" s="10"/>
      <c r="K2" s="2" t="s">
        <v>206</v>
      </c>
    </row>
    <row r="3" spans="2:17" x14ac:dyDescent="0.3">
      <c r="B3" s="2" t="s">
        <v>162</v>
      </c>
      <c r="C3" s="2" t="s">
        <v>40</v>
      </c>
      <c r="D3" s="2" t="s">
        <v>163</v>
      </c>
      <c r="J3" s="10"/>
    </row>
    <row r="4" spans="2:17" x14ac:dyDescent="0.3">
      <c r="B4" s="2" t="s">
        <v>144</v>
      </c>
      <c r="C4" s="3">
        <f>'Capa Final'!C11</f>
        <v>63467.3</v>
      </c>
      <c r="D4" s="3">
        <f>C4</f>
        <v>63467.3</v>
      </c>
      <c r="J4" s="10"/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">
      <c r="B5" s="2" t="s">
        <v>142</v>
      </c>
      <c r="C5" s="3">
        <f>'Capa Final'!C12</f>
        <v>6910905.54</v>
      </c>
      <c r="D5" s="3">
        <f>D4+C5</f>
        <v>6974372.8399999999</v>
      </c>
      <c r="J5" s="10"/>
      <c r="K5" s="58">
        <v>45495</v>
      </c>
      <c r="L5" s="59" t="s">
        <v>155</v>
      </c>
      <c r="M5" s="60">
        <v>2.0370000000000003E-2</v>
      </c>
      <c r="N5" s="61">
        <v>1.1784740499999999</v>
      </c>
      <c r="O5" s="62" t="s">
        <v>203</v>
      </c>
    </row>
    <row r="6" spans="2:17" x14ac:dyDescent="0.3">
      <c r="B6" s="2" t="s">
        <v>208</v>
      </c>
      <c r="C6" s="3">
        <f>(('Capa Final'!C6+'Capa Final'!C7)*0.25%)-'Capa Final'!C13</f>
        <v>46759.862208635372</v>
      </c>
      <c r="D6" s="3">
        <f>D5-C6</f>
        <v>6927612.9777913643</v>
      </c>
      <c r="E6" s="5"/>
      <c r="J6" s="98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">
      <c r="B7" s="2" t="s">
        <v>164</v>
      </c>
      <c r="C7" s="3">
        <v>0</v>
      </c>
      <c r="D7" s="3">
        <f t="shared" ref="D7:D12" si="0">D6-C7</f>
        <v>6927612.9777913643</v>
      </c>
      <c r="E7" s="5"/>
      <c r="J7" s="98"/>
      <c r="K7" s="63" t="s">
        <v>204</v>
      </c>
      <c r="L7" s="59" t="s">
        <v>78</v>
      </c>
      <c r="M7" s="61">
        <v>2.13274689</v>
      </c>
      <c r="N7" s="61">
        <v>102.56764059</v>
      </c>
      <c r="O7" s="61">
        <v>0</v>
      </c>
      <c r="P7" s="65">
        <f>N7*'Histórico Integralizações'!D4</f>
        <v>104582992.15995291</v>
      </c>
      <c r="Q7" s="65"/>
    </row>
    <row r="8" spans="2:17" x14ac:dyDescent="0.3">
      <c r="B8" s="2" t="s">
        <v>145</v>
      </c>
      <c r="C8" s="3">
        <f>N5*'Histórico Integralizações'!D4</f>
        <v>1201629.88660845</v>
      </c>
      <c r="D8" s="3">
        <f>D7-C8</f>
        <v>5725983.0911829146</v>
      </c>
      <c r="E8" s="5"/>
      <c r="J8" s="98"/>
    </row>
    <row r="9" spans="2:17" x14ac:dyDescent="0.3">
      <c r="B9" s="2" t="s">
        <v>146</v>
      </c>
      <c r="C9" s="3">
        <f>M7*'Histórico Integralizações'!D4</f>
        <v>2174653.23364161</v>
      </c>
      <c r="D9" s="3">
        <f>D8-C9</f>
        <v>3551329.8575413045</v>
      </c>
      <c r="J9" s="10"/>
      <c r="K9" s="57" t="s">
        <v>150</v>
      </c>
      <c r="L9" s="57" t="s">
        <v>151</v>
      </c>
      <c r="M9" s="57" t="s">
        <v>152</v>
      </c>
      <c r="N9" s="57" t="s">
        <v>153</v>
      </c>
      <c r="O9" s="57" t="s">
        <v>154</v>
      </c>
    </row>
    <row r="10" spans="2:17" x14ac:dyDescent="0.3">
      <c r="B10" s="2" t="s">
        <v>148</v>
      </c>
      <c r="C10" s="3">
        <f>'Capa Final'!E6-'Capa Final'!E7</f>
        <v>2646016.749581486</v>
      </c>
      <c r="D10" s="3">
        <f>D9-C10</f>
        <v>905313.10795981856</v>
      </c>
      <c r="J10" s="10"/>
      <c r="K10" s="58">
        <v>45495</v>
      </c>
      <c r="L10" s="59" t="s">
        <v>161</v>
      </c>
      <c r="M10" s="60">
        <v>0</v>
      </c>
      <c r="N10" s="61">
        <v>1.0060132399999999</v>
      </c>
      <c r="O10" s="62" t="s">
        <v>203</v>
      </c>
    </row>
    <row r="11" spans="2:17" x14ac:dyDescent="0.3">
      <c r="B11" s="2" t="s">
        <v>147</v>
      </c>
      <c r="C11" s="3">
        <f>N10*'Histórico Integralizações'!D5</f>
        <v>189039.94792839998</v>
      </c>
      <c r="D11" s="3">
        <f>D10-C11</f>
        <v>716273.16003141855</v>
      </c>
      <c r="J11" s="10"/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">
      <c r="B12" s="2" t="s">
        <v>165</v>
      </c>
      <c r="C12" s="3">
        <f>D11</f>
        <v>716273.16003141855</v>
      </c>
      <c r="D12" s="3">
        <f t="shared" si="0"/>
        <v>0</v>
      </c>
      <c r="J12" s="10"/>
      <c r="K12" s="63" t="s">
        <v>204</v>
      </c>
      <c r="L12" s="59" t="s">
        <v>79</v>
      </c>
      <c r="M12" s="61">
        <v>0</v>
      </c>
      <c r="N12" s="61">
        <v>82.903335889999994</v>
      </c>
      <c r="O12" s="61">
        <v>0</v>
      </c>
    </row>
    <row r="16" spans="2:17" x14ac:dyDescent="0.3">
      <c r="K16" s="2" t="s">
        <v>207</v>
      </c>
    </row>
    <row r="18" spans="11:16" x14ac:dyDescent="0.3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11:16" x14ac:dyDescent="0.3">
      <c r="K19" s="58">
        <v>45495</v>
      </c>
      <c r="L19" s="59" t="s">
        <v>155</v>
      </c>
      <c r="M19" s="97">
        <v>2.0370000000000003E-2</v>
      </c>
      <c r="N19" s="61">
        <v>1.1784740499999999</v>
      </c>
      <c r="O19" s="62" t="s">
        <v>203</v>
      </c>
    </row>
    <row r="20" spans="11:16" x14ac:dyDescent="0.3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11:16" x14ac:dyDescent="0.3">
      <c r="K21" s="63" t="s">
        <v>204</v>
      </c>
      <c r="L21" s="59" t="s">
        <v>78</v>
      </c>
      <c r="M21" s="61">
        <v>2.13274689</v>
      </c>
      <c r="N21" s="61">
        <v>99.972613530000004</v>
      </c>
      <c r="O21" s="61">
        <v>2.5950270600000001</v>
      </c>
      <c r="P21" s="5"/>
    </row>
    <row r="23" spans="11:16" x14ac:dyDescent="0.3">
      <c r="K23" s="57" t="s">
        <v>150</v>
      </c>
      <c r="L23" s="57" t="s">
        <v>151</v>
      </c>
      <c r="M23" s="57" t="s">
        <v>152</v>
      </c>
      <c r="N23" s="57" t="s">
        <v>153</v>
      </c>
      <c r="O23" s="57" t="s">
        <v>154</v>
      </c>
    </row>
    <row r="24" spans="11:16" x14ac:dyDescent="0.3">
      <c r="K24" s="58">
        <v>45495</v>
      </c>
      <c r="L24" s="59" t="s">
        <v>161</v>
      </c>
      <c r="M24" s="60">
        <v>0</v>
      </c>
      <c r="N24" s="61">
        <v>1.0060132399999999</v>
      </c>
      <c r="O24" s="62" t="s">
        <v>203</v>
      </c>
    </row>
    <row r="25" spans="11:16" x14ac:dyDescent="0.3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11:16" x14ac:dyDescent="0.3">
      <c r="K26" s="63" t="s">
        <v>204</v>
      </c>
      <c r="L26" s="59" t="s">
        <v>79</v>
      </c>
      <c r="M26" s="61">
        <v>0</v>
      </c>
      <c r="N26" s="61">
        <v>79.091547480000003</v>
      </c>
      <c r="O26" s="61">
        <v>3.8117884100000001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A13" sqref="A13:A29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</row>
    <row r="5" spans="1:14" x14ac:dyDescent="0.3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">
      <c r="A7" s="26"/>
      <c r="B7" s="15"/>
    </row>
    <row r="10" spans="1:14" ht="15" thickBot="1" x14ac:dyDescent="0.35"/>
    <row r="11" spans="1:14" ht="15" thickBot="1" x14ac:dyDescent="0.35">
      <c r="A11" s="107" t="s">
        <v>89</v>
      </c>
      <c r="B11" s="108"/>
      <c r="C11" s="108"/>
      <c r="D11" s="109"/>
      <c r="E11" s="1"/>
      <c r="F11" s="107" t="s">
        <v>87</v>
      </c>
      <c r="G11" s="108"/>
      <c r="H11" s="108"/>
      <c r="I11" s="109"/>
      <c r="J11" s="1"/>
      <c r="K11" s="107" t="s">
        <v>88</v>
      </c>
      <c r="L11" s="108"/>
      <c r="M11" s="108"/>
      <c r="N11" s="109"/>
    </row>
    <row r="12" spans="1:14" ht="15" thickBot="1" x14ac:dyDescent="0.35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10" t="s">
        <v>85</v>
      </c>
      <c r="L15" s="110"/>
      <c r="M15" s="110"/>
      <c r="N15" s="110"/>
    </row>
    <row r="16" spans="1:14" x14ac:dyDescent="0.3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84e85bb748dc3ce0d5899a3ae5857f14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332f161733f8bfe2bb91c6c26d17bab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FCA51A-9DB5-47C7-B77E-4E3EB3F354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AA8B0-4D03-48F2-B5BA-0521B57203E9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85359e72-e261-4750-a791-914f2016d7e0"/>
    <ds:schemaRef ds:uri="http://schemas.microsoft.com/office/2006/metadata/properties"/>
    <ds:schemaRef ds:uri="6aea6d87-2ebc-48f1-993b-9d428a675762"/>
    <ds:schemaRef ds:uri="http://purl.org/dc/elements/1.1/"/>
    <ds:schemaRef ds:uri="a9b44a8d-672c-4fa6-a764-7fe666b4d7c2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Razões de Garantia</vt:lpstr>
      <vt:lpstr>Ordem de Aplicação dos Recursos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2024-07-18T12:18:41Z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